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40" yWindow="-15" windowWidth="12945" windowHeight="18165" firstSheet="6" activeTab="9"/>
  </bookViews>
  <sheets>
    <sheet name="2.3.1_table_2.1" sheetId="1" r:id="rId1"/>
    <sheet name="2.3.4_seeking_alpha" sheetId="2" r:id="rId2"/>
    <sheet name="2.4_table_2.9" sheetId="3" r:id="rId3"/>
    <sheet name="2.4_figure_2.13" sheetId="4" r:id="rId4"/>
    <sheet name="2.4_figure_2.15" sheetId="5" r:id="rId5"/>
    <sheet name="2.4_figure_2.16" sheetId="6" r:id="rId6"/>
    <sheet name="2.4_figure_2.15_new_exercise" sheetId="7" r:id="rId7"/>
    <sheet name="threeloopslog" sheetId="9" r:id="rId8"/>
    <sheet name="fourloopslog" sheetId="10" r:id="rId9"/>
    <sheet name="FRED_Graph" sheetId="8" r:id="rId10"/>
    <sheet name="holt_winters" sheetId="11" r:id="rId11"/>
  </sheets>
  <definedNames>
    <definedName name="solver_adj" localSheetId="1" hidden="1">'2.3.4_seeking_alpha'!$B$21</definedName>
    <definedName name="solver_adj" localSheetId="6" hidden="1">'2.4_figure_2.15_new_exercise'!$K$34:$K$35</definedName>
    <definedName name="solver_adj" localSheetId="5" hidden="1">'2.4_figure_2.16'!$B$25,'2.4_figure_2.16'!$B$26</definedName>
    <definedName name="solver_cvg" localSheetId="1" hidden="1">0.0001</definedName>
    <definedName name="solver_cvg" localSheetId="6" hidden="1">0.0001</definedName>
    <definedName name="solver_cvg" localSheetId="5" hidden="1">0.0001</definedName>
    <definedName name="solver_drv" localSheetId="1" hidden="1">2</definedName>
    <definedName name="solver_drv" localSheetId="6" hidden="1">2</definedName>
    <definedName name="solver_drv" localSheetId="5" hidden="1">1</definedName>
    <definedName name="solver_eng" localSheetId="1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ng" localSheetId="10" hidden="1">1</definedName>
    <definedName name="solver_est" localSheetId="1" hidden="1">1</definedName>
    <definedName name="solver_est" localSheetId="6" hidden="1">1</definedName>
    <definedName name="solver_est" localSheetId="5" hidden="1">1</definedName>
    <definedName name="solver_itr" localSheetId="1" hidden="1">2147483647</definedName>
    <definedName name="solver_itr" localSheetId="6" hidden="1">2147483647</definedName>
    <definedName name="solver_itr" localSheetId="5" hidden="1">2147483647</definedName>
    <definedName name="solver_lhs1" localSheetId="1" hidden="1">'2.3.4_seeking_alpha'!$B$21</definedName>
    <definedName name="solver_lhs1" localSheetId="6" hidden="1">'2.4_figure_2.15_new_exercise'!$K$34</definedName>
    <definedName name="solver_lhs1" localSheetId="5" hidden="1">'2.4_figure_2.16'!$B$25</definedName>
    <definedName name="solver_lhs2" localSheetId="1" hidden="1">'2.3.4_seeking_alpha'!$B$21</definedName>
    <definedName name="solver_lhs2" localSheetId="6" hidden="1">'2.4_figure_2.15_new_exercise'!$K$34</definedName>
    <definedName name="solver_lhs2" localSheetId="5" hidden="1">'2.4_figure_2.16'!$B$25</definedName>
    <definedName name="solver_lhs3" localSheetId="6" hidden="1">'2.4_figure_2.15_new_exercise'!$K$35</definedName>
    <definedName name="solver_lhs3" localSheetId="5" hidden="1">'2.4_figure_2.16'!$B$26</definedName>
    <definedName name="solver_lhs4" localSheetId="6" hidden="1">'2.4_figure_2.15_new_exercise'!$K$35</definedName>
    <definedName name="solver_lhs4" localSheetId="5" hidden="1">'2.4_figure_2.16'!$B$26</definedName>
    <definedName name="solver_mip" localSheetId="1" hidden="1">2147483647</definedName>
    <definedName name="solver_mip" localSheetId="6" hidden="1">2147483647</definedName>
    <definedName name="solver_mip" localSheetId="5" hidden="1">2147483647</definedName>
    <definedName name="solver_mni" localSheetId="1" hidden="1">30</definedName>
    <definedName name="solver_mni" localSheetId="6" hidden="1">30</definedName>
    <definedName name="solver_mni" localSheetId="5" hidden="1">30</definedName>
    <definedName name="solver_mrt" localSheetId="1" hidden="1">0.075</definedName>
    <definedName name="solver_mrt" localSheetId="6" hidden="1">0.075</definedName>
    <definedName name="solver_mrt" localSheetId="5" hidden="1">0.075</definedName>
    <definedName name="solver_msl" localSheetId="1" hidden="1">2</definedName>
    <definedName name="solver_msl" localSheetId="6" hidden="1">2</definedName>
    <definedName name="solver_msl" localSheetId="5" hidden="1">2</definedName>
    <definedName name="solver_neg" localSheetId="1" hidden="1">1</definedName>
    <definedName name="solver_neg" localSheetId="4" hidden="1">1</definedName>
    <definedName name="solver_neg" localSheetId="6" hidden="1">1</definedName>
    <definedName name="solver_neg" localSheetId="5" hidden="1">1</definedName>
    <definedName name="solver_neg" localSheetId="10" hidden="1">1</definedName>
    <definedName name="solver_nod" localSheetId="1" hidden="1">2147483647</definedName>
    <definedName name="solver_nod" localSheetId="6" hidden="1">2147483647</definedName>
    <definedName name="solver_nod" localSheetId="5" hidden="1">2147483647</definedName>
    <definedName name="solver_num" localSheetId="1" hidden="1">2</definedName>
    <definedName name="solver_num" localSheetId="4" hidden="1">0</definedName>
    <definedName name="solver_num" localSheetId="6" hidden="1">4</definedName>
    <definedName name="solver_num" localSheetId="5" hidden="1">4</definedName>
    <definedName name="solver_num" localSheetId="10" hidden="1">0</definedName>
    <definedName name="solver_nwt" localSheetId="1" hidden="1">1</definedName>
    <definedName name="solver_nwt" localSheetId="6" hidden="1">1</definedName>
    <definedName name="solver_nwt" localSheetId="5" hidden="1">1</definedName>
    <definedName name="solver_opt" localSheetId="1" hidden="1">'2.3.4_seeking_alpha'!$D$37</definedName>
    <definedName name="solver_opt" localSheetId="4" hidden="1">'2.4_figure_2.15'!$B$13</definedName>
    <definedName name="solver_opt" localSheetId="6" hidden="1">'2.4_figure_2.15_new_exercise'!$I$83</definedName>
    <definedName name="solver_opt" localSheetId="5" hidden="1">'2.4_figure_2.16'!$F$43</definedName>
    <definedName name="solver_opt" localSheetId="10" hidden="1">holt_winters!$B$5</definedName>
    <definedName name="solver_pre" localSheetId="1" hidden="1">0.000001</definedName>
    <definedName name="solver_pre" localSheetId="6" hidden="1">0.000001</definedName>
    <definedName name="solver_pre" localSheetId="5" hidden="1">0.000001</definedName>
    <definedName name="solver_rbv" localSheetId="1" hidden="1">2</definedName>
    <definedName name="solver_rbv" localSheetId="6" hidden="1">2</definedName>
    <definedName name="solver_rbv" localSheetId="5" hidden="1">1</definedName>
    <definedName name="solver_rel1" localSheetId="1" hidden="1">1</definedName>
    <definedName name="solver_rel1" localSheetId="6" hidden="1">1</definedName>
    <definedName name="solver_rel1" localSheetId="5" hidden="1">1</definedName>
    <definedName name="solver_rel2" localSheetId="1" hidden="1">3</definedName>
    <definedName name="solver_rel2" localSheetId="6" hidden="1">3</definedName>
    <definedName name="solver_rel2" localSheetId="5" hidden="1">3</definedName>
    <definedName name="solver_rel3" localSheetId="6" hidden="1">1</definedName>
    <definedName name="solver_rel3" localSheetId="5" hidden="1">1</definedName>
    <definedName name="solver_rel4" localSheetId="6" hidden="1">3</definedName>
    <definedName name="solver_rel4" localSheetId="5" hidden="1">3</definedName>
    <definedName name="solver_rhs1" localSheetId="1" hidden="1">1</definedName>
    <definedName name="solver_rhs1" localSheetId="6" hidden="1">1</definedName>
    <definedName name="solver_rhs1" localSheetId="5" hidden="1">1</definedName>
    <definedName name="solver_rhs2" localSheetId="1" hidden="1">0</definedName>
    <definedName name="solver_rhs2" localSheetId="6" hidden="1">0</definedName>
    <definedName name="solver_rhs2" localSheetId="5" hidden="1">0</definedName>
    <definedName name="solver_rhs3" localSheetId="6" hidden="1">1</definedName>
    <definedName name="solver_rhs3" localSheetId="5" hidden="1">1</definedName>
    <definedName name="solver_rhs4" localSheetId="6" hidden="1">0</definedName>
    <definedName name="solver_rhs4" localSheetId="5" hidden="1">0</definedName>
    <definedName name="solver_rlx" localSheetId="1" hidden="1">2</definedName>
    <definedName name="solver_rlx" localSheetId="6" hidden="1">2</definedName>
    <definedName name="solver_rlx" localSheetId="5" hidden="1">2</definedName>
    <definedName name="solver_rsd" localSheetId="1" hidden="1">0</definedName>
    <definedName name="solver_rsd" localSheetId="6" hidden="1">0</definedName>
    <definedName name="solver_rsd" localSheetId="5" hidden="1">0</definedName>
    <definedName name="solver_scl" localSheetId="1" hidden="1">2</definedName>
    <definedName name="solver_scl" localSheetId="6" hidden="1">2</definedName>
    <definedName name="solver_scl" localSheetId="5" hidden="1">1</definedName>
    <definedName name="solver_sho" localSheetId="1" hidden="1">2</definedName>
    <definedName name="solver_sho" localSheetId="6" hidden="1">2</definedName>
    <definedName name="solver_sho" localSheetId="5" hidden="1">2</definedName>
    <definedName name="solver_ssz" localSheetId="1" hidden="1">100</definedName>
    <definedName name="solver_ssz" localSheetId="6" hidden="1">100</definedName>
    <definedName name="solver_ssz" localSheetId="5" hidden="1">100</definedName>
    <definedName name="solver_tim" localSheetId="1" hidden="1">2147483647</definedName>
    <definedName name="solver_tim" localSheetId="6" hidden="1">2147483647</definedName>
    <definedName name="solver_tim" localSheetId="5" hidden="1">2147483647</definedName>
    <definedName name="solver_tol" localSheetId="1" hidden="1">0.01</definedName>
    <definedName name="solver_tol" localSheetId="6" hidden="1">0.01</definedName>
    <definedName name="solver_tol" localSheetId="5" hidden="1">0.01</definedName>
    <definedName name="solver_typ" localSheetId="1" hidden="1">2</definedName>
    <definedName name="solver_typ" localSheetId="4" hidden="1">1</definedName>
    <definedName name="solver_typ" localSheetId="6" hidden="1">2</definedName>
    <definedName name="solver_typ" localSheetId="5" hidden="1">2</definedName>
    <definedName name="solver_typ" localSheetId="10" hidden="1">1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al" localSheetId="10" hidden="1">0</definedName>
    <definedName name="solver_ver" localSheetId="1" hidden="1">3</definedName>
    <definedName name="solver_ver" localSheetId="4" hidden="1">3</definedName>
    <definedName name="solver_ver" localSheetId="6" hidden="1">3</definedName>
    <definedName name="solver_ver" localSheetId="5" hidden="1">3</definedName>
    <definedName name="solver_ver" localSheetId="10" hidden="1">3</definedName>
  </definedNames>
  <calcPr calcId="145621"/>
</workbook>
</file>

<file path=xl/calcChain.xml><?xml version="1.0" encoding="utf-8"?>
<calcChain xmlns="http://schemas.openxmlformats.org/spreadsheetml/2006/main">
  <c r="I15" i="11" l="1"/>
  <c r="H15" i="11"/>
  <c r="D7" i="11"/>
  <c r="H7" i="11" s="1"/>
  <c r="D8" i="11"/>
  <c r="H8" i="11" s="1"/>
  <c r="D9" i="11"/>
  <c r="H9" i="11" s="1"/>
  <c r="D10" i="11"/>
  <c r="E10" i="11" s="1"/>
  <c r="D11" i="11"/>
  <c r="E11" i="11" s="1"/>
  <c r="D12" i="11"/>
  <c r="H12" i="11" s="1"/>
  <c r="D13" i="11"/>
  <c r="E13" i="11" s="1"/>
  <c r="D6" i="11"/>
  <c r="E6" i="11" s="1"/>
  <c r="E12" i="11" l="1"/>
  <c r="H6" i="11"/>
  <c r="H13" i="11"/>
  <c r="F6" i="11"/>
  <c r="H11" i="11"/>
  <c r="H10" i="11"/>
  <c r="E8" i="11"/>
  <c r="F8" i="11" s="1"/>
  <c r="E7" i="11"/>
  <c r="F7" i="11" s="1"/>
  <c r="E9" i="11"/>
  <c r="F9" i="11" s="1"/>
  <c r="H49" i="7"/>
  <c r="G13" i="11" l="1"/>
  <c r="I13" i="11" s="1"/>
  <c r="G9" i="11"/>
  <c r="I9" i="11" s="1"/>
  <c r="G8" i="11"/>
  <c r="I8" i="11" s="1"/>
  <c r="G12" i="11"/>
  <c r="I12" i="11" s="1"/>
  <c r="G11" i="11"/>
  <c r="I11" i="11" s="1"/>
  <c r="G7" i="11"/>
  <c r="I7" i="11" s="1"/>
  <c r="G10" i="11"/>
  <c r="I10" i="11" s="1"/>
  <c r="G6" i="11"/>
  <c r="I6" i="11" s="1"/>
  <c r="G13" i="7"/>
  <c r="D49" i="7"/>
  <c r="C35" i="7"/>
  <c r="C36" i="7"/>
  <c r="D15" i="7"/>
  <c r="H15" i="7"/>
  <c r="C47" i="7"/>
  <c r="D47" i="7" s="1"/>
  <c r="E36" i="7"/>
  <c r="F36" i="7" s="1"/>
  <c r="C43" i="7"/>
  <c r="D43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4" i="7"/>
  <c r="D44" i="7" s="1"/>
  <c r="C45" i="7"/>
  <c r="D45" i="7" s="1"/>
  <c r="C46" i="7"/>
  <c r="D46" i="7" s="1"/>
  <c r="D36" i="7"/>
  <c r="F35" i="7"/>
  <c r="E35" i="7"/>
  <c r="G36" i="7" s="1"/>
  <c r="D35" i="7"/>
  <c r="F2" i="7"/>
  <c r="E2" i="7"/>
  <c r="D3" i="7"/>
  <c r="D4" i="7"/>
  <c r="D6" i="7"/>
  <c r="D7" i="7"/>
  <c r="D8" i="7"/>
  <c r="D11" i="7"/>
  <c r="D12" i="7"/>
  <c r="D13" i="7"/>
  <c r="H3" i="7"/>
  <c r="D2" i="7"/>
  <c r="G3" i="7"/>
  <c r="E3" i="7" s="1"/>
  <c r="C3" i="7"/>
  <c r="C4" i="7"/>
  <c r="C5" i="7"/>
  <c r="D5" i="7" s="1"/>
  <c r="C6" i="7"/>
  <c r="C7" i="7"/>
  <c r="C8" i="7"/>
  <c r="C9" i="7"/>
  <c r="D9" i="7" s="1"/>
  <c r="C10" i="7"/>
  <c r="D10" i="7" s="1"/>
  <c r="C11" i="7"/>
  <c r="C12" i="7"/>
  <c r="C13" i="7"/>
  <c r="C2" i="7"/>
  <c r="C41" i="6"/>
  <c r="J2" i="6"/>
  <c r="J3" i="6"/>
  <c r="J4" i="6"/>
  <c r="J5" i="6"/>
  <c r="J6" i="6"/>
  <c r="J7" i="6"/>
  <c r="J8" i="6"/>
  <c r="J9" i="6"/>
  <c r="J10" i="6"/>
  <c r="J11" i="6"/>
  <c r="J12" i="6"/>
  <c r="J13" i="6"/>
  <c r="Z13" i="5"/>
  <c r="AA15" i="5"/>
  <c r="AA16" i="5"/>
  <c r="AA17" i="5"/>
  <c r="AA18" i="5"/>
  <c r="AA19" i="5"/>
  <c r="AA20" i="5"/>
  <c r="AA21" i="5"/>
  <c r="AA22" i="5"/>
  <c r="AA23" i="5"/>
  <c r="AA24" i="5"/>
  <c r="AA25" i="5"/>
  <c r="AA14" i="5"/>
  <c r="Z25" i="5"/>
  <c r="Z14" i="5"/>
  <c r="Z15" i="5"/>
  <c r="Z16" i="5"/>
  <c r="Z17" i="5"/>
  <c r="Z18" i="5"/>
  <c r="Z19" i="5"/>
  <c r="Z20" i="5"/>
  <c r="Z21" i="5"/>
  <c r="Z22" i="5"/>
  <c r="Z23" i="5"/>
  <c r="Z24" i="5"/>
  <c r="E29" i="6"/>
  <c r="F30" i="6" s="1"/>
  <c r="E7" i="6"/>
  <c r="C8" i="6" s="1"/>
  <c r="D8" i="6" s="1"/>
  <c r="E8" i="6" s="1"/>
  <c r="O3" i="5"/>
  <c r="O4" i="5"/>
  <c r="O2" i="5"/>
  <c r="R2" i="5" s="1"/>
  <c r="S2" i="5" s="1"/>
  <c r="AB20" i="5" s="1"/>
  <c r="G37" i="7" l="1"/>
  <c r="E37" i="7" s="1"/>
  <c r="F37" i="7" s="1"/>
  <c r="H36" i="7"/>
  <c r="F3" i="7"/>
  <c r="AB21" i="5"/>
  <c r="AB16" i="5"/>
  <c r="AB19" i="5"/>
  <c r="AB17" i="5"/>
  <c r="AB24" i="5"/>
  <c r="AB23" i="5"/>
  <c r="AB15" i="5"/>
  <c r="AB14" i="5"/>
  <c r="AB18" i="5"/>
  <c r="AB25" i="5"/>
  <c r="AB22" i="5"/>
  <c r="F9" i="6"/>
  <c r="C9" i="6"/>
  <c r="C30" i="6"/>
  <c r="D30" i="6" s="1"/>
  <c r="E30" i="6" s="1"/>
  <c r="F8" i="6"/>
  <c r="Q2" i="5"/>
  <c r="T4" i="5"/>
  <c r="U4" i="5" s="1"/>
  <c r="T3" i="5"/>
  <c r="U3" i="5" s="1"/>
  <c r="G4" i="7" l="1"/>
  <c r="H4" i="7" s="1"/>
  <c r="C31" i="6"/>
  <c r="D31" i="6" s="1"/>
  <c r="F31" i="6"/>
  <c r="D9" i="6"/>
  <c r="E9" i="6" s="1"/>
  <c r="C10" i="6" s="1"/>
  <c r="C24" i="2"/>
  <c r="D23" i="2"/>
  <c r="D18" i="2"/>
  <c r="C6" i="2"/>
  <c r="D6" i="2" s="1"/>
  <c r="C7" i="2" s="1"/>
  <c r="D5" i="2"/>
  <c r="D4" i="2"/>
  <c r="C5" i="2" s="1"/>
  <c r="H37" i="7" l="1"/>
  <c r="E4" i="7"/>
  <c r="F4" i="7" s="1"/>
  <c r="G5" i="7" s="1"/>
  <c r="H5" i="7" s="1"/>
  <c r="E31" i="6"/>
  <c r="C32" i="6" s="1"/>
  <c r="D32" i="6" s="1"/>
  <c r="F32" i="6"/>
  <c r="F10" i="6"/>
  <c r="D7" i="2"/>
  <c r="C8" i="2"/>
  <c r="G38" i="7" l="1"/>
  <c r="E38" i="7" s="1"/>
  <c r="F38" i="7" s="1"/>
  <c r="E5" i="7"/>
  <c r="E32" i="6"/>
  <c r="C33" i="6" s="1"/>
  <c r="D33" i="6" s="1"/>
  <c r="D10" i="6"/>
  <c r="E10" i="6" s="1"/>
  <c r="C11" i="6" s="1"/>
  <c r="D24" i="2"/>
  <c r="C25" i="2" s="1"/>
  <c r="D8" i="2"/>
  <c r="C9" i="2"/>
  <c r="H38" i="7" l="1"/>
  <c r="F5" i="7"/>
  <c r="G6" i="7" s="1"/>
  <c r="H6" i="7" s="1"/>
  <c r="F33" i="6"/>
  <c r="F11" i="6"/>
  <c r="D9" i="2"/>
  <c r="C10" i="2" s="1"/>
  <c r="G39" i="7" l="1"/>
  <c r="E39" i="7" s="1"/>
  <c r="F39" i="7" s="1"/>
  <c r="E6" i="7"/>
  <c r="F6" i="7" s="1"/>
  <c r="E33" i="6"/>
  <c r="C34" i="6" s="1"/>
  <c r="D34" i="6" s="1"/>
  <c r="D11" i="6"/>
  <c r="E11" i="6" s="1"/>
  <c r="C12" i="6" s="1"/>
  <c r="D25" i="2"/>
  <c r="C26" i="2" s="1"/>
  <c r="D10" i="2"/>
  <c r="C11" i="2"/>
  <c r="H39" i="7" l="1"/>
  <c r="G7" i="7"/>
  <c r="H7" i="7" s="1"/>
  <c r="F34" i="6"/>
  <c r="F12" i="6"/>
  <c r="D26" i="2"/>
  <c r="C27" i="2" s="1"/>
  <c r="D11" i="2"/>
  <c r="C12" i="2"/>
  <c r="G40" i="7" l="1"/>
  <c r="E40" i="7" s="1"/>
  <c r="F40" i="7" s="1"/>
  <c r="E7" i="7"/>
  <c r="F7" i="7" s="1"/>
  <c r="G8" i="7" s="1"/>
  <c r="H8" i="7" s="1"/>
  <c r="E34" i="6"/>
  <c r="C35" i="6" s="1"/>
  <c r="D35" i="6" s="1"/>
  <c r="D12" i="6"/>
  <c r="E12" i="6" s="1"/>
  <c r="C13" i="6" s="1"/>
  <c r="D27" i="2"/>
  <c r="C28" i="2" s="1"/>
  <c r="D12" i="2"/>
  <c r="C13" i="2"/>
  <c r="H40" i="7" l="1"/>
  <c r="E8" i="7"/>
  <c r="F8" i="7" s="1"/>
  <c r="F35" i="6"/>
  <c r="F13" i="6"/>
  <c r="D28" i="2"/>
  <c r="C29" i="2" s="1"/>
  <c r="D13" i="2"/>
  <c r="C14" i="2" s="1"/>
  <c r="G41" i="7" l="1"/>
  <c r="E41" i="7" s="1"/>
  <c r="F41" i="7" s="1"/>
  <c r="G9" i="7"/>
  <c r="H9" i="7" s="1"/>
  <c r="E9" i="7"/>
  <c r="F9" i="7" s="1"/>
  <c r="G10" i="7" s="1"/>
  <c r="H10" i="7" s="1"/>
  <c r="E35" i="6"/>
  <c r="C36" i="6" s="1"/>
  <c r="D36" i="6" s="1"/>
  <c r="D13" i="6"/>
  <c r="E13" i="6"/>
  <c r="C14" i="6" s="1"/>
  <c r="D29" i="2"/>
  <c r="C30" i="2" s="1"/>
  <c r="D14" i="2"/>
  <c r="C15" i="2"/>
  <c r="H41" i="7" l="1"/>
  <c r="E10" i="7"/>
  <c r="F10" i="7"/>
  <c r="G11" i="7" s="1"/>
  <c r="H11" i="7" s="1"/>
  <c r="F36" i="6"/>
  <c r="F14" i="6"/>
  <c r="D30" i="2"/>
  <c r="C31" i="2" s="1"/>
  <c r="D15" i="2"/>
  <c r="C16" i="2"/>
  <c r="G42" i="7" l="1"/>
  <c r="E42" i="7" s="1"/>
  <c r="F42" i="7" s="1"/>
  <c r="E11" i="7"/>
  <c r="F11" i="7" s="1"/>
  <c r="G12" i="7" s="1"/>
  <c r="H12" i="7" s="1"/>
  <c r="E36" i="6"/>
  <c r="C37" i="6" s="1"/>
  <c r="D37" i="6" s="1"/>
  <c r="D14" i="6"/>
  <c r="E14" i="6"/>
  <c r="C15" i="6" s="1"/>
  <c r="D31" i="2"/>
  <c r="C32" i="2" s="1"/>
  <c r="D16" i="2"/>
  <c r="C17" i="2"/>
  <c r="D17" i="2" s="1"/>
  <c r="H42" i="7" l="1"/>
  <c r="E12" i="7"/>
  <c r="F12" i="7" s="1"/>
  <c r="H13" i="7" s="1"/>
  <c r="F37" i="6"/>
  <c r="F15" i="6"/>
  <c r="D32" i="2"/>
  <c r="C33" i="2" s="1"/>
  <c r="G43" i="7" l="1"/>
  <c r="E43" i="7" s="1"/>
  <c r="F43" i="7" s="1"/>
  <c r="E13" i="7"/>
  <c r="F13" i="7" s="1"/>
  <c r="E37" i="6"/>
  <c r="C38" i="6" s="1"/>
  <c r="D38" i="6" s="1"/>
  <c r="D15" i="6"/>
  <c r="E15" i="6" s="1"/>
  <c r="C16" i="6" s="1"/>
  <c r="D33" i="2"/>
  <c r="C34" i="2" s="1"/>
  <c r="H43" i="7" l="1"/>
  <c r="F38" i="6"/>
  <c r="F16" i="6"/>
  <c r="D34" i="2"/>
  <c r="C35" i="2" s="1"/>
  <c r="G44" i="7" l="1"/>
  <c r="E44" i="7" s="1"/>
  <c r="F44" i="7" s="1"/>
  <c r="E38" i="6"/>
  <c r="C39" i="6" s="1"/>
  <c r="D39" i="6" s="1"/>
  <c r="D16" i="6"/>
  <c r="E16" i="6" s="1"/>
  <c r="C17" i="6" s="1"/>
  <c r="D35" i="2"/>
  <c r="H44" i="7" l="1"/>
  <c r="F39" i="6"/>
  <c r="F17" i="6"/>
  <c r="C36" i="2"/>
  <c r="D36" i="2" s="1"/>
  <c r="D37" i="2" s="1"/>
  <c r="G45" i="7" l="1"/>
  <c r="E45" i="7" s="1"/>
  <c r="F45" i="7" s="1"/>
  <c r="E39" i="6"/>
  <c r="C40" i="6" s="1"/>
  <c r="D40" i="6" s="1"/>
  <c r="D17" i="6"/>
  <c r="E17" i="6" s="1"/>
  <c r="C18" i="6" s="1"/>
  <c r="H45" i="7" l="1"/>
  <c r="F40" i="6"/>
  <c r="F18" i="6"/>
  <c r="G46" i="7" l="1"/>
  <c r="E46" i="7" s="1"/>
  <c r="E40" i="6"/>
  <c r="D41" i="6" s="1"/>
  <c r="D18" i="6"/>
  <c r="E18" i="6"/>
  <c r="C19" i="6" s="1"/>
  <c r="F46" i="7" l="1"/>
  <c r="G47" i="7"/>
  <c r="H46" i="7"/>
  <c r="F41" i="6"/>
  <c r="F43" i="6" s="1"/>
  <c r="F19" i="6"/>
  <c r="F21" i="6" s="1"/>
  <c r="E47" i="7" l="1"/>
  <c r="F47" i="7" s="1"/>
  <c r="H47" i="7"/>
  <c r="E41" i="6"/>
  <c r="D19" i="6"/>
  <c r="E19" i="6"/>
</calcChain>
</file>

<file path=xl/sharedStrings.xml><?xml version="1.0" encoding="utf-8"?>
<sst xmlns="http://schemas.openxmlformats.org/spreadsheetml/2006/main" count="1261" uniqueCount="114">
  <si>
    <t>Week</t>
  </si>
  <si>
    <t>Demand</t>
  </si>
  <si>
    <t>Exponential Smoothing</t>
  </si>
  <si>
    <t xml:space="preserve">Alpha (α) = </t>
  </si>
  <si>
    <t>Period</t>
  </si>
  <si>
    <t>Dt</t>
  </si>
  <si>
    <t>Ft</t>
  </si>
  <si>
    <t>Et = Ft - Dt</t>
  </si>
  <si>
    <t>SQR =</t>
  </si>
  <si>
    <t>t</t>
  </si>
  <si>
    <t>Example of simple regression</t>
  </si>
  <si>
    <t>Month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</si>
  <si>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</si>
  <si>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</si>
  <si>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</si>
  <si>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</si>
  <si>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</si>
  <si>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</si>
  <si>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</si>
  <si>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</si>
  <si>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</si>
  <si>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</si>
  <si>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</si>
  <si>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</si>
  <si>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</si>
  <si>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</si>
  <si>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</si>
  <si>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</si>
  <si>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</si>
  <si>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</si>
  <si>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</si>
  <si>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</si>
  <si>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</si>
  <si>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</si>
  <si>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</si>
  <si>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</si>
  <si>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Monthly Demand</t>
  </si>
  <si>
    <t>Month (2011)</t>
  </si>
  <si>
    <t>Alpha</t>
  </si>
  <si>
    <t>Beta</t>
  </si>
  <si>
    <t>F(t)</t>
  </si>
  <si>
    <t>D(t)</t>
  </si>
  <si>
    <t>e(t)</t>
  </si>
  <si>
    <t>Updated F(t)</t>
  </si>
  <si>
    <t>Delta</t>
  </si>
  <si>
    <t>Forecast Period</t>
  </si>
  <si>
    <t>New Base</t>
  </si>
  <si>
    <t>New Slope</t>
  </si>
  <si>
    <t>=L2*(R2-B13)+(1-L2)*B33</t>
  </si>
  <si>
    <t>=L1*P2+(1-L1)*O2</t>
  </si>
  <si>
    <t xml:space="preserve">New base formula:  </t>
  </si>
  <si>
    <t xml:space="preserve">New growth formula:  </t>
  </si>
  <si>
    <t>Holt's Model (Sample Size N=12, initial base level S0 = 13, initial slope G0 = 0.2</t>
  </si>
  <si>
    <t>Alpha  =</t>
  </si>
  <si>
    <t>Beta =</t>
  </si>
  <si>
    <t>(alpha affects base level)</t>
  </si>
  <si>
    <t>(beta affects the trend component)</t>
  </si>
  <si>
    <t>Period t</t>
  </si>
  <si>
    <t>St</t>
  </si>
  <si>
    <t>Ft+1</t>
  </si>
  <si>
    <t>Et = Ft-Dt</t>
  </si>
  <si>
    <t xml:space="preserve">M SE = </t>
  </si>
  <si>
    <t xml:space="preserve">MSE = </t>
  </si>
  <si>
    <t>Initial Forecast</t>
  </si>
  <si>
    <t>Updated Regression</t>
  </si>
  <si>
    <t>Updated Using Holt's</t>
  </si>
  <si>
    <t>Gt</t>
  </si>
  <si>
    <t>Holts Forecast</t>
  </si>
  <si>
    <t>Holt's Base</t>
  </si>
  <si>
    <t>Holt's Growth</t>
  </si>
  <si>
    <t>Holts Error</t>
  </si>
  <si>
    <t>LinReg Error</t>
  </si>
  <si>
    <t>LinReg Forecast</t>
  </si>
  <si>
    <t>HOUST1FQ</t>
  </si>
  <si>
    <t>observation_date</t>
  </si>
  <si>
    <t>Frequency: Quarterly</t>
  </si>
  <si>
    <t>New Privately Owned Housing Starts in the United States, Total One-Family Units, Thousands of Units, Quarterly,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</si>
  <si>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</si>
  <si>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</si>
  <si>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</si>
  <si>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</si>
  <si>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</si>
  <si>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</si>
  <si>
    <t>DEBUG</t>
  </si>
  <si>
    <t>root</t>
  </si>
  <si>
    <t>('holtsMSE', '</t>
  </si>
  <si>
    <t xml:space="preserve"> ', [0.1, 0.2])</t>
  </si>
  <si>
    <t>('holtsForecast', '</t>
  </si>
  <si>
    <t xml:space="preserve"> ', 1)</t>
  </si>
  <si>
    <t>('holtsBase', '</t>
  </si>
  <si>
    <t>('holtsGrowth', '</t>
  </si>
  <si>
    <t xml:space="preserve"> ', 2)</t>
  </si>
  <si>
    <t xml:space="preserve"> ', 3)</t>
  </si>
  <si>
    <t>('holtsMSE</t>
  </si>
  <si>
    <t>('holtsForecast</t>
  </si>
  <si>
    <t>('holtsBase</t>
  </si>
  <si>
    <t>('holtsGrowth</t>
  </si>
  <si>
    <t>x</t>
  </si>
  <si>
    <t>y</t>
  </si>
  <si>
    <t>xz</t>
  </si>
  <si>
    <t xml:space="preserve"> ', 4)</t>
  </si>
  <si>
    <t>Predicting Seasonal Series</t>
  </si>
  <si>
    <t>N=8</t>
  </si>
  <si>
    <t>Ft (regression)</t>
  </si>
  <si>
    <t>Dt/Ft</t>
  </si>
  <si>
    <t>Avg Ct</t>
  </si>
  <si>
    <t>Reg Error</t>
  </si>
  <si>
    <t>SA Error</t>
  </si>
  <si>
    <t>AFt = Ft*Ct</t>
  </si>
  <si>
    <t>Season Adjusted AFt</t>
  </si>
  <si>
    <t>alpha</t>
  </si>
  <si>
    <t>beta</t>
  </si>
  <si>
    <t>gamma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</si>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</sst>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3" fontId="5" fillId="0" borderId="0" applyFont="0" applyFill="0" applyBorder="0" applyAlignment="0" applyProtection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3" borderId="2" xfId="0" applyFill="1" applyBorder="1"/>
    <xf numFmtId="0" fontId="1" fillId="2" borderId="1" xfId="1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4" fillId="0" borderId="0" xfId="0" applyFont="1"/>
    <xf numFmtId="43" fontId="0" fillId="0" borderId="0" xfId="2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  <xf numFmtId="0" fontId="7" fillId="0" borderId="0" xfId="3"/>
    <xf numFmtId="1" fontId="7" fillId="0" borderId="0" xfId="3" applyNumberFormat="1"/>
    <xf numFmtId="165" fontId="7" fillId="0" borderId="0" xfId="3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0" fillId="0" borderId="5" xfId="0" applyBorder="1"/>
    <xf numFmtId="0" fontId="0" fillId="0" borderId="0" xfId="0" applyAlignment="1">
      <alignment horizontal="center"/>
    </xf>
    <xf numFmtId="1" fontId="0" fillId="0" borderId="0" xfId="0" applyNumberFormat="1"/>
  </cellXfs>
  <cellStyles count="4">
    <cellStyle name="Comma" xfId="2" builtinId="3"/>
    <cellStyle name="Input" xfId="1" builtinId="20"/>
    <cellStyle name="Normal" xfId="0" builtinId="0"/>
    <cellStyle name="Normal 2" xfId="3"/>
  </cellStyles>
  <dxfs count="8"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DE53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DE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9</v>
      </c>
      <c r="C2">
        <v>8</v>
      </c>
      <c r="D2">
        <v>9</v>
      </c>
      <c r="E2">
        <v>12</v>
      </c>
      <c r="F2">
        <v>9</v>
      </c>
      <c r="G2">
        <v>12</v>
      </c>
      <c r="H2">
        <v>11</v>
      </c>
      <c r="I2">
        <v>7</v>
      </c>
      <c r="J2">
        <v>13</v>
      </c>
      <c r="K2">
        <v>9</v>
      </c>
      <c r="L2">
        <v>11</v>
      </c>
      <c r="M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 x14ac:dyDescent="0.25"/>
  <cols>
    <col min="1" max="1" width="11" customWidth="1"/>
    <col min="2" max="2" width="10.5703125" customWidth="1"/>
    <col min="3" max="3" width="12" bestFit="1" customWidth="1"/>
    <col min="4" max="4" width="12.7109375" bestFit="1" customWidth="1"/>
  </cols>
  <sheetData>
    <row r="1" spans="1:4" x14ac:dyDescent="0.25">
      <c r="A1" s="1" t="s">
        <v>2</v>
      </c>
    </row>
    <row r="2" spans="1:4" x14ac:dyDescent="0.25">
      <c r="A2" t="s">
        <v>3</v>
      </c>
      <c r="B2" s="3">
        <v>0.1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>
        <v>1</v>
      </c>
      <c r="B4">
        <v>12</v>
      </c>
      <c r="C4">
        <v>13</v>
      </c>
      <c r="D4">
        <f>C4-B4</f>
        <v>1</v>
      </c>
    </row>
    <row r="5" spans="1:4" x14ac:dyDescent="0.25">
      <c r="A5">
        <v>2</v>
      </c>
      <c r="B5">
        <v>13</v>
      </c>
      <c r="C5">
        <f>C4-$B$2*D4</f>
        <v>12.9</v>
      </c>
      <c r="D5">
        <f>C5-B5</f>
        <v>-9.9999999999999645E-2</v>
      </c>
    </row>
    <row r="6" spans="1:4" x14ac:dyDescent="0.25">
      <c r="A6">
        <v>3</v>
      </c>
      <c r="B6">
        <v>10</v>
      </c>
      <c r="C6">
        <f t="shared" ref="C6:C17" si="0">C5-$B$2*D5</f>
        <v>12.91</v>
      </c>
      <c r="D6">
        <f t="shared" ref="D6:D17" si="1">C6-B6</f>
        <v>2.91</v>
      </c>
    </row>
    <row r="7" spans="1:4" x14ac:dyDescent="0.25">
      <c r="A7">
        <v>4</v>
      </c>
      <c r="B7">
        <v>12</v>
      </c>
      <c r="C7">
        <f t="shared" si="0"/>
        <v>12.619</v>
      </c>
      <c r="D7">
        <f t="shared" si="1"/>
        <v>0.61899999999999977</v>
      </c>
    </row>
    <row r="8" spans="1:4" x14ac:dyDescent="0.25">
      <c r="A8">
        <v>5</v>
      </c>
      <c r="B8">
        <v>14</v>
      </c>
      <c r="C8">
        <f t="shared" si="0"/>
        <v>12.5571</v>
      </c>
      <c r="D8">
        <f t="shared" si="1"/>
        <v>-1.4428999999999998</v>
      </c>
    </row>
    <row r="9" spans="1:4" x14ac:dyDescent="0.25">
      <c r="A9">
        <v>6</v>
      </c>
      <c r="B9">
        <v>16</v>
      </c>
      <c r="C9">
        <f t="shared" si="0"/>
        <v>12.70139</v>
      </c>
      <c r="D9">
        <f t="shared" si="1"/>
        <v>-3.29861</v>
      </c>
    </row>
    <row r="10" spans="1:4" x14ac:dyDescent="0.25">
      <c r="A10">
        <v>7</v>
      </c>
      <c r="B10">
        <v>15</v>
      </c>
      <c r="C10">
        <f t="shared" si="0"/>
        <v>13.031250999999999</v>
      </c>
      <c r="D10">
        <f t="shared" si="1"/>
        <v>-1.9687490000000007</v>
      </c>
    </row>
    <row r="11" spans="1:4" x14ac:dyDescent="0.25">
      <c r="A11">
        <v>8</v>
      </c>
      <c r="B11">
        <v>16</v>
      </c>
      <c r="C11">
        <f t="shared" si="0"/>
        <v>13.228125899999998</v>
      </c>
      <c r="D11">
        <f t="shared" si="1"/>
        <v>-2.7718741000000016</v>
      </c>
    </row>
    <row r="12" spans="1:4" x14ac:dyDescent="0.25">
      <c r="A12">
        <v>9</v>
      </c>
      <c r="B12">
        <v>17</v>
      </c>
      <c r="C12">
        <f t="shared" si="0"/>
        <v>13.505313309999998</v>
      </c>
      <c r="D12">
        <f t="shared" si="1"/>
        <v>-3.4946866900000018</v>
      </c>
    </row>
    <row r="13" spans="1:4" x14ac:dyDescent="0.25">
      <c r="A13">
        <v>10</v>
      </c>
      <c r="B13">
        <v>20</v>
      </c>
      <c r="C13">
        <f t="shared" si="0"/>
        <v>13.854781978999998</v>
      </c>
      <c r="D13">
        <f t="shared" si="1"/>
        <v>-6.1452180210000016</v>
      </c>
    </row>
    <row r="14" spans="1:4" x14ac:dyDescent="0.25">
      <c r="A14">
        <v>11</v>
      </c>
      <c r="B14">
        <v>17</v>
      </c>
      <c r="C14">
        <f t="shared" si="0"/>
        <v>14.469303781099999</v>
      </c>
      <c r="D14">
        <f t="shared" si="1"/>
        <v>-2.5306962189000011</v>
      </c>
    </row>
    <row r="15" spans="1:4" x14ac:dyDescent="0.25">
      <c r="A15">
        <v>12</v>
      </c>
      <c r="B15">
        <v>16</v>
      </c>
      <c r="C15">
        <f t="shared" si="0"/>
        <v>14.72237340299</v>
      </c>
      <c r="D15">
        <f t="shared" si="1"/>
        <v>-1.2776265970100003</v>
      </c>
    </row>
    <row r="16" spans="1:4" x14ac:dyDescent="0.25">
      <c r="A16">
        <v>13</v>
      </c>
      <c r="B16">
        <v>18</v>
      </c>
      <c r="C16">
        <f t="shared" si="0"/>
        <v>14.850136062691</v>
      </c>
      <c r="D16">
        <f t="shared" si="1"/>
        <v>-3.1498639373090001</v>
      </c>
    </row>
    <row r="17" spans="1:4" x14ac:dyDescent="0.25">
      <c r="A17">
        <v>14</v>
      </c>
      <c r="B17">
        <v>21</v>
      </c>
      <c r="C17">
        <f t="shared" si="0"/>
        <v>15.1651224564219</v>
      </c>
      <c r="D17">
        <f t="shared" si="1"/>
        <v>-5.8348775435781004</v>
      </c>
    </row>
    <row r="18" spans="1:4" x14ac:dyDescent="0.25">
      <c r="C18" s="4" t="s">
        <v>8</v>
      </c>
      <c r="D18">
        <f>SUMSQ(D4:D17)</f>
        <v>136.36403942609203</v>
      </c>
    </row>
    <row r="20" spans="1:4" x14ac:dyDescent="0.25">
      <c r="A20" s="1" t="s">
        <v>2</v>
      </c>
    </row>
    <row r="21" spans="1:4" x14ac:dyDescent="0.25">
      <c r="A21" t="s">
        <v>3</v>
      </c>
      <c r="B21" s="3">
        <v>0.8679931154132271</v>
      </c>
    </row>
    <row r="22" spans="1:4" x14ac:dyDescent="0.25">
      <c r="A22" s="2" t="s">
        <v>4</v>
      </c>
      <c r="B22" s="2" t="s">
        <v>5</v>
      </c>
      <c r="C22" s="2" t="s">
        <v>6</v>
      </c>
      <c r="D22" s="2" t="s">
        <v>7</v>
      </c>
    </row>
    <row r="23" spans="1:4" x14ac:dyDescent="0.25">
      <c r="A23">
        <v>1</v>
      </c>
      <c r="B23">
        <v>12</v>
      </c>
      <c r="C23">
        <v>13</v>
      </c>
      <c r="D23">
        <f>C23-B23</f>
        <v>1</v>
      </c>
    </row>
    <row r="24" spans="1:4" x14ac:dyDescent="0.25">
      <c r="A24">
        <v>2</v>
      </c>
      <c r="B24">
        <v>13</v>
      </c>
      <c r="C24">
        <f>C23-$B$21*D23</f>
        <v>12.132006884586772</v>
      </c>
      <c r="D24">
        <f>C24-B24</f>
        <v>-0.86799311541322766</v>
      </c>
    </row>
    <row r="25" spans="1:4" x14ac:dyDescent="0.25">
      <c r="A25">
        <v>3</v>
      </c>
      <c r="B25">
        <v>10</v>
      </c>
      <c r="C25">
        <f t="shared" ref="C25:C36" si="2">C24-$B$21*D24</f>
        <v>12.885418932991533</v>
      </c>
      <c r="D25">
        <f t="shared" ref="D25:D36" si="3">C25-B25</f>
        <v>2.8854189329915325</v>
      </c>
    </row>
    <row r="26" spans="1:4" x14ac:dyDescent="0.25">
      <c r="A26">
        <v>4</v>
      </c>
      <c r="B26">
        <v>12</v>
      </c>
      <c r="C26">
        <f t="shared" si="2"/>
        <v>10.380895164071902</v>
      </c>
      <c r="D26">
        <f t="shared" si="3"/>
        <v>-1.6191048359280984</v>
      </c>
    </row>
    <row r="27" spans="1:4" x14ac:dyDescent="0.25">
      <c r="A27">
        <v>5</v>
      </c>
      <c r="B27">
        <v>14</v>
      </c>
      <c r="C27">
        <f t="shared" si="2"/>
        <v>11.786267014789754</v>
      </c>
      <c r="D27">
        <f t="shared" si="3"/>
        <v>-2.2137329852102461</v>
      </c>
    </row>
    <row r="28" spans="1:4" x14ac:dyDescent="0.25">
      <c r="A28">
        <v>6</v>
      </c>
      <c r="B28">
        <v>16</v>
      </c>
      <c r="C28">
        <f t="shared" si="2"/>
        <v>13.70777200531542</v>
      </c>
      <c r="D28">
        <f t="shared" si="3"/>
        <v>-2.2922279946845805</v>
      </c>
    </row>
    <row r="29" spans="1:4" x14ac:dyDescent="0.25">
      <c r="A29">
        <v>7</v>
      </c>
      <c r="B29">
        <v>15</v>
      </c>
      <c r="C29">
        <f t="shared" si="2"/>
        <v>15.697410123659102</v>
      </c>
      <c r="D29">
        <f t="shared" si="3"/>
        <v>0.69741012365910215</v>
      </c>
    </row>
    <row r="30" spans="1:4" x14ac:dyDescent="0.25">
      <c r="A30">
        <v>8</v>
      </c>
      <c r="B30">
        <v>16</v>
      </c>
      <c r="C30">
        <f t="shared" si="2"/>
        <v>15.092062937703513</v>
      </c>
      <c r="D30">
        <f t="shared" si="3"/>
        <v>-0.90793706229648663</v>
      </c>
    </row>
    <row r="31" spans="1:4" x14ac:dyDescent="0.25">
      <c r="A31">
        <v>9</v>
      </c>
      <c r="B31">
        <v>17</v>
      </c>
      <c r="C31">
        <f t="shared" si="2"/>
        <v>15.880146057005375</v>
      </c>
      <c r="D31">
        <f t="shared" si="3"/>
        <v>-1.1198539429946255</v>
      </c>
    </row>
    <row r="32" spans="1:4" x14ac:dyDescent="0.25">
      <c r="A32">
        <v>10</v>
      </c>
      <c r="B32">
        <v>20</v>
      </c>
      <c r="C32">
        <f t="shared" si="2"/>
        <v>16.852171569793065</v>
      </c>
      <c r="D32">
        <f t="shared" si="3"/>
        <v>-3.1478284302069355</v>
      </c>
    </row>
    <row r="33" spans="1:4" x14ac:dyDescent="0.25">
      <c r="A33">
        <v>11</v>
      </c>
      <c r="B33">
        <v>17</v>
      </c>
      <c r="C33">
        <f t="shared" si="2"/>
        <v>19.58446497571471</v>
      </c>
      <c r="D33">
        <f t="shared" si="3"/>
        <v>2.5844649757147096</v>
      </c>
    </row>
    <row r="34" spans="1:4" x14ac:dyDescent="0.25">
      <c r="A34">
        <v>12</v>
      </c>
      <c r="B34">
        <v>16</v>
      </c>
      <c r="C34">
        <f t="shared" si="2"/>
        <v>17.341167169767729</v>
      </c>
      <c r="D34">
        <f t="shared" si="3"/>
        <v>1.3411671697677292</v>
      </c>
    </row>
    <row r="35" spans="1:4" x14ac:dyDescent="0.25">
      <c r="A35">
        <v>13</v>
      </c>
      <c r="B35">
        <v>18</v>
      </c>
      <c r="C35">
        <f t="shared" si="2"/>
        <v>16.177043299791098</v>
      </c>
      <c r="D35">
        <f t="shared" si="3"/>
        <v>-1.822956700208902</v>
      </c>
    </row>
    <row r="36" spans="1:4" x14ac:dyDescent="0.25">
      <c r="A36">
        <v>14</v>
      </c>
      <c r="B36">
        <v>21</v>
      </c>
      <c r="C36">
        <f t="shared" si="2"/>
        <v>17.759357165268838</v>
      </c>
      <c r="D36">
        <f t="shared" si="3"/>
        <v>-3.2406428347311618</v>
      </c>
    </row>
    <row r="37" spans="1:4" x14ac:dyDescent="0.25">
      <c r="C37" s="4" t="s">
        <v>8</v>
      </c>
      <c r="D37">
        <f>SUMSQ(D23:D36)</f>
        <v>57.63223081684329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5</v>
      </c>
    </row>
    <row r="2" spans="1:2" x14ac:dyDescent="0.25">
      <c r="A2">
        <v>1</v>
      </c>
      <c r="B2">
        <v>44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44</v>
      </c>
    </row>
    <row r="5" spans="1:2" x14ac:dyDescent="0.25">
      <c r="A5">
        <v>4</v>
      </c>
      <c r="B5">
        <v>45</v>
      </c>
    </row>
    <row r="6" spans="1:2" x14ac:dyDescent="0.25">
      <c r="A6">
        <v>5</v>
      </c>
      <c r="B6">
        <v>46</v>
      </c>
    </row>
    <row r="7" spans="1:2" x14ac:dyDescent="0.25">
      <c r="A7">
        <v>6</v>
      </c>
      <c r="B7">
        <v>46</v>
      </c>
    </row>
    <row r="8" spans="1:2" x14ac:dyDescent="0.25">
      <c r="A8">
        <v>7</v>
      </c>
      <c r="B8">
        <v>49</v>
      </c>
    </row>
    <row r="9" spans="1:2" x14ac:dyDescent="0.25">
      <c r="A9">
        <v>8</v>
      </c>
      <c r="B9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16" sqref="F16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2" ht="18.75" x14ac:dyDescent="0.3">
      <c r="A1" s="9" t="s">
        <v>10</v>
      </c>
    </row>
    <row r="3" spans="1:2" x14ac:dyDescent="0.25">
      <c r="A3" t="s">
        <v>11</v>
      </c>
      <c r="B3" t="s">
        <v>1</v>
      </c>
    </row>
    <row r="4" spans="1:2" x14ac:dyDescent="0.25">
      <c r="A4">
        <v>1</v>
      </c>
      <c r="B4">
        <v>38</v>
      </c>
    </row>
    <row r="5" spans="1:2" x14ac:dyDescent="0.25">
      <c r="A5">
        <v>2</v>
      </c>
      <c r="B5">
        <v>42</v>
      </c>
    </row>
    <row r="6" spans="1:2" x14ac:dyDescent="0.25">
      <c r="A6">
        <v>3</v>
      </c>
      <c r="B6">
        <v>25</v>
      </c>
    </row>
    <row r="7" spans="1:2" x14ac:dyDescent="0.25">
      <c r="A7">
        <v>4</v>
      </c>
      <c r="B7">
        <v>40</v>
      </c>
    </row>
    <row r="8" spans="1:2" x14ac:dyDescent="0.25">
      <c r="A8">
        <v>5</v>
      </c>
      <c r="B8">
        <v>50</v>
      </c>
    </row>
    <row r="9" spans="1:2" x14ac:dyDescent="0.25">
      <c r="A9">
        <v>6</v>
      </c>
      <c r="B9">
        <v>65</v>
      </c>
    </row>
    <row r="10" spans="1:2" x14ac:dyDescent="0.25">
      <c r="A10">
        <v>7</v>
      </c>
      <c r="B10">
        <v>36</v>
      </c>
    </row>
    <row r="11" spans="1:2" x14ac:dyDescent="0.25">
      <c r="A11">
        <v>8</v>
      </c>
      <c r="B11">
        <v>61</v>
      </c>
    </row>
    <row r="12" spans="1:2" x14ac:dyDescent="0.25">
      <c r="A12">
        <v>9</v>
      </c>
      <c r="B12">
        <v>88</v>
      </c>
    </row>
    <row r="13" spans="1:2" x14ac:dyDescent="0.25">
      <c r="A13">
        <v>10</v>
      </c>
      <c r="B13">
        <v>63</v>
      </c>
    </row>
    <row r="15" spans="1:2" x14ac:dyDescent="0.25">
      <c r="A15" t="s">
        <v>12</v>
      </c>
    </row>
    <row r="16" spans="1:2" ht="15.75" thickBot="1" x14ac:dyDescent="0.3"/>
    <row r="17" spans="1:9" x14ac:dyDescent="0.25">
      <c r="A17" s="8" t="s">
        <v>13</v>
      </c>
      <c r="B17" s="8"/>
    </row>
    <row r="18" spans="1:9" x14ac:dyDescent="0.25">
      <c r="A18" s="5" t="s">
        <v>14</v>
      </c>
      <c r="B18" s="5">
        <v>0.72389863457626635</v>
      </c>
    </row>
    <row r="19" spans="1:9" x14ac:dyDescent="0.25">
      <c r="A19" s="5" t="s">
        <v>15</v>
      </c>
      <c r="B19" s="5">
        <v>0.52402923314138283</v>
      </c>
    </row>
    <row r="20" spans="1:9" x14ac:dyDescent="0.25">
      <c r="A20" s="5" t="s">
        <v>16</v>
      </c>
      <c r="B20" s="5">
        <v>0.46453288728405573</v>
      </c>
    </row>
    <row r="21" spans="1:9" x14ac:dyDescent="0.25">
      <c r="A21" s="5" t="s">
        <v>17</v>
      </c>
      <c r="B21" s="5">
        <v>13.54045565680636</v>
      </c>
    </row>
    <row r="22" spans="1:9" ht="15.75" thickBot="1" x14ac:dyDescent="0.3">
      <c r="A22" s="6" t="s">
        <v>18</v>
      </c>
      <c r="B22" s="6">
        <v>10</v>
      </c>
    </row>
    <row r="24" spans="1:9" ht="15.75" thickBot="1" x14ac:dyDescent="0.3">
      <c r="A24" t="s">
        <v>19</v>
      </c>
    </row>
    <row r="25" spans="1:9" x14ac:dyDescent="0.25">
      <c r="A25" s="7"/>
      <c r="B25" s="7" t="s">
        <v>24</v>
      </c>
      <c r="C25" s="7" t="s">
        <v>25</v>
      </c>
      <c r="D25" s="7" t="s">
        <v>26</v>
      </c>
      <c r="E25" s="7" t="s">
        <v>27</v>
      </c>
      <c r="F25" s="7" t="s">
        <v>28</v>
      </c>
    </row>
    <row r="26" spans="1:9" x14ac:dyDescent="0.25">
      <c r="A26" s="5" t="s">
        <v>20</v>
      </c>
      <c r="B26" s="5">
        <v>1</v>
      </c>
      <c r="C26" s="5">
        <v>1614.8484848484854</v>
      </c>
      <c r="D26" s="5">
        <v>1614.8484848484854</v>
      </c>
      <c r="E26" s="5">
        <v>8.8077549232689059</v>
      </c>
      <c r="F26" s="5">
        <v>1.7931663297894855E-2</v>
      </c>
    </row>
    <row r="27" spans="1:9" x14ac:dyDescent="0.25">
      <c r="A27" s="5" t="s">
        <v>21</v>
      </c>
      <c r="B27" s="5">
        <v>8</v>
      </c>
      <c r="C27" s="5">
        <v>1466.7515151515149</v>
      </c>
      <c r="D27" s="5">
        <v>183.34393939393937</v>
      </c>
      <c r="E27" s="5"/>
      <c r="F27" s="5"/>
    </row>
    <row r="28" spans="1:9" ht="15.75" thickBot="1" x14ac:dyDescent="0.3">
      <c r="A28" s="6" t="s">
        <v>22</v>
      </c>
      <c r="B28" s="6">
        <v>9</v>
      </c>
      <c r="C28" s="6">
        <v>3081.6000000000004</v>
      </c>
      <c r="D28" s="6"/>
      <c r="E28" s="6"/>
      <c r="F28" s="6"/>
    </row>
    <row r="29" spans="1:9" ht="15.75" thickBot="1" x14ac:dyDescent="0.3"/>
    <row r="30" spans="1:9" x14ac:dyDescent="0.25">
      <c r="A30" s="7"/>
      <c r="B30" s="7" t="s">
        <v>29</v>
      </c>
      <c r="C30" s="7" t="s">
        <v>17</v>
      </c>
      <c r="D30" s="7" t="s">
        <v>30</v>
      </c>
      <c r="E30" s="7" t="s">
        <v>31</v>
      </c>
      <c r="F30" s="7" t="s">
        <v>32</v>
      </c>
      <c r="G30" s="7" t="s">
        <v>33</v>
      </c>
      <c r="H30" s="7" t="s">
        <v>34</v>
      </c>
      <c r="I30" s="7" t="s">
        <v>35</v>
      </c>
    </row>
    <row r="31" spans="1:9" x14ac:dyDescent="0.25">
      <c r="A31" s="5" t="s">
        <v>23</v>
      </c>
      <c r="B31" s="5">
        <v>26.466666666666661</v>
      </c>
      <c r="C31" s="5">
        <v>9.2498921642635938</v>
      </c>
      <c r="D31" s="5">
        <v>2.8612946179977157</v>
      </c>
      <c r="E31" s="5">
        <v>2.110937017832145E-2</v>
      </c>
      <c r="F31" s="5">
        <v>5.1363770856821915</v>
      </c>
      <c r="G31" s="5">
        <v>47.796956247651131</v>
      </c>
      <c r="H31" s="5">
        <v>5.1363770856821915</v>
      </c>
      <c r="I31" s="5">
        <v>47.796956247651131</v>
      </c>
    </row>
    <row r="32" spans="1:9" ht="15.75" thickBot="1" x14ac:dyDescent="0.3">
      <c r="A32" s="6" t="s">
        <v>11</v>
      </c>
      <c r="B32" s="6">
        <v>4.4242424242424248</v>
      </c>
      <c r="C32" s="6">
        <v>1.490755104144406</v>
      </c>
      <c r="D32" s="6">
        <v>2.967786199049538</v>
      </c>
      <c r="E32" s="6">
        <v>1.7931663297894869E-2</v>
      </c>
      <c r="F32" s="6">
        <v>0.98655498950870557</v>
      </c>
      <c r="G32" s="6">
        <v>7.8619298589761435</v>
      </c>
      <c r="H32" s="6">
        <v>0.98655498950870557</v>
      </c>
      <c r="I32" s="6">
        <v>7.8619298589761435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workbookViewId="0">
      <selection activeCell="N20" sqref="N20"/>
    </sheetView>
  </sheetViews>
  <sheetFormatPr defaultRowHeight="15" x14ac:dyDescent="0.25"/>
  <cols>
    <col min="1" max="1" width="18" bestFit="1" customWidth="1"/>
    <col min="2" max="2" width="16.4257812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  <col min="11" max="11" width="6.140625" bestFit="1" customWidth="1"/>
    <col min="12" max="12" width="6.5703125" customWidth="1"/>
    <col min="13" max="13" width="2.7109375" customWidth="1"/>
    <col min="14" max="14" width="14.85546875" customWidth="1"/>
    <col min="15" max="15" width="6" bestFit="1" customWidth="1"/>
    <col min="16" max="16" width="6" customWidth="1"/>
    <col min="17" max="17" width="4.28515625" customWidth="1"/>
    <col min="18" max="18" width="9.7109375" customWidth="1"/>
    <col min="19" max="19" width="10.5703125" customWidth="1"/>
    <col min="20" max="20" width="12.140625" customWidth="1"/>
    <col min="21" max="21" width="5.7109375" bestFit="1" customWidth="1"/>
    <col min="24" max="24" width="12.7109375" bestFit="1" customWidth="1"/>
    <col min="25" max="25" width="16.42578125" bestFit="1" customWidth="1"/>
    <col min="26" max="26" width="14.140625" bestFit="1" customWidth="1"/>
    <col min="27" max="27" width="19" bestFit="1" customWidth="1"/>
    <col min="28" max="28" width="19.5703125" bestFit="1" customWidth="1"/>
  </cols>
  <sheetData>
    <row r="1" spans="1:28" x14ac:dyDescent="0.25">
      <c r="A1" t="s">
        <v>37</v>
      </c>
      <c r="B1" t="s">
        <v>36</v>
      </c>
      <c r="N1" t="s">
        <v>45</v>
      </c>
      <c r="O1" t="s">
        <v>40</v>
      </c>
      <c r="P1" t="s">
        <v>41</v>
      </c>
      <c r="Q1" t="s">
        <v>42</v>
      </c>
      <c r="R1" t="s">
        <v>46</v>
      </c>
      <c r="S1" t="s">
        <v>47</v>
      </c>
      <c r="T1" t="s">
        <v>43</v>
      </c>
      <c r="U1" t="s">
        <v>44</v>
      </c>
      <c r="X1" t="s">
        <v>11</v>
      </c>
      <c r="Y1" t="s">
        <v>36</v>
      </c>
      <c r="Z1" t="s">
        <v>63</v>
      </c>
      <c r="AA1" t="s">
        <v>64</v>
      </c>
      <c r="AB1" t="s">
        <v>65</v>
      </c>
    </row>
    <row r="2" spans="1:28" x14ac:dyDescent="0.25">
      <c r="A2">
        <v>1</v>
      </c>
      <c r="B2">
        <v>12011</v>
      </c>
      <c r="K2" t="s">
        <v>38</v>
      </c>
      <c r="L2">
        <v>0.1</v>
      </c>
      <c r="N2">
        <v>1</v>
      </c>
      <c r="O2" s="12">
        <f>$B$13+N2*$B$33</f>
        <v>13292.506993006993</v>
      </c>
      <c r="P2">
        <v>12600</v>
      </c>
      <c r="Q2" s="12">
        <f>O2-P2</f>
        <v>692.50699300699307</v>
      </c>
      <c r="R2" s="12">
        <f>L2*P2+(1-L2)*O2</f>
        <v>13223.256293706294</v>
      </c>
      <c r="S2" s="10">
        <f>L3*(R2-B13)+(1-L3)*B33</f>
        <v>70.656853146853194</v>
      </c>
      <c r="X2">
        <v>1</v>
      </c>
      <c r="Y2">
        <v>12011</v>
      </c>
    </row>
    <row r="3" spans="1:28" x14ac:dyDescent="0.25">
      <c r="A3">
        <v>2</v>
      </c>
      <c r="B3">
        <v>12332</v>
      </c>
      <c r="K3" t="s">
        <v>39</v>
      </c>
      <c r="L3">
        <v>0.2</v>
      </c>
      <c r="N3">
        <v>2</v>
      </c>
      <c r="O3" s="12">
        <f>$B$13+N3*$B$33</f>
        <v>13377.013986013986</v>
      </c>
      <c r="T3" s="12">
        <f>$R$2+$S$2*(N3-1)</f>
        <v>13293.913146853147</v>
      </c>
      <c r="U3" s="12">
        <f>T3-O3</f>
        <v>-83.100839160839314</v>
      </c>
      <c r="X3">
        <v>2</v>
      </c>
      <c r="Y3">
        <v>12332</v>
      </c>
    </row>
    <row r="4" spans="1:28" x14ac:dyDescent="0.25">
      <c r="A4">
        <v>3</v>
      </c>
      <c r="B4">
        <v>12890</v>
      </c>
      <c r="N4">
        <v>3</v>
      </c>
      <c r="O4" s="12">
        <f>$B$13+N4*$B$33</f>
        <v>13461.520979020979</v>
      </c>
      <c r="T4" s="12">
        <f>$R$2+$S$2*(N4-1)</f>
        <v>13364.57</v>
      </c>
      <c r="U4" s="12">
        <f>T4-O4</f>
        <v>-96.950979020979503</v>
      </c>
      <c r="X4">
        <v>3</v>
      </c>
      <c r="Y4">
        <v>12890</v>
      </c>
    </row>
    <row r="5" spans="1:28" x14ac:dyDescent="0.25">
      <c r="A5">
        <v>4</v>
      </c>
      <c r="B5">
        <v>12748</v>
      </c>
      <c r="T5" s="12"/>
      <c r="X5">
        <v>4</v>
      </c>
      <c r="Y5">
        <v>12748</v>
      </c>
    </row>
    <row r="6" spans="1:28" x14ac:dyDescent="0.25">
      <c r="A6">
        <v>5</v>
      </c>
      <c r="B6">
        <v>13016</v>
      </c>
      <c r="O6" s="12"/>
      <c r="Q6" s="13" t="s">
        <v>50</v>
      </c>
      <c r="R6" s="14" t="s">
        <v>49</v>
      </c>
      <c r="T6" s="12"/>
      <c r="X6">
        <v>5</v>
      </c>
      <c r="Y6">
        <v>13016</v>
      </c>
    </row>
    <row r="7" spans="1:28" x14ac:dyDescent="0.25">
      <c r="A7">
        <v>6</v>
      </c>
      <c r="B7">
        <v>13003</v>
      </c>
      <c r="O7" s="12"/>
      <c r="Q7" s="13" t="s">
        <v>51</v>
      </c>
      <c r="R7" s="14" t="s">
        <v>48</v>
      </c>
      <c r="T7" s="12"/>
      <c r="X7">
        <v>6</v>
      </c>
      <c r="Y7">
        <v>13003</v>
      </c>
    </row>
    <row r="8" spans="1:28" x14ac:dyDescent="0.25">
      <c r="A8">
        <v>7</v>
      </c>
      <c r="B8">
        <v>13025</v>
      </c>
      <c r="O8" s="12"/>
      <c r="T8" s="12"/>
      <c r="X8">
        <v>7</v>
      </c>
      <c r="Y8">
        <v>13025</v>
      </c>
    </row>
    <row r="9" spans="1:28" x14ac:dyDescent="0.25">
      <c r="A9">
        <v>8</v>
      </c>
      <c r="B9">
        <v>13100</v>
      </c>
      <c r="O9" s="12"/>
      <c r="T9" s="12"/>
      <c r="X9">
        <v>8</v>
      </c>
      <c r="Y9">
        <v>13100</v>
      </c>
    </row>
    <row r="10" spans="1:28" x14ac:dyDescent="0.25">
      <c r="A10">
        <v>9</v>
      </c>
      <c r="B10">
        <v>13078</v>
      </c>
      <c r="O10" s="12"/>
      <c r="T10" s="12"/>
      <c r="X10">
        <v>9</v>
      </c>
      <c r="Y10">
        <v>13078</v>
      </c>
    </row>
    <row r="11" spans="1:28" x14ac:dyDescent="0.25">
      <c r="A11">
        <v>10</v>
      </c>
      <c r="B11">
        <v>13094</v>
      </c>
      <c r="O11" s="12"/>
      <c r="T11" s="12"/>
      <c r="X11">
        <v>10</v>
      </c>
      <c r="Y11">
        <v>13094</v>
      </c>
    </row>
    <row r="12" spans="1:28" x14ac:dyDescent="0.25">
      <c r="A12">
        <v>11</v>
      </c>
      <c r="B12">
        <v>13182</v>
      </c>
      <c r="O12" s="12"/>
      <c r="T12" s="12"/>
      <c r="X12">
        <v>11</v>
      </c>
      <c r="Y12">
        <v>13182</v>
      </c>
    </row>
    <row r="13" spans="1:28" x14ac:dyDescent="0.25">
      <c r="A13">
        <v>12</v>
      </c>
      <c r="B13">
        <v>13208</v>
      </c>
      <c r="O13" s="12"/>
      <c r="T13" s="12"/>
      <c r="X13">
        <v>12</v>
      </c>
      <c r="Y13">
        <v>13208</v>
      </c>
      <c r="Z13">
        <f>$B$13+$B$33*(X13-12)</f>
        <v>13208</v>
      </c>
    </row>
    <row r="14" spans="1:28" x14ac:dyDescent="0.25">
      <c r="T14" s="12"/>
      <c r="X14">
        <v>13</v>
      </c>
      <c r="Y14">
        <v>12600</v>
      </c>
      <c r="Z14" s="12">
        <f t="shared" ref="Z14:Z25" si="0">$B$13+$B$33*(X14-12)</f>
        <v>13292.506993006993</v>
      </c>
      <c r="AA14" s="12">
        <f>$B$50+$B$70*(X14-12)</f>
        <v>12656.818681318682</v>
      </c>
      <c r="AB14" s="12">
        <f>$R$2+$S$2*(X14-12)</f>
        <v>13293.913146853147</v>
      </c>
    </row>
    <row r="15" spans="1:28" x14ac:dyDescent="0.25">
      <c r="X15">
        <v>14</v>
      </c>
      <c r="Z15" s="12">
        <f t="shared" si="0"/>
        <v>13377.013986013986</v>
      </c>
      <c r="AA15" s="12">
        <f t="shared" ref="AA15:AA25" si="1">$B$50+$B$70*(X15-12)</f>
        <v>12713.637362637362</v>
      </c>
      <c r="AB15" s="12">
        <f t="shared" ref="AB15:AB25" si="2">$R$2+$S$2*(X15-12)</f>
        <v>13364.57</v>
      </c>
    </row>
    <row r="16" spans="1:28" x14ac:dyDescent="0.25">
      <c r="A16" t="s">
        <v>12</v>
      </c>
      <c r="X16">
        <v>15</v>
      </c>
      <c r="Z16" s="12">
        <f t="shared" si="0"/>
        <v>13461.520979020979</v>
      </c>
      <c r="AA16" s="12">
        <f t="shared" si="1"/>
        <v>12770.456043956045</v>
      </c>
      <c r="AB16" s="12">
        <f t="shared" si="2"/>
        <v>13435.226853146854</v>
      </c>
    </row>
    <row r="17" spans="1:28" ht="15.75" thickBot="1" x14ac:dyDescent="0.3">
      <c r="X17">
        <v>16</v>
      </c>
      <c r="Z17" s="12">
        <f t="shared" si="0"/>
        <v>13546.027972027972</v>
      </c>
      <c r="AA17" s="12">
        <f t="shared" si="1"/>
        <v>12827.274725274725</v>
      </c>
      <c r="AB17" s="12">
        <f t="shared" si="2"/>
        <v>13505.883706293707</v>
      </c>
    </row>
    <row r="18" spans="1:28" x14ac:dyDescent="0.25">
      <c r="A18" s="8" t="s">
        <v>13</v>
      </c>
      <c r="B18" s="8"/>
      <c r="X18">
        <v>17</v>
      </c>
      <c r="Z18" s="12">
        <f t="shared" si="0"/>
        <v>13630.534965034965</v>
      </c>
      <c r="AA18" s="12">
        <f t="shared" si="1"/>
        <v>12884.093406593407</v>
      </c>
      <c r="AB18" s="12">
        <f t="shared" si="2"/>
        <v>13576.54055944056</v>
      </c>
    </row>
    <row r="19" spans="1:28" x14ac:dyDescent="0.25">
      <c r="A19" s="5" t="s">
        <v>14</v>
      </c>
      <c r="B19" s="5">
        <v>0.83677750007468432</v>
      </c>
      <c r="X19">
        <v>18</v>
      </c>
      <c r="Z19" s="12">
        <f t="shared" si="0"/>
        <v>13715.041958041958</v>
      </c>
      <c r="AA19" s="12">
        <f t="shared" si="1"/>
        <v>12940.912087912087</v>
      </c>
      <c r="AB19" s="12">
        <f t="shared" si="2"/>
        <v>13647.197412587413</v>
      </c>
    </row>
    <row r="20" spans="1:28" x14ac:dyDescent="0.25">
      <c r="A20" s="5" t="s">
        <v>15</v>
      </c>
      <c r="B20" s="5">
        <v>0.70019658463123824</v>
      </c>
      <c r="X20">
        <v>19</v>
      </c>
      <c r="Z20" s="12">
        <f t="shared" si="0"/>
        <v>13799.548951048951</v>
      </c>
      <c r="AA20" s="12">
        <f t="shared" si="1"/>
        <v>12997.73076923077</v>
      </c>
      <c r="AB20" s="12">
        <f t="shared" si="2"/>
        <v>13717.854265734266</v>
      </c>
    </row>
    <row r="21" spans="1:28" x14ac:dyDescent="0.25">
      <c r="A21" s="5" t="s">
        <v>16</v>
      </c>
      <c r="B21" s="5">
        <v>0.67021624309436212</v>
      </c>
      <c r="X21">
        <v>20</v>
      </c>
      <c r="Z21" s="12">
        <f t="shared" si="0"/>
        <v>13884.055944055945</v>
      </c>
      <c r="AA21" s="12">
        <f t="shared" si="1"/>
        <v>13054.54945054945</v>
      </c>
      <c r="AB21" s="12">
        <f t="shared" si="2"/>
        <v>13788.511118881119</v>
      </c>
    </row>
    <row r="22" spans="1:28" x14ac:dyDescent="0.25">
      <c r="A22" s="5" t="s">
        <v>17</v>
      </c>
      <c r="B22" s="5">
        <v>209.10718774677733</v>
      </c>
      <c r="X22">
        <v>21</v>
      </c>
      <c r="Z22" s="12">
        <f t="shared" si="0"/>
        <v>13968.562937062938</v>
      </c>
      <c r="AA22" s="12">
        <f t="shared" si="1"/>
        <v>13111.368131868132</v>
      </c>
      <c r="AB22" s="12">
        <f t="shared" si="2"/>
        <v>13859.167972027974</v>
      </c>
    </row>
    <row r="23" spans="1:28" ht="15.75" thickBot="1" x14ac:dyDescent="0.3">
      <c r="A23" s="6" t="s">
        <v>18</v>
      </c>
      <c r="B23" s="6">
        <v>12</v>
      </c>
      <c r="X23">
        <v>22</v>
      </c>
      <c r="Z23" s="12">
        <f t="shared" si="0"/>
        <v>14053.069930069931</v>
      </c>
      <c r="AA23" s="12">
        <f t="shared" si="1"/>
        <v>13168.186813186814</v>
      </c>
      <c r="AB23" s="12">
        <f t="shared" si="2"/>
        <v>13929.824825174826</v>
      </c>
    </row>
    <row r="24" spans="1:28" x14ac:dyDescent="0.25">
      <c r="X24">
        <v>23</v>
      </c>
      <c r="Z24" s="12">
        <f t="shared" si="0"/>
        <v>14137.576923076924</v>
      </c>
      <c r="AA24" s="12">
        <f t="shared" si="1"/>
        <v>13225.005494505494</v>
      </c>
      <c r="AB24" s="12">
        <f t="shared" si="2"/>
        <v>14000.481678321679</v>
      </c>
    </row>
    <row r="25" spans="1:28" ht="15.75" thickBot="1" x14ac:dyDescent="0.3">
      <c r="A25" t="s">
        <v>19</v>
      </c>
      <c r="X25">
        <v>24</v>
      </c>
      <c r="Z25" s="12">
        <f t="shared" si="0"/>
        <v>14222.083916083917</v>
      </c>
      <c r="AA25" s="12">
        <f t="shared" si="1"/>
        <v>13281.824175824177</v>
      </c>
      <c r="AB25" s="12">
        <f t="shared" si="2"/>
        <v>14071.138531468532</v>
      </c>
    </row>
    <row r="26" spans="1:28" x14ac:dyDescent="0.25">
      <c r="A26" s="7"/>
      <c r="B26" s="7" t="s">
        <v>24</v>
      </c>
      <c r="C26" s="7" t="s">
        <v>25</v>
      </c>
      <c r="D26" s="7" t="s">
        <v>26</v>
      </c>
      <c r="E26" s="7" t="s">
        <v>27</v>
      </c>
      <c r="F26" s="7" t="s">
        <v>28</v>
      </c>
    </row>
    <row r="27" spans="1:28" x14ac:dyDescent="0.25">
      <c r="A27" s="5" t="s">
        <v>20</v>
      </c>
      <c r="B27" s="5">
        <v>1</v>
      </c>
      <c r="C27" s="5">
        <v>1021224.7569930067</v>
      </c>
      <c r="D27" s="5">
        <v>1021224.7569930067</v>
      </c>
      <c r="E27" s="5">
        <v>23.355190392677414</v>
      </c>
      <c r="F27" s="5">
        <v>6.8896478275469822E-4</v>
      </c>
    </row>
    <row r="28" spans="1:28" x14ac:dyDescent="0.25">
      <c r="A28" s="5" t="s">
        <v>21</v>
      </c>
      <c r="B28" s="5">
        <v>10</v>
      </c>
      <c r="C28" s="5">
        <v>437258.15967365983</v>
      </c>
      <c r="D28" s="5">
        <v>43725.815967365983</v>
      </c>
      <c r="E28" s="5"/>
      <c r="F28" s="5"/>
    </row>
    <row r="29" spans="1:28" ht="15.75" thickBot="1" x14ac:dyDescent="0.3">
      <c r="A29" s="6" t="s">
        <v>22</v>
      </c>
      <c r="B29" s="6">
        <v>11</v>
      </c>
      <c r="C29" s="6">
        <v>1458482.9166666665</v>
      </c>
      <c r="D29" s="6"/>
      <c r="E29" s="6"/>
      <c r="F29" s="6"/>
    </row>
    <row r="30" spans="1:28" ht="15.75" thickBot="1" x14ac:dyDescent="0.3"/>
    <row r="31" spans="1:28" x14ac:dyDescent="0.25">
      <c r="A31" s="7"/>
      <c r="B31" s="7" t="s">
        <v>29</v>
      </c>
      <c r="C31" s="7" t="s">
        <v>17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7" t="s">
        <v>35</v>
      </c>
    </row>
    <row r="32" spans="1:28" x14ac:dyDescent="0.25">
      <c r="A32" s="5" t="s">
        <v>23</v>
      </c>
      <c r="B32" s="5">
        <v>12341.28787878788</v>
      </c>
      <c r="C32" s="5">
        <v>128.69657757123039</v>
      </c>
      <c r="D32" s="5">
        <v>95.894452763961652</v>
      </c>
      <c r="E32" s="5">
        <v>3.7239366926417367E-16</v>
      </c>
      <c r="F32" s="5">
        <v>12054.534034183756</v>
      </c>
      <c r="G32" s="5">
        <v>12628.041723392003</v>
      </c>
      <c r="H32" s="5">
        <v>12054.534034183756</v>
      </c>
      <c r="I32" s="5">
        <v>12628.041723392003</v>
      </c>
    </row>
    <row r="33" spans="1:9" ht="15.75" thickBot="1" x14ac:dyDescent="0.3">
      <c r="A33" s="6" t="s">
        <v>37</v>
      </c>
      <c r="B33" s="6">
        <v>84.506993006993</v>
      </c>
      <c r="C33" s="6">
        <v>17.486421498829518</v>
      </c>
      <c r="D33" s="6">
        <v>4.8327208064068232</v>
      </c>
      <c r="E33" s="6">
        <v>6.8896478275469876E-4</v>
      </c>
      <c r="F33" s="6">
        <v>45.544817883242892</v>
      </c>
      <c r="G33" s="6">
        <v>123.4691681307431</v>
      </c>
      <c r="H33" s="6">
        <v>45.544817883242892</v>
      </c>
      <c r="I33" s="6">
        <v>123.4691681307431</v>
      </c>
    </row>
    <row r="37" spans="1:9" x14ac:dyDescent="0.25">
      <c r="A37" t="s">
        <v>37</v>
      </c>
      <c r="B37" t="s">
        <v>36</v>
      </c>
    </row>
    <row r="38" spans="1:9" x14ac:dyDescent="0.25">
      <c r="A38">
        <v>1</v>
      </c>
      <c r="B38">
        <v>12011</v>
      </c>
    </row>
    <row r="39" spans="1:9" x14ac:dyDescent="0.25">
      <c r="A39">
        <v>2</v>
      </c>
      <c r="B39">
        <v>12332</v>
      </c>
    </row>
    <row r="40" spans="1:9" x14ac:dyDescent="0.25">
      <c r="A40">
        <v>3</v>
      </c>
      <c r="B40">
        <v>12890</v>
      </c>
    </row>
    <row r="41" spans="1:9" x14ac:dyDescent="0.25">
      <c r="A41">
        <v>4</v>
      </c>
      <c r="B41">
        <v>12748</v>
      </c>
    </row>
    <row r="42" spans="1:9" x14ac:dyDescent="0.25">
      <c r="A42">
        <v>5</v>
      </c>
      <c r="B42">
        <v>13016</v>
      </c>
    </row>
    <row r="43" spans="1:9" x14ac:dyDescent="0.25">
      <c r="A43">
        <v>6</v>
      </c>
      <c r="B43">
        <v>13003</v>
      </c>
    </row>
    <row r="44" spans="1:9" x14ac:dyDescent="0.25">
      <c r="A44">
        <v>7</v>
      </c>
      <c r="B44">
        <v>13025</v>
      </c>
    </row>
    <row r="45" spans="1:9" x14ac:dyDescent="0.25">
      <c r="A45">
        <v>8</v>
      </c>
      <c r="B45">
        <v>13100</v>
      </c>
    </row>
    <row r="46" spans="1:9" x14ac:dyDescent="0.25">
      <c r="A46">
        <v>9</v>
      </c>
      <c r="B46">
        <v>13078</v>
      </c>
    </row>
    <row r="47" spans="1:9" x14ac:dyDescent="0.25">
      <c r="A47">
        <v>10</v>
      </c>
      <c r="B47">
        <v>13094</v>
      </c>
    </row>
    <row r="48" spans="1:9" x14ac:dyDescent="0.25">
      <c r="A48">
        <v>11</v>
      </c>
      <c r="B48">
        <v>13182</v>
      </c>
    </row>
    <row r="49" spans="1:6" x14ac:dyDescent="0.25">
      <c r="A49">
        <v>12</v>
      </c>
      <c r="B49">
        <v>13208</v>
      </c>
    </row>
    <row r="50" spans="1:6" x14ac:dyDescent="0.25">
      <c r="A50">
        <v>13</v>
      </c>
      <c r="B50">
        <v>12600</v>
      </c>
    </row>
    <row r="53" spans="1:6" x14ac:dyDescent="0.25">
      <c r="A53" t="s">
        <v>12</v>
      </c>
    </row>
    <row r="54" spans="1:6" ht="15.75" thickBot="1" x14ac:dyDescent="0.3"/>
    <row r="55" spans="1:6" x14ac:dyDescent="0.25">
      <c r="A55" s="8" t="s">
        <v>13</v>
      </c>
      <c r="B55" s="8"/>
    </row>
    <row r="56" spans="1:6" x14ac:dyDescent="0.25">
      <c r="A56" s="5" t="s">
        <v>14</v>
      </c>
      <c r="B56" s="5">
        <v>0.61840212991518084</v>
      </c>
    </row>
    <row r="57" spans="1:6" x14ac:dyDescent="0.25">
      <c r="A57" s="5" t="s">
        <v>15</v>
      </c>
      <c r="B57" s="5">
        <v>0.38242119428363225</v>
      </c>
    </row>
    <row r="58" spans="1:6" x14ac:dyDescent="0.25">
      <c r="A58" s="5" t="s">
        <v>16</v>
      </c>
      <c r="B58" s="5">
        <v>0.32627766649123519</v>
      </c>
    </row>
    <row r="59" spans="1:6" x14ac:dyDescent="0.25">
      <c r="A59" s="5" t="s">
        <v>17</v>
      </c>
      <c r="B59" s="5">
        <v>293.7011969789927</v>
      </c>
    </row>
    <row r="60" spans="1:6" ht="15.75" thickBot="1" x14ac:dyDescent="0.3">
      <c r="A60" s="6" t="s">
        <v>18</v>
      </c>
      <c r="B60" s="6">
        <v>13</v>
      </c>
    </row>
    <row r="62" spans="1:6" ht="15.75" thickBot="1" x14ac:dyDescent="0.3">
      <c r="A62" t="s">
        <v>19</v>
      </c>
    </row>
    <row r="63" spans="1:6" x14ac:dyDescent="0.25">
      <c r="A63" s="7"/>
      <c r="B63" s="7" t="s">
        <v>24</v>
      </c>
      <c r="C63" s="7" t="s">
        <v>25</v>
      </c>
      <c r="D63" s="7" t="s">
        <v>26</v>
      </c>
      <c r="E63" s="7" t="s">
        <v>27</v>
      </c>
      <c r="F63" s="7" t="s">
        <v>28</v>
      </c>
    </row>
    <row r="64" spans="1:6" x14ac:dyDescent="0.25">
      <c r="A64" s="5" t="s">
        <v>20</v>
      </c>
      <c r="B64" s="5">
        <v>1</v>
      </c>
      <c r="C64" s="5">
        <v>587561.9835164838</v>
      </c>
      <c r="D64" s="5">
        <v>587561.9835164838</v>
      </c>
      <c r="E64" s="5">
        <v>6.8114920690006873</v>
      </c>
      <c r="F64" s="5">
        <v>2.4262547935007713E-2</v>
      </c>
    </row>
    <row r="65" spans="1:9" x14ac:dyDescent="0.25">
      <c r="A65" s="5" t="s">
        <v>21</v>
      </c>
      <c r="B65" s="5">
        <v>11</v>
      </c>
      <c r="C65" s="5">
        <v>948864.32417582395</v>
      </c>
      <c r="D65" s="5">
        <v>86260.393106893083</v>
      </c>
      <c r="E65" s="5"/>
      <c r="F65" s="5"/>
    </row>
    <row r="66" spans="1:9" ht="15.75" thickBot="1" x14ac:dyDescent="0.3">
      <c r="A66" s="6" t="s">
        <v>22</v>
      </c>
      <c r="B66" s="6">
        <v>12</v>
      </c>
      <c r="C66" s="6">
        <v>1536426.3076923077</v>
      </c>
      <c r="D66" s="6"/>
      <c r="E66" s="6"/>
      <c r="F66" s="6"/>
    </row>
    <row r="67" spans="1:9" ht="15.75" thickBot="1" x14ac:dyDescent="0.3"/>
    <row r="68" spans="1:9" x14ac:dyDescent="0.25">
      <c r="A68" s="7"/>
      <c r="B68" s="7" t="s">
        <v>29</v>
      </c>
      <c r="C68" s="7" t="s">
        <v>17</v>
      </c>
      <c r="D68" s="7" t="s">
        <v>30</v>
      </c>
      <c r="E68" s="7" t="s">
        <v>31</v>
      </c>
      <c r="F68" s="7" t="s">
        <v>32</v>
      </c>
      <c r="G68" s="7" t="s">
        <v>33</v>
      </c>
      <c r="H68" s="7" t="s">
        <v>34</v>
      </c>
      <c r="I68" s="7" t="s">
        <v>35</v>
      </c>
    </row>
    <row r="69" spans="1:9" x14ac:dyDescent="0.25">
      <c r="A69" s="5" t="s">
        <v>23</v>
      </c>
      <c r="B69" s="5">
        <v>12470.5</v>
      </c>
      <c r="C69" s="5">
        <v>172.79863091093563</v>
      </c>
      <c r="D69" s="5">
        <v>72.167817153757326</v>
      </c>
      <c r="E69" s="5">
        <v>4.4938170503887566E-16</v>
      </c>
      <c r="F69" s="5">
        <v>12090.172777680878</v>
      </c>
      <c r="G69" s="5">
        <v>12850.827222319122</v>
      </c>
      <c r="H69" s="5">
        <v>12090.172777680878</v>
      </c>
      <c r="I69" s="5">
        <v>12850.827222319122</v>
      </c>
    </row>
    <row r="70" spans="1:9" ht="15.75" thickBot="1" x14ac:dyDescent="0.3">
      <c r="A70" s="6" t="s">
        <v>37</v>
      </c>
      <c r="B70" s="6">
        <v>56.818681318681328</v>
      </c>
      <c r="C70" s="6">
        <v>21.770581156322582</v>
      </c>
      <c r="D70" s="6">
        <v>2.6098835355242747</v>
      </c>
      <c r="E70" s="6">
        <v>2.4262547935007713E-2</v>
      </c>
      <c r="F70" s="6">
        <v>8.9019552670446629</v>
      </c>
      <c r="G70" s="6">
        <v>104.735407370318</v>
      </c>
      <c r="H70" s="6">
        <v>8.9019552670446629</v>
      </c>
      <c r="I70" s="6">
        <v>104.735407370318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H59" sqref="H59"/>
    </sheetView>
  </sheetViews>
  <sheetFormatPr defaultRowHeight="15" x14ac:dyDescent="0.25"/>
  <cols>
    <col min="1" max="6" width="15.140625" customWidth="1"/>
    <col min="8" max="8" width="17.42578125" bestFit="1" customWidth="1"/>
    <col min="9" max="9" width="12" bestFit="1" customWidth="1"/>
    <col min="10" max="10" width="14.5703125" bestFit="1" customWidth="1"/>
    <col min="11" max="12" width="12" bestFit="1" customWidth="1"/>
    <col min="13" max="13" width="13.42578125" bestFit="1" customWidth="1"/>
    <col min="14" max="14" width="12" bestFit="1" customWidth="1"/>
    <col min="15" max="15" width="12.42578125" bestFit="1" customWidth="1"/>
    <col min="16" max="16" width="12.5703125" bestFit="1" customWidth="1"/>
  </cols>
  <sheetData>
    <row r="1" spans="1:10" x14ac:dyDescent="0.25">
      <c r="A1" t="s">
        <v>52</v>
      </c>
      <c r="H1" t="s">
        <v>57</v>
      </c>
      <c r="I1" t="s">
        <v>5</v>
      </c>
      <c r="J1" t="s">
        <v>6</v>
      </c>
    </row>
    <row r="2" spans="1:10" x14ac:dyDescent="0.25">
      <c r="H2">
        <v>1</v>
      </c>
      <c r="I2">
        <v>10.6</v>
      </c>
      <c r="J2">
        <f>$I$31+$I$32*H2</f>
        <v>9.9705128205128197</v>
      </c>
    </row>
    <row r="3" spans="1:10" x14ac:dyDescent="0.25">
      <c r="A3" t="s">
        <v>53</v>
      </c>
      <c r="B3">
        <v>0.1</v>
      </c>
      <c r="D3" t="s">
        <v>55</v>
      </c>
      <c r="H3">
        <v>2</v>
      </c>
      <c r="I3">
        <v>12.3</v>
      </c>
      <c r="J3">
        <f t="shared" ref="J3:J13" si="0">$I$31+$I$32*H3</f>
        <v>11.083449883449884</v>
      </c>
    </row>
    <row r="4" spans="1:10" x14ac:dyDescent="0.25">
      <c r="A4" t="s">
        <v>54</v>
      </c>
      <c r="B4">
        <v>0.1</v>
      </c>
      <c r="D4" t="s">
        <v>56</v>
      </c>
      <c r="H4">
        <v>3</v>
      </c>
      <c r="I4">
        <v>13.1</v>
      </c>
      <c r="J4">
        <f t="shared" si="0"/>
        <v>12.196386946386948</v>
      </c>
    </row>
    <row r="5" spans="1:10" x14ac:dyDescent="0.25">
      <c r="H5">
        <v>4</v>
      </c>
      <c r="I5">
        <v>14.6</v>
      </c>
      <c r="J5">
        <f t="shared" si="0"/>
        <v>13.30932400932401</v>
      </c>
    </row>
    <row r="6" spans="1:10" x14ac:dyDescent="0.25">
      <c r="A6" t="s">
        <v>57</v>
      </c>
      <c r="B6" t="s">
        <v>5</v>
      </c>
      <c r="C6" t="s">
        <v>58</v>
      </c>
      <c r="D6" t="s">
        <v>66</v>
      </c>
      <c r="E6" t="s">
        <v>59</v>
      </c>
      <c r="F6" t="s">
        <v>60</v>
      </c>
      <c r="H6">
        <v>5</v>
      </c>
      <c r="I6">
        <v>13.9</v>
      </c>
      <c r="J6">
        <f t="shared" si="0"/>
        <v>14.422261072261072</v>
      </c>
    </row>
    <row r="7" spans="1:10" x14ac:dyDescent="0.25">
      <c r="A7">
        <v>0</v>
      </c>
      <c r="C7">
        <v>13</v>
      </c>
      <c r="D7">
        <v>0.2</v>
      </c>
      <c r="E7">
        <f>C7+D7</f>
        <v>13.2</v>
      </c>
      <c r="H7">
        <v>6</v>
      </c>
      <c r="I7">
        <v>13.8</v>
      </c>
      <c r="J7">
        <f t="shared" si="0"/>
        <v>15.535198135198137</v>
      </c>
    </row>
    <row r="8" spans="1:10" x14ac:dyDescent="0.25">
      <c r="A8">
        <v>1</v>
      </c>
      <c r="B8">
        <v>10.6</v>
      </c>
      <c r="C8" s="11">
        <f>$B$3*B8+(1-$B$3)*E7</f>
        <v>12.94</v>
      </c>
      <c r="D8" s="11">
        <f>$B$4*(C8-C7)+(1-$B$4)*D7</f>
        <v>0.17399999999999996</v>
      </c>
      <c r="E8" s="11">
        <f t="shared" ref="E8:E19" si="1">C8+D8</f>
        <v>13.113999999999999</v>
      </c>
      <c r="F8" s="11">
        <f>E7-B8</f>
        <v>2.5999999999999996</v>
      </c>
      <c r="H8">
        <v>7</v>
      </c>
      <c r="I8">
        <v>14.3</v>
      </c>
      <c r="J8">
        <f t="shared" si="0"/>
        <v>16.648135198135201</v>
      </c>
    </row>
    <row r="9" spans="1:10" x14ac:dyDescent="0.25">
      <c r="A9">
        <v>2</v>
      </c>
      <c r="B9">
        <v>12.3</v>
      </c>
      <c r="C9" s="11">
        <f t="shared" ref="C9:C19" si="2">$B$3*B9+(1-$B$3)*E8</f>
        <v>13.0326</v>
      </c>
      <c r="D9" s="11">
        <f t="shared" ref="D9:D19" si="3">$B$4*(C9-C8)+(1-$B$4)*D8</f>
        <v>0.16586000000000006</v>
      </c>
      <c r="E9" s="11">
        <f t="shared" si="1"/>
        <v>13.198460000000001</v>
      </c>
      <c r="F9" s="11">
        <f t="shared" ref="F9:F19" si="4">E8-B9</f>
        <v>0.81399999999999828</v>
      </c>
      <c r="H9">
        <v>8</v>
      </c>
      <c r="I9">
        <v>13.9</v>
      </c>
      <c r="J9">
        <f t="shared" si="0"/>
        <v>17.761072261072265</v>
      </c>
    </row>
    <row r="10" spans="1:10" x14ac:dyDescent="0.25">
      <c r="A10">
        <v>3</v>
      </c>
      <c r="B10">
        <v>13.1</v>
      </c>
      <c r="C10" s="11">
        <f t="shared" si="2"/>
        <v>13.188614000000001</v>
      </c>
      <c r="D10" s="11">
        <f t="shared" si="3"/>
        <v>0.16487540000000014</v>
      </c>
      <c r="E10" s="11">
        <f t="shared" si="1"/>
        <v>13.353489400000001</v>
      </c>
      <c r="F10" s="11">
        <f t="shared" si="4"/>
        <v>9.8460000000001102E-2</v>
      </c>
      <c r="H10">
        <v>9</v>
      </c>
      <c r="I10">
        <v>18.100000000000001</v>
      </c>
      <c r="J10">
        <f t="shared" si="0"/>
        <v>18.874009324009329</v>
      </c>
    </row>
    <row r="11" spans="1:10" x14ac:dyDescent="0.25">
      <c r="A11">
        <v>4</v>
      </c>
      <c r="B11">
        <v>14.6</v>
      </c>
      <c r="C11" s="11">
        <f t="shared" si="2"/>
        <v>13.478140460000002</v>
      </c>
      <c r="D11" s="11">
        <f t="shared" si="3"/>
        <v>0.17734050600000023</v>
      </c>
      <c r="E11" s="11">
        <f t="shared" si="1"/>
        <v>13.655480966000002</v>
      </c>
      <c r="F11" s="11">
        <f t="shared" si="4"/>
        <v>-1.2465105999999988</v>
      </c>
      <c r="H11">
        <v>10</v>
      </c>
      <c r="I11">
        <v>21.4</v>
      </c>
      <c r="J11">
        <f t="shared" si="0"/>
        <v>19.986946386946389</v>
      </c>
    </row>
    <row r="12" spans="1:10" x14ac:dyDescent="0.25">
      <c r="A12">
        <v>5</v>
      </c>
      <c r="B12">
        <v>13.9</v>
      </c>
      <c r="C12" s="11">
        <f t="shared" si="2"/>
        <v>13.679932869400004</v>
      </c>
      <c r="D12" s="11">
        <f t="shared" si="3"/>
        <v>0.17978569634000033</v>
      </c>
      <c r="E12" s="11">
        <f t="shared" si="1"/>
        <v>13.859718565740003</v>
      </c>
      <c r="F12" s="11">
        <f t="shared" si="4"/>
        <v>-0.24451903399999786</v>
      </c>
      <c r="H12">
        <v>11</v>
      </c>
      <c r="I12">
        <v>24.3</v>
      </c>
      <c r="J12">
        <f t="shared" si="0"/>
        <v>21.09988344988345</v>
      </c>
    </row>
    <row r="13" spans="1:10" x14ac:dyDescent="0.25">
      <c r="A13">
        <v>6</v>
      </c>
      <c r="B13">
        <v>13.8</v>
      </c>
      <c r="C13" s="11">
        <f t="shared" si="2"/>
        <v>13.853746709166003</v>
      </c>
      <c r="D13" s="11">
        <f t="shared" si="3"/>
        <v>0.1791885106826003</v>
      </c>
      <c r="E13" s="11">
        <f t="shared" si="1"/>
        <v>14.032935219848603</v>
      </c>
      <c r="F13" s="11">
        <f t="shared" si="4"/>
        <v>5.971856574000256E-2</v>
      </c>
      <c r="H13">
        <v>12</v>
      </c>
      <c r="I13">
        <v>22.8</v>
      </c>
      <c r="J13">
        <f t="shared" si="0"/>
        <v>22.212820512820514</v>
      </c>
    </row>
    <row r="14" spans="1:10" x14ac:dyDescent="0.25">
      <c r="A14">
        <v>7</v>
      </c>
      <c r="B14">
        <v>14.3</v>
      </c>
      <c r="C14" s="11">
        <f t="shared" si="2"/>
        <v>14.059641697863743</v>
      </c>
      <c r="D14" s="11">
        <f t="shared" si="3"/>
        <v>0.18185915848411424</v>
      </c>
      <c r="E14" s="11">
        <f t="shared" si="1"/>
        <v>14.241500856347857</v>
      </c>
      <c r="F14" s="11">
        <f t="shared" si="4"/>
        <v>-0.26706478015139723</v>
      </c>
    </row>
    <row r="15" spans="1:10" x14ac:dyDescent="0.25">
      <c r="A15">
        <v>8</v>
      </c>
      <c r="B15">
        <v>13.9</v>
      </c>
      <c r="C15" s="11">
        <f t="shared" si="2"/>
        <v>14.207350770713072</v>
      </c>
      <c r="D15" s="11">
        <f t="shared" si="3"/>
        <v>0.17844414992063573</v>
      </c>
      <c r="E15" s="11">
        <f t="shared" si="1"/>
        <v>14.385794920633707</v>
      </c>
      <c r="F15" s="11">
        <f t="shared" si="4"/>
        <v>0.34150085634785654</v>
      </c>
      <c r="H15" s="25" t="s">
        <v>12</v>
      </c>
      <c r="I15" s="25"/>
    </row>
    <row r="16" spans="1:10" ht="15.75" thickBot="1" x14ac:dyDescent="0.3">
      <c r="A16">
        <v>9</v>
      </c>
      <c r="B16">
        <v>18.100000000000001</v>
      </c>
      <c r="C16" s="11">
        <f t="shared" si="2"/>
        <v>14.757215428570337</v>
      </c>
      <c r="D16" s="11">
        <f t="shared" si="3"/>
        <v>0.21558620071429865</v>
      </c>
      <c r="E16" s="11">
        <f t="shared" si="1"/>
        <v>14.972801629284636</v>
      </c>
      <c r="F16" s="11">
        <f t="shared" si="4"/>
        <v>-3.7142050793662946</v>
      </c>
    </row>
    <row r="17" spans="1:16" x14ac:dyDescent="0.25">
      <c r="A17">
        <v>10</v>
      </c>
      <c r="B17">
        <v>21.4</v>
      </c>
      <c r="C17" s="11">
        <f t="shared" si="2"/>
        <v>15.615521466356173</v>
      </c>
      <c r="D17" s="11">
        <f t="shared" si="3"/>
        <v>0.27985818442145238</v>
      </c>
      <c r="E17" s="11">
        <f t="shared" si="1"/>
        <v>15.895379650777626</v>
      </c>
      <c r="F17" s="11">
        <f t="shared" si="4"/>
        <v>-6.427198370715363</v>
      </c>
      <c r="H17" s="8" t="s">
        <v>13</v>
      </c>
      <c r="I17" s="8"/>
    </row>
    <row r="18" spans="1:16" x14ac:dyDescent="0.25">
      <c r="A18">
        <v>11</v>
      </c>
      <c r="B18">
        <v>24.3</v>
      </c>
      <c r="C18" s="11">
        <f t="shared" si="2"/>
        <v>16.735841685699864</v>
      </c>
      <c r="D18" s="11">
        <f t="shared" si="3"/>
        <v>0.3639043879136763</v>
      </c>
      <c r="E18" s="11">
        <f t="shared" si="1"/>
        <v>17.099746073613542</v>
      </c>
      <c r="F18" s="11">
        <f t="shared" si="4"/>
        <v>-8.404620349222375</v>
      </c>
      <c r="H18" s="5" t="s">
        <v>14</v>
      </c>
      <c r="I18" s="5">
        <v>0.90062285922368079</v>
      </c>
    </row>
    <row r="19" spans="1:16" x14ac:dyDescent="0.25">
      <c r="A19">
        <v>12</v>
      </c>
      <c r="B19">
        <v>22.8</v>
      </c>
      <c r="C19" s="11">
        <f t="shared" si="2"/>
        <v>17.66977146625219</v>
      </c>
      <c r="D19" s="11">
        <f t="shared" si="3"/>
        <v>0.4209069271775413</v>
      </c>
      <c r="E19" s="11">
        <f t="shared" si="1"/>
        <v>18.09067839342973</v>
      </c>
      <c r="F19" s="11">
        <f t="shared" si="4"/>
        <v>-5.7002539263864591</v>
      </c>
      <c r="H19" s="5" t="s">
        <v>15</v>
      </c>
      <c r="I19" s="5">
        <v>0.81112153455623803</v>
      </c>
    </row>
    <row r="20" spans="1:16" x14ac:dyDescent="0.25">
      <c r="H20" s="5" t="s">
        <v>16</v>
      </c>
      <c r="I20" s="5">
        <v>0.79223368801186178</v>
      </c>
    </row>
    <row r="21" spans="1:16" x14ac:dyDescent="0.25">
      <c r="E21" t="s">
        <v>61</v>
      </c>
      <c r="F21">
        <f>SUMSQ(F8:F19)/12</f>
        <v>13.956009804353501</v>
      </c>
      <c r="H21" s="5" t="s">
        <v>17</v>
      </c>
      <c r="I21" s="5">
        <v>2.0308922448084998</v>
      </c>
    </row>
    <row r="22" spans="1:16" ht="15.75" thickBot="1" x14ac:dyDescent="0.3">
      <c r="H22" s="6" t="s">
        <v>18</v>
      </c>
      <c r="I22" s="6">
        <v>12</v>
      </c>
    </row>
    <row r="23" spans="1:16" x14ac:dyDescent="0.25">
      <c r="A23" t="s">
        <v>52</v>
      </c>
    </row>
    <row r="24" spans="1:16" ht="15.75" thickBot="1" x14ac:dyDescent="0.3">
      <c r="H24" t="s">
        <v>19</v>
      </c>
    </row>
    <row r="25" spans="1:16" x14ac:dyDescent="0.25">
      <c r="A25" t="s">
        <v>53</v>
      </c>
      <c r="B25">
        <v>1</v>
      </c>
      <c r="D25" t="s">
        <v>55</v>
      </c>
      <c r="H25" s="7"/>
      <c r="I25" s="7" t="s">
        <v>24</v>
      </c>
      <c r="J25" s="7" t="s">
        <v>25</v>
      </c>
      <c r="K25" s="7" t="s">
        <v>26</v>
      </c>
      <c r="L25" s="7" t="s">
        <v>27</v>
      </c>
      <c r="M25" s="7" t="s">
        <v>28</v>
      </c>
    </row>
    <row r="26" spans="1:16" x14ac:dyDescent="0.25">
      <c r="A26" t="s">
        <v>54</v>
      </c>
      <c r="B26">
        <v>4.5503054294938859E-2</v>
      </c>
      <c r="D26" t="s">
        <v>56</v>
      </c>
      <c r="H26" s="5" t="s">
        <v>20</v>
      </c>
      <c r="I26" s="5">
        <v>1</v>
      </c>
      <c r="J26" s="5">
        <v>177.12393356643358</v>
      </c>
      <c r="K26" s="5">
        <v>177.12393356643358</v>
      </c>
      <c r="L26" s="5">
        <v>42.944098081829637</v>
      </c>
      <c r="M26" s="5">
        <v>6.4470272044261776E-5</v>
      </c>
    </row>
    <row r="27" spans="1:16" x14ac:dyDescent="0.25">
      <c r="H27" s="5" t="s">
        <v>21</v>
      </c>
      <c r="I27" s="5">
        <v>10</v>
      </c>
      <c r="J27" s="5">
        <v>41.245233100233087</v>
      </c>
      <c r="K27" s="5">
        <v>4.1245233100233083</v>
      </c>
      <c r="L27" s="5"/>
      <c r="M27" s="5"/>
    </row>
    <row r="28" spans="1:16" ht="15.75" thickBot="1" x14ac:dyDescent="0.3">
      <c r="A28" t="s">
        <v>57</v>
      </c>
      <c r="B28" t="s">
        <v>5</v>
      </c>
      <c r="C28" t="s">
        <v>58</v>
      </c>
      <c r="D28" t="s">
        <v>66</v>
      </c>
      <c r="E28" t="s">
        <v>59</v>
      </c>
      <c r="F28" t="s">
        <v>60</v>
      </c>
      <c r="H28" s="6" t="s">
        <v>22</v>
      </c>
      <c r="I28" s="6">
        <v>11</v>
      </c>
      <c r="J28" s="6">
        <v>218.36916666666667</v>
      </c>
      <c r="K28" s="6"/>
      <c r="L28" s="6"/>
      <c r="M28" s="6"/>
    </row>
    <row r="29" spans="1:16" ht="15.75" thickBot="1" x14ac:dyDescent="0.3">
      <c r="A29">
        <v>0</v>
      </c>
      <c r="C29">
        <v>13</v>
      </c>
      <c r="D29">
        <v>0.2</v>
      </c>
      <c r="E29">
        <f>C29+D29</f>
        <v>13.2</v>
      </c>
    </row>
    <row r="30" spans="1:16" x14ac:dyDescent="0.25">
      <c r="A30">
        <v>1</v>
      </c>
      <c r="B30">
        <v>10.6</v>
      </c>
      <c r="C30" s="11">
        <f>$B$25*B30+(1-$B$25)*E29</f>
        <v>10.6</v>
      </c>
      <c r="D30" s="11">
        <f>$B$26*(C30-C29)+(1-$B$26)*D29</f>
        <v>8.1692058833158956E-2</v>
      </c>
      <c r="E30" s="11">
        <f>C30+D30</f>
        <v>10.681692058833159</v>
      </c>
      <c r="F30" s="11">
        <f>E29-B30</f>
        <v>2.5999999999999996</v>
      </c>
      <c r="H30" s="7"/>
      <c r="I30" s="7" t="s">
        <v>29</v>
      </c>
      <c r="J30" s="7" t="s">
        <v>17</v>
      </c>
      <c r="K30" s="7" t="s">
        <v>30</v>
      </c>
      <c r="L30" s="7" t="s">
        <v>31</v>
      </c>
      <c r="M30" s="7" t="s">
        <v>32</v>
      </c>
      <c r="N30" s="7" t="s">
        <v>33</v>
      </c>
      <c r="O30" s="7" t="s">
        <v>34</v>
      </c>
      <c r="P30" s="7" t="s">
        <v>35</v>
      </c>
    </row>
    <row r="31" spans="1:16" x14ac:dyDescent="0.25">
      <c r="A31">
        <v>2</v>
      </c>
      <c r="B31">
        <v>12.3</v>
      </c>
      <c r="C31" s="11">
        <f t="shared" ref="C31:C40" si="5">$B$25*B31+(1-$B$25)*E30</f>
        <v>12.3</v>
      </c>
      <c r="D31" s="11">
        <f t="shared" ref="D31:D41" si="6">$B$26*(C31-C30)+(1-$B$26)*D30</f>
        <v>0.15533001294600449</v>
      </c>
      <c r="E31" s="11">
        <f t="shared" ref="E31:E41" si="7">C31+D31</f>
        <v>12.455330012946005</v>
      </c>
      <c r="F31" s="11">
        <f t="shared" ref="F31:F41" si="8">E30-B31</f>
        <v>-1.618307941166842</v>
      </c>
      <c r="H31" s="5" t="s">
        <v>23</v>
      </c>
      <c r="I31" s="5">
        <v>8.8575757575757574</v>
      </c>
      <c r="J31" s="5">
        <v>1.2499277721592117</v>
      </c>
      <c r="K31" s="5">
        <v>7.0864700784066654</v>
      </c>
      <c r="L31" s="5">
        <v>3.349095443084283E-5</v>
      </c>
      <c r="M31" s="5">
        <v>6.0725631262511701</v>
      </c>
      <c r="N31" s="5">
        <v>11.642588388900345</v>
      </c>
      <c r="O31" s="5">
        <v>6.0725631262511701</v>
      </c>
      <c r="P31" s="5">
        <v>11.642588388900345</v>
      </c>
    </row>
    <row r="32" spans="1:16" ht="15.75" thickBot="1" x14ac:dyDescent="0.3">
      <c r="A32">
        <v>3</v>
      </c>
      <c r="B32">
        <v>13.1</v>
      </c>
      <c r="C32" s="11">
        <f t="shared" si="5"/>
        <v>13.1</v>
      </c>
      <c r="D32" s="11">
        <f t="shared" si="6"/>
        <v>0.18466446636923992</v>
      </c>
      <c r="E32" s="11">
        <f t="shared" si="7"/>
        <v>13.284664466369239</v>
      </c>
      <c r="F32" s="11">
        <f t="shared" si="8"/>
        <v>-0.64466998705399448</v>
      </c>
      <c r="H32" s="6" t="s">
        <v>57</v>
      </c>
      <c r="I32" s="6">
        <v>1.1129370629370632</v>
      </c>
      <c r="J32" s="6">
        <v>0.16983174129064729</v>
      </c>
      <c r="K32" s="6">
        <v>6.5531746567468838</v>
      </c>
      <c r="L32" s="6">
        <v>6.4470272044261776E-5</v>
      </c>
      <c r="M32" s="6">
        <v>0.7345283618668903</v>
      </c>
      <c r="N32" s="6">
        <v>1.4913457640072361</v>
      </c>
      <c r="O32" s="6">
        <v>0.7345283618668903</v>
      </c>
      <c r="P32" s="6">
        <v>1.4913457640072361</v>
      </c>
    </row>
    <row r="33" spans="1:6" x14ac:dyDescent="0.25">
      <c r="A33">
        <v>4</v>
      </c>
      <c r="B33">
        <v>14.6</v>
      </c>
      <c r="C33" s="11">
        <f t="shared" si="5"/>
        <v>14.6</v>
      </c>
      <c r="D33" s="11">
        <f t="shared" si="6"/>
        <v>0.24451625057210277</v>
      </c>
      <c r="E33" s="11">
        <f t="shared" si="7"/>
        <v>14.844516250572102</v>
      </c>
      <c r="F33" s="11">
        <f t="shared" si="8"/>
        <v>-1.3153355336307602</v>
      </c>
    </row>
    <row r="34" spans="1:6" x14ac:dyDescent="0.25">
      <c r="A34">
        <v>5</v>
      </c>
      <c r="B34">
        <v>13.9</v>
      </c>
      <c r="C34" s="11">
        <f t="shared" si="5"/>
        <v>13.9</v>
      </c>
      <c r="D34" s="11">
        <f t="shared" si="6"/>
        <v>0.20153787633986833</v>
      </c>
      <c r="E34" s="11">
        <f t="shared" si="7"/>
        <v>14.101537876339869</v>
      </c>
      <c r="F34" s="11">
        <f t="shared" si="8"/>
        <v>0.94451625057210187</v>
      </c>
    </row>
    <row r="35" spans="1:6" x14ac:dyDescent="0.25">
      <c r="A35">
        <v>6</v>
      </c>
      <c r="B35">
        <v>13.8</v>
      </c>
      <c r="C35" s="11">
        <f t="shared" si="5"/>
        <v>13.8</v>
      </c>
      <c r="D35" s="11">
        <f t="shared" si="6"/>
        <v>0.18781698198079477</v>
      </c>
      <c r="E35" s="11">
        <f t="shared" si="7"/>
        <v>13.987816981980796</v>
      </c>
      <c r="F35" s="11">
        <f t="shared" si="8"/>
        <v>0.30153787633986795</v>
      </c>
    </row>
    <row r="36" spans="1:6" x14ac:dyDescent="0.25">
      <c r="A36">
        <v>7</v>
      </c>
      <c r="B36">
        <v>14.3</v>
      </c>
      <c r="C36" s="11">
        <f t="shared" si="5"/>
        <v>14.3</v>
      </c>
      <c r="D36" s="11">
        <f t="shared" si="6"/>
        <v>0.20202226279968052</v>
      </c>
      <c r="E36" s="11">
        <f t="shared" si="7"/>
        <v>14.502022262799681</v>
      </c>
      <c r="F36" s="11">
        <f t="shared" si="8"/>
        <v>-0.31218301801920489</v>
      </c>
    </row>
    <row r="37" spans="1:6" x14ac:dyDescent="0.25">
      <c r="A37">
        <v>8</v>
      </c>
      <c r="B37">
        <v>13.9</v>
      </c>
      <c r="C37" s="11">
        <f t="shared" si="5"/>
        <v>13.9</v>
      </c>
      <c r="D37" s="11">
        <f t="shared" si="6"/>
        <v>0.17462841108874469</v>
      </c>
      <c r="E37" s="11">
        <f t="shared" si="7"/>
        <v>14.074628411088746</v>
      </c>
      <c r="F37" s="11">
        <f t="shared" si="8"/>
        <v>0.60202226279968052</v>
      </c>
    </row>
    <row r="38" spans="1:6" x14ac:dyDescent="0.25">
      <c r="A38">
        <v>9</v>
      </c>
      <c r="B38">
        <v>18.100000000000001</v>
      </c>
      <c r="C38" s="11">
        <f t="shared" si="5"/>
        <v>18.100000000000001</v>
      </c>
      <c r="D38" s="11">
        <f t="shared" si="6"/>
        <v>0.35779511305627787</v>
      </c>
      <c r="E38" s="11">
        <f t="shared" si="7"/>
        <v>18.457795113056278</v>
      </c>
      <c r="F38" s="11">
        <f t="shared" si="8"/>
        <v>-4.0253715889112556</v>
      </c>
    </row>
    <row r="39" spans="1:6" x14ac:dyDescent="0.25">
      <c r="A39">
        <v>10</v>
      </c>
      <c r="B39">
        <v>21.4</v>
      </c>
      <c r="C39" s="11">
        <f t="shared" si="5"/>
        <v>21.4</v>
      </c>
      <c r="D39" s="11">
        <f t="shared" si="6"/>
        <v>0.4916744217737124</v>
      </c>
      <c r="E39" s="11">
        <f t="shared" si="7"/>
        <v>21.891674421773711</v>
      </c>
      <c r="F39" s="11">
        <f t="shared" si="8"/>
        <v>-2.9422048869437205</v>
      </c>
    </row>
    <row r="40" spans="1:6" x14ac:dyDescent="0.25">
      <c r="A40">
        <v>11</v>
      </c>
      <c r="B40">
        <v>24.3</v>
      </c>
      <c r="C40" s="11">
        <f t="shared" si="5"/>
        <v>24.3</v>
      </c>
      <c r="D40" s="11">
        <f t="shared" si="6"/>
        <v>0.60126059131963328</v>
      </c>
      <c r="E40" s="11">
        <f t="shared" si="7"/>
        <v>24.901260591319634</v>
      </c>
      <c r="F40" s="11">
        <f t="shared" si="8"/>
        <v>-2.4083255782262896</v>
      </c>
    </row>
    <row r="41" spans="1:6" x14ac:dyDescent="0.25">
      <c r="A41">
        <v>12</v>
      </c>
      <c r="B41">
        <v>22.8</v>
      </c>
      <c r="C41" s="11">
        <f>$B$25*B41+(1-$B$25)*E40</f>
        <v>22.8</v>
      </c>
      <c r="D41" s="11">
        <f t="shared" si="6"/>
        <v>0.50564681654500077</v>
      </c>
      <c r="E41" s="11">
        <f t="shared" si="7"/>
        <v>23.305646816545</v>
      </c>
      <c r="F41" s="11">
        <f t="shared" si="8"/>
        <v>2.1012605913196332</v>
      </c>
    </row>
    <row r="42" spans="1:6" x14ac:dyDescent="0.25">
      <c r="C42" s="11"/>
      <c r="D42" s="11"/>
      <c r="E42" s="11"/>
    </row>
    <row r="43" spans="1:6" x14ac:dyDescent="0.25">
      <c r="E43" t="s">
        <v>62</v>
      </c>
      <c r="F43">
        <f>SUMSQ(F30:F41)/12</f>
        <v>4.0035889016444424</v>
      </c>
    </row>
  </sheetData>
  <mergeCells count="1">
    <mergeCell ref="H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Formulas="1" topLeftCell="A34" zoomScaleNormal="100" workbookViewId="0">
      <selection activeCell="Q78" sqref="Q78"/>
    </sheetView>
  </sheetViews>
  <sheetFormatPr defaultRowHeight="15" x14ac:dyDescent="0.25"/>
  <cols>
    <col min="1" max="1" width="3.5703125" customWidth="1"/>
    <col min="2" max="2" width="5.28515625" customWidth="1"/>
    <col min="3" max="3" width="14.85546875" hidden="1" customWidth="1"/>
    <col min="4" max="4" width="11.5703125" hidden="1" customWidth="1"/>
    <col min="5" max="5" width="12.7109375" bestFit="1" customWidth="1"/>
    <col min="6" max="6" width="15.28515625" bestFit="1" customWidth="1"/>
    <col min="7" max="7" width="6.7109375" customWidth="1"/>
    <col min="8" max="8" width="6.140625" customWidth="1"/>
    <col min="9" max="9" width="1.42578125" customWidth="1"/>
    <col min="10" max="10" width="3.42578125" customWidth="1"/>
    <col min="11" max="11" width="3.5703125" customWidth="1"/>
    <col min="12" max="13" width="9.140625" customWidth="1"/>
  </cols>
  <sheetData>
    <row r="1" spans="1:11" x14ac:dyDescent="0.25">
      <c r="A1" t="s">
        <v>4</v>
      </c>
      <c r="B1" t="s">
        <v>1</v>
      </c>
      <c r="C1" t="s">
        <v>72</v>
      </c>
      <c r="D1" t="s">
        <v>71</v>
      </c>
      <c r="E1" t="s">
        <v>68</v>
      </c>
      <c r="F1" t="s">
        <v>69</v>
      </c>
      <c r="G1" t="s">
        <v>67</v>
      </c>
      <c r="H1" t="s">
        <v>70</v>
      </c>
      <c r="J1" t="s">
        <v>38</v>
      </c>
      <c r="K1" s="11">
        <v>0.61730407723995839</v>
      </c>
    </row>
    <row r="2" spans="1:11" x14ac:dyDescent="0.25">
      <c r="A2">
        <v>1</v>
      </c>
      <c r="B2">
        <v>12011</v>
      </c>
      <c r="C2" s="12">
        <f>$B$31+$B$32*A2</f>
        <v>12425.794871794873</v>
      </c>
      <c r="D2" s="12">
        <f>C2-B2</f>
        <v>414.79487179487296</v>
      </c>
      <c r="E2" s="12">
        <f>(B3+B2)/2</f>
        <v>12171.5</v>
      </c>
      <c r="F2" s="12">
        <f>(B3-B2)/2</f>
        <v>160.5</v>
      </c>
      <c r="G2" s="12"/>
      <c r="J2" t="s">
        <v>39</v>
      </c>
      <c r="K2" s="11">
        <v>0.53835628588369455</v>
      </c>
    </row>
    <row r="3" spans="1:11" x14ac:dyDescent="0.25">
      <c r="A3">
        <v>2</v>
      </c>
      <c r="B3">
        <v>12332</v>
      </c>
      <c r="C3" s="12">
        <f t="shared" ref="C3:C13" si="0">$B$31+$B$32*A3</f>
        <v>12510.301864801866</v>
      </c>
      <c r="D3" s="12">
        <f t="shared" ref="D3:D13" si="1">C3-B3</f>
        <v>178.30186480186603</v>
      </c>
      <c r="E3" s="12">
        <f t="shared" ref="E3:E13" si="2">$K$1*B3+(1-$K$1)*G3</f>
        <v>12332</v>
      </c>
      <c r="F3" s="12">
        <f t="shared" ref="F3:F13" si="3">$K$2*(E3-E2)+(1-$K$2)*F2</f>
        <v>160.5</v>
      </c>
      <c r="G3" s="12">
        <f>$E2+$F2</f>
        <v>12332</v>
      </c>
      <c r="H3" s="12">
        <f>G3-B3</f>
        <v>0</v>
      </c>
    </row>
    <row r="4" spans="1:11" x14ac:dyDescent="0.25">
      <c r="A4">
        <v>3</v>
      </c>
      <c r="B4">
        <v>12890</v>
      </c>
      <c r="C4" s="12">
        <f t="shared" si="0"/>
        <v>12594.808857808859</v>
      </c>
      <c r="D4" s="12">
        <f t="shared" si="1"/>
        <v>-295.1911421911409</v>
      </c>
      <c r="E4" s="12">
        <f t="shared" si="2"/>
        <v>12737.878370702883</v>
      </c>
      <c r="F4" s="12">
        <f t="shared" si="3"/>
        <v>292.60098828779661</v>
      </c>
      <c r="G4" s="12">
        <f t="shared" ref="G4:G12" si="4">$E3+$F3</f>
        <v>12492.5</v>
      </c>
      <c r="H4" s="12">
        <f t="shared" ref="H4:H13" si="5">G4-B4</f>
        <v>-397.5</v>
      </c>
    </row>
    <row r="5" spans="1:11" x14ac:dyDescent="0.25">
      <c r="A5">
        <v>4</v>
      </c>
      <c r="B5">
        <v>12748</v>
      </c>
      <c r="C5" s="12">
        <f t="shared" si="0"/>
        <v>12679.315850815852</v>
      </c>
      <c r="D5" s="12">
        <f t="shared" si="1"/>
        <v>-68.684149184147827</v>
      </c>
      <c r="E5" s="12">
        <f t="shared" si="2"/>
        <v>12856.103698949602</v>
      </c>
      <c r="F5" s="12">
        <f t="shared" si="3"/>
        <v>198.72475559956436</v>
      </c>
      <c r="G5" s="12">
        <f t="shared" si="4"/>
        <v>13030.47935899068</v>
      </c>
      <c r="H5" s="12">
        <f t="shared" si="5"/>
        <v>282.47935899068034</v>
      </c>
    </row>
    <row r="6" spans="1:11" x14ac:dyDescent="0.25">
      <c r="A6">
        <v>5</v>
      </c>
      <c r="B6">
        <v>13016</v>
      </c>
      <c r="C6" s="12">
        <f t="shared" si="0"/>
        <v>12763.822843822845</v>
      </c>
      <c r="D6" s="12">
        <f t="shared" si="1"/>
        <v>-252.17715617715476</v>
      </c>
      <c r="E6" s="12">
        <f t="shared" si="2"/>
        <v>13030.85949124304</v>
      </c>
      <c r="F6" s="12">
        <f t="shared" si="3"/>
        <v>185.82091353759535</v>
      </c>
      <c r="G6" s="12">
        <f t="shared" si="4"/>
        <v>13054.828454549166</v>
      </c>
      <c r="H6" s="12">
        <f t="shared" si="5"/>
        <v>38.828454549166054</v>
      </c>
    </row>
    <row r="7" spans="1:11" x14ac:dyDescent="0.25">
      <c r="A7">
        <v>6</v>
      </c>
      <c r="B7">
        <v>13003</v>
      </c>
      <c r="C7" s="12">
        <f t="shared" si="0"/>
        <v>12848.329836829838</v>
      </c>
      <c r="D7" s="12">
        <f t="shared" si="1"/>
        <v>-154.67016317016169</v>
      </c>
      <c r="E7" s="12">
        <f t="shared" si="2"/>
        <v>13084.774619683263</v>
      </c>
      <c r="F7" s="12">
        <f t="shared" si="3"/>
        <v>114.80860498600134</v>
      </c>
      <c r="G7" s="12">
        <f t="shared" si="4"/>
        <v>13216.680404780634</v>
      </c>
      <c r="H7" s="12">
        <f t="shared" si="5"/>
        <v>213.68040478063449</v>
      </c>
    </row>
    <row r="8" spans="1:11" x14ac:dyDescent="0.25">
      <c r="A8">
        <v>7</v>
      </c>
      <c r="B8">
        <v>13025</v>
      </c>
      <c r="C8" s="12">
        <f t="shared" si="0"/>
        <v>12932.836829836831</v>
      </c>
      <c r="D8" s="12">
        <f t="shared" si="1"/>
        <v>-92.163170163168616</v>
      </c>
      <c r="E8" s="12">
        <f t="shared" si="2"/>
        <v>13091.812288263227</v>
      </c>
      <c r="F8" s="12">
        <f t="shared" si="3"/>
        <v>56.789443936239131</v>
      </c>
      <c r="G8" s="12">
        <f t="shared" si="4"/>
        <v>13199.583224669264</v>
      </c>
      <c r="H8" s="12">
        <f t="shared" si="5"/>
        <v>174.58322466926438</v>
      </c>
    </row>
    <row r="9" spans="1:11" x14ac:dyDescent="0.25">
      <c r="A9">
        <v>8</v>
      </c>
      <c r="B9">
        <v>13100</v>
      </c>
      <c r="C9" s="12">
        <f t="shared" si="0"/>
        <v>13017.343822843824</v>
      </c>
      <c r="D9" s="12">
        <f t="shared" si="1"/>
        <v>-82.656177156175545</v>
      </c>
      <c r="E9" s="12">
        <f t="shared" si="2"/>
        <v>13118.599684751811</v>
      </c>
      <c r="F9" s="12">
        <f t="shared" si="3"/>
        <v>40.637653103413086</v>
      </c>
      <c r="G9" s="12">
        <f t="shared" si="4"/>
        <v>13148.601732199466</v>
      </c>
      <c r="H9" s="12">
        <f t="shared" si="5"/>
        <v>48.601732199465914</v>
      </c>
    </row>
    <row r="10" spans="1:11" x14ac:dyDescent="0.25">
      <c r="A10">
        <v>9</v>
      </c>
      <c r="B10">
        <v>13078</v>
      </c>
      <c r="C10" s="12">
        <f t="shared" si="0"/>
        <v>13101.850815850818</v>
      </c>
      <c r="D10" s="12">
        <f t="shared" si="1"/>
        <v>23.850815850817526</v>
      </c>
      <c r="E10" s="12">
        <f t="shared" si="2"/>
        <v>13109.089197973073</v>
      </c>
      <c r="F10" s="12">
        <f t="shared" si="3"/>
        <v>13.64008677248242</v>
      </c>
      <c r="G10" s="12">
        <f t="shared" si="4"/>
        <v>13159.237337855224</v>
      </c>
      <c r="H10" s="12">
        <f t="shared" si="5"/>
        <v>81.237337855223814</v>
      </c>
    </row>
    <row r="11" spans="1:11" x14ac:dyDescent="0.25">
      <c r="A11">
        <v>10</v>
      </c>
      <c r="B11">
        <v>13094</v>
      </c>
      <c r="C11" s="12">
        <f t="shared" si="0"/>
        <v>13186.357808857811</v>
      </c>
      <c r="D11" s="12">
        <f t="shared" si="1"/>
        <v>92.357808857810596</v>
      </c>
      <c r="E11" s="12">
        <f t="shared" si="2"/>
        <v>13104.994580135935</v>
      </c>
      <c r="F11" s="12">
        <f t="shared" si="3"/>
        <v>4.0924970676028547</v>
      </c>
      <c r="G11" s="12">
        <f t="shared" si="4"/>
        <v>13122.729284745556</v>
      </c>
      <c r="H11" s="12">
        <f t="shared" si="5"/>
        <v>28.72928474555556</v>
      </c>
    </row>
    <row r="12" spans="1:11" x14ac:dyDescent="0.25">
      <c r="A12">
        <v>11</v>
      </c>
      <c r="B12">
        <v>13182</v>
      </c>
      <c r="C12" s="12">
        <f t="shared" si="0"/>
        <v>13270.864801864804</v>
      </c>
      <c r="D12" s="12">
        <f t="shared" si="1"/>
        <v>88.864801864803667</v>
      </c>
      <c r="E12" s="12">
        <f t="shared" si="2"/>
        <v>13154.096521729276</v>
      </c>
      <c r="F12" s="12">
        <f t="shared" si="3"/>
        <v>28.323614452167217</v>
      </c>
      <c r="G12" s="12">
        <f t="shared" si="4"/>
        <v>13109.087077203538</v>
      </c>
      <c r="H12" s="12">
        <f t="shared" si="5"/>
        <v>-72.912922796462226</v>
      </c>
    </row>
    <row r="13" spans="1:11" x14ac:dyDescent="0.25">
      <c r="A13">
        <v>12</v>
      </c>
      <c r="B13">
        <v>13208</v>
      </c>
      <c r="C13" s="12">
        <f t="shared" si="0"/>
        <v>13355.371794871797</v>
      </c>
      <c r="D13" s="12">
        <f t="shared" si="1"/>
        <v>147.37179487179674</v>
      </c>
      <c r="E13" s="12">
        <f t="shared" si="2"/>
        <v>13198.210690411881</v>
      </c>
      <c r="F13" s="12">
        <f t="shared" si="3"/>
        <v>36.824558579710732</v>
      </c>
      <c r="G13" s="12">
        <f>$E12+$F12</f>
        <v>13182.420136181443</v>
      </c>
      <c r="H13" s="12">
        <f t="shared" si="5"/>
        <v>-25.579863818556987</v>
      </c>
    </row>
    <row r="15" spans="1:11" x14ac:dyDescent="0.25">
      <c r="A15" t="s">
        <v>12</v>
      </c>
      <c r="C15" s="13" t="s">
        <v>62</v>
      </c>
      <c r="D15" s="12">
        <f>SUMSQ(D2:D13)/12</f>
        <v>36438.179972804974</v>
      </c>
      <c r="G15" s="13" t="s">
        <v>62</v>
      </c>
      <c r="H15" s="12">
        <f>SUMSQ(H4:H13)/10</f>
        <v>33120.473384187921</v>
      </c>
    </row>
    <row r="16" spans="1:11" ht="15.75" thickBot="1" x14ac:dyDescent="0.3"/>
    <row r="17" spans="1:9" x14ac:dyDescent="0.25">
      <c r="A17" s="8" t="s">
        <v>13</v>
      </c>
      <c r="B17" s="8"/>
    </row>
    <row r="18" spans="1:9" x14ac:dyDescent="0.25">
      <c r="A18" s="5" t="s">
        <v>14</v>
      </c>
      <c r="B18" s="5">
        <v>0.83677750007468432</v>
      </c>
    </row>
    <row r="19" spans="1:9" x14ac:dyDescent="0.25">
      <c r="A19" s="5" t="s">
        <v>15</v>
      </c>
      <c r="B19" s="5">
        <v>0.70019658463123824</v>
      </c>
    </row>
    <row r="20" spans="1:9" x14ac:dyDescent="0.25">
      <c r="A20" s="5" t="s">
        <v>16</v>
      </c>
      <c r="B20" s="5">
        <v>0.67021624309436212</v>
      </c>
    </row>
    <row r="21" spans="1:9" x14ac:dyDescent="0.25">
      <c r="A21" s="5" t="s">
        <v>17</v>
      </c>
      <c r="B21" s="5">
        <v>209.10718774677733</v>
      </c>
    </row>
    <row r="22" spans="1:9" ht="15.75" thickBot="1" x14ac:dyDescent="0.3">
      <c r="A22" s="6" t="s">
        <v>18</v>
      </c>
      <c r="B22" s="6">
        <v>12</v>
      </c>
    </row>
    <row r="24" spans="1:9" ht="15.75" thickBot="1" x14ac:dyDescent="0.3">
      <c r="A24" t="s">
        <v>19</v>
      </c>
    </row>
    <row r="25" spans="1:9" x14ac:dyDescent="0.25">
      <c r="A25" s="7"/>
      <c r="B25" s="7" t="s">
        <v>24</v>
      </c>
      <c r="C25" s="7" t="s">
        <v>25</v>
      </c>
      <c r="D25" s="7" t="s">
        <v>26</v>
      </c>
      <c r="E25" s="7" t="s">
        <v>27</v>
      </c>
      <c r="F25" s="7" t="s">
        <v>28</v>
      </c>
    </row>
    <row r="26" spans="1:9" x14ac:dyDescent="0.25">
      <c r="A26" s="5" t="s">
        <v>20</v>
      </c>
      <c r="B26" s="5">
        <v>1</v>
      </c>
      <c r="C26" s="15">
        <v>1021224.7569930067</v>
      </c>
      <c r="D26" s="15">
        <v>1021224.7569930067</v>
      </c>
      <c r="E26" s="15">
        <v>23.355190392677414</v>
      </c>
      <c r="F26" s="15">
        <v>6.8896478275469822E-4</v>
      </c>
    </row>
    <row r="27" spans="1:9" x14ac:dyDescent="0.25">
      <c r="A27" s="5" t="s">
        <v>21</v>
      </c>
      <c r="B27" s="5">
        <v>10</v>
      </c>
      <c r="C27" s="15">
        <v>437258.15967365983</v>
      </c>
      <c r="D27" s="15">
        <v>43725.815967365983</v>
      </c>
      <c r="E27" s="15"/>
      <c r="F27" s="15"/>
    </row>
    <row r="28" spans="1:9" ht="15.75" thickBot="1" x14ac:dyDescent="0.3">
      <c r="A28" s="6" t="s">
        <v>22</v>
      </c>
      <c r="B28" s="6">
        <v>11</v>
      </c>
      <c r="C28" s="16">
        <v>1458482.9166666665</v>
      </c>
      <c r="D28" s="16"/>
      <c r="E28" s="16"/>
      <c r="F28" s="16"/>
    </row>
    <row r="29" spans="1:9" ht="15.75" thickBot="1" x14ac:dyDescent="0.3"/>
    <row r="30" spans="1:9" x14ac:dyDescent="0.25">
      <c r="A30" s="7"/>
      <c r="B30" s="7" t="s">
        <v>29</v>
      </c>
      <c r="C30" s="7" t="s">
        <v>17</v>
      </c>
      <c r="D30" s="7" t="s">
        <v>30</v>
      </c>
      <c r="E30" s="7" t="s">
        <v>31</v>
      </c>
      <c r="F30" s="7" t="s">
        <v>32</v>
      </c>
      <c r="G30" s="7" t="s">
        <v>33</v>
      </c>
      <c r="H30" s="7" t="s">
        <v>34</v>
      </c>
      <c r="I30" s="7" t="s">
        <v>35</v>
      </c>
    </row>
    <row r="31" spans="1:9" x14ac:dyDescent="0.25">
      <c r="A31" s="5" t="s">
        <v>23</v>
      </c>
      <c r="B31" s="15">
        <v>12341.28787878788</v>
      </c>
      <c r="C31" s="15">
        <v>128.69657757123039</v>
      </c>
      <c r="D31" s="15">
        <v>95.894452763961652</v>
      </c>
      <c r="E31" s="15">
        <v>3.7239366926417367E-16</v>
      </c>
      <c r="F31" s="15">
        <v>12054.534034183756</v>
      </c>
      <c r="G31" s="15">
        <v>12628.041723392003</v>
      </c>
      <c r="H31" s="15">
        <v>12054.534034183756</v>
      </c>
      <c r="I31" s="15">
        <v>12628.041723392003</v>
      </c>
    </row>
    <row r="32" spans="1:9" ht="15.75" thickBot="1" x14ac:dyDescent="0.3">
      <c r="A32" s="6" t="s">
        <v>37</v>
      </c>
      <c r="B32" s="16">
        <v>84.506993006993</v>
      </c>
      <c r="C32" s="16">
        <v>17.486421498829518</v>
      </c>
      <c r="D32" s="16">
        <v>4.8327208064068232</v>
      </c>
      <c r="E32" s="16">
        <v>6.8896478275469876E-4</v>
      </c>
      <c r="F32" s="16">
        <v>45.544817883242892</v>
      </c>
      <c r="G32" s="16">
        <v>123.4691681307431</v>
      </c>
      <c r="H32" s="16">
        <v>45.544817883242892</v>
      </c>
      <c r="I32" s="16">
        <v>123.4691681307431</v>
      </c>
    </row>
    <row r="34" spans="1:11" x14ac:dyDescent="0.25">
      <c r="A34" t="s">
        <v>4</v>
      </c>
      <c r="B34" t="s">
        <v>1</v>
      </c>
      <c r="C34" t="s">
        <v>72</v>
      </c>
      <c r="D34" t="s">
        <v>71</v>
      </c>
      <c r="E34" t="s">
        <v>68</v>
      </c>
      <c r="F34" t="s">
        <v>69</v>
      </c>
      <c r="G34" t="s">
        <v>67</v>
      </c>
      <c r="H34" t="s">
        <v>70</v>
      </c>
      <c r="J34" t="s">
        <v>38</v>
      </c>
      <c r="K34" s="11">
        <v>0.39703935777424298</v>
      </c>
    </row>
    <row r="35" spans="1:11" x14ac:dyDescent="0.25">
      <c r="A35">
        <v>1</v>
      </c>
      <c r="B35">
        <v>12011</v>
      </c>
      <c r="C35" s="12">
        <f t="shared" ref="C35:C47" si="6">$B$66+$B$67*A35</f>
        <v>12527.318681318682</v>
      </c>
      <c r="D35" s="12">
        <f>C35-B35</f>
        <v>516.31868131868214</v>
      </c>
      <c r="E35" s="12">
        <f>(B36+B35)/2</f>
        <v>12171.5</v>
      </c>
      <c r="F35" s="12">
        <f>(B36-B35)/2</f>
        <v>160.5</v>
      </c>
      <c r="G35" s="12"/>
      <c r="J35" t="s">
        <v>39</v>
      </c>
      <c r="K35" s="11">
        <v>0.72387358039396199</v>
      </c>
    </row>
    <row r="36" spans="1:11" x14ac:dyDescent="0.25">
      <c r="A36">
        <v>2</v>
      </c>
      <c r="B36">
        <v>12332</v>
      </c>
      <c r="C36" s="12">
        <f t="shared" si="6"/>
        <v>12584.137362637362</v>
      </c>
      <c r="D36" s="12">
        <f t="shared" ref="D36:D46" si="7">C36-B36</f>
        <v>252.13736263736246</v>
      </c>
      <c r="E36" s="12">
        <f>$K$34*B36+(1-$K$34)*G36</f>
        <v>12332</v>
      </c>
      <c r="F36" s="12">
        <f>$K$35*(E36-E35)+(1-$K$35)*F35</f>
        <v>160.5</v>
      </c>
      <c r="G36" s="12">
        <f>$E35+$F35</f>
        <v>12332</v>
      </c>
      <c r="H36" s="12">
        <f>G36-B36</f>
        <v>0</v>
      </c>
    </row>
    <row r="37" spans="1:11" x14ac:dyDescent="0.25">
      <c r="A37">
        <v>3</v>
      </c>
      <c r="B37">
        <v>12890</v>
      </c>
      <c r="C37" s="12">
        <f t="shared" si="6"/>
        <v>12640.956043956045</v>
      </c>
      <c r="D37" s="12">
        <f t="shared" si="7"/>
        <v>-249.0439560439554</v>
      </c>
      <c r="E37" s="12">
        <f>$K$34*B37+(1-$K$34)*G37</f>
        <v>12650.323144715261</v>
      </c>
      <c r="F37" s="12">
        <f>$K$35*(E37-E36)+(1-$K$35)*F36</f>
        <v>274.74400483407049</v>
      </c>
      <c r="G37" s="12">
        <f>$E36+$F36</f>
        <v>12492.5</v>
      </c>
      <c r="H37" s="12">
        <f t="shared" ref="H37:H46" si="8">G37-B37</f>
        <v>-397.5</v>
      </c>
    </row>
    <row r="38" spans="1:11" x14ac:dyDescent="0.25">
      <c r="A38">
        <v>4</v>
      </c>
      <c r="B38">
        <v>12748</v>
      </c>
      <c r="C38" s="12">
        <f t="shared" si="6"/>
        <v>12697.774725274725</v>
      </c>
      <c r="D38" s="12">
        <f t="shared" si="7"/>
        <v>-50.225274725275085</v>
      </c>
      <c r="E38" s="12">
        <f t="shared" ref="E38:E46" si="9">$K$34*B38+(1-$K$34)*G38</f>
        <v>12854.764522209349</v>
      </c>
      <c r="F38" s="12">
        <f t="shared" ref="F38:F46" si="10">$K$35*(E38-E37)+(1-$K$35)*F37</f>
        <v>223.85379027037467</v>
      </c>
      <c r="G38" s="12">
        <f t="shared" ref="G38:G46" si="11">$E37+$F37</f>
        <v>12925.067149549332</v>
      </c>
      <c r="H38" s="12">
        <f t="shared" si="8"/>
        <v>177.06714954933159</v>
      </c>
    </row>
    <row r="39" spans="1:11" x14ac:dyDescent="0.25">
      <c r="A39">
        <v>5</v>
      </c>
      <c r="B39">
        <v>13016</v>
      </c>
      <c r="C39" s="12">
        <f t="shared" si="6"/>
        <v>12754.593406593407</v>
      </c>
      <c r="D39" s="12">
        <f t="shared" si="7"/>
        <v>-261.40659340659295</v>
      </c>
      <c r="E39" s="12">
        <f t="shared" si="9"/>
        <v>13053.756377907866</v>
      </c>
      <c r="F39" s="12">
        <f t="shared" si="10"/>
        <v>205.85689267632409</v>
      </c>
      <c r="G39" s="12">
        <f t="shared" si="11"/>
        <v>13078.618312479723</v>
      </c>
      <c r="H39" s="12">
        <f t="shared" si="8"/>
        <v>62.61831247972259</v>
      </c>
    </row>
    <row r="40" spans="1:11" x14ac:dyDescent="0.25">
      <c r="A40">
        <v>6</v>
      </c>
      <c r="B40">
        <v>13003</v>
      </c>
      <c r="C40" s="12">
        <f t="shared" si="6"/>
        <v>12811.412087912087</v>
      </c>
      <c r="D40" s="12">
        <f t="shared" si="7"/>
        <v>-191.58791208791263</v>
      </c>
      <c r="E40" s="12">
        <f t="shared" si="9"/>
        <v>13157.727702435095</v>
      </c>
      <c r="F40" s="12">
        <f t="shared" si="10"/>
        <v>132.10462166976541</v>
      </c>
      <c r="G40" s="12">
        <f t="shared" si="11"/>
        <v>13259.61327058419</v>
      </c>
      <c r="H40" s="12">
        <f t="shared" si="8"/>
        <v>256.6132705841901</v>
      </c>
    </row>
    <row r="41" spans="1:11" x14ac:dyDescent="0.25">
      <c r="A41">
        <v>7</v>
      </c>
      <c r="B41">
        <v>13025</v>
      </c>
      <c r="C41" s="12">
        <f t="shared" si="6"/>
        <v>12868.23076923077</v>
      </c>
      <c r="D41" s="12">
        <f t="shared" si="7"/>
        <v>-156.76923076923049</v>
      </c>
      <c r="E41" s="12">
        <f t="shared" si="9"/>
        <v>13184.683468224404</v>
      </c>
      <c r="F41" s="12">
        <f t="shared" si="10"/>
        <v>55.990142889250883</v>
      </c>
      <c r="G41" s="12">
        <f t="shared" si="11"/>
        <v>13289.83232410486</v>
      </c>
      <c r="H41" s="12">
        <f t="shared" si="8"/>
        <v>264.83232410486016</v>
      </c>
    </row>
    <row r="42" spans="1:11" x14ac:dyDescent="0.25">
      <c r="A42">
        <v>8</v>
      </c>
      <c r="B42">
        <v>13100</v>
      </c>
      <c r="C42" s="12">
        <f t="shared" si="6"/>
        <v>12925.04945054945</v>
      </c>
      <c r="D42" s="12">
        <f t="shared" si="7"/>
        <v>-174.95054945055017</v>
      </c>
      <c r="E42" s="12">
        <f t="shared" si="9"/>
        <v>13184.820650901307</v>
      </c>
      <c r="F42" s="12">
        <f t="shared" si="10"/>
        <v>15.559660604736928</v>
      </c>
      <c r="G42" s="12">
        <f t="shared" si="11"/>
        <v>13240.673611113656</v>
      </c>
      <c r="H42" s="12">
        <f t="shared" si="8"/>
        <v>140.67361111365608</v>
      </c>
    </row>
    <row r="43" spans="1:11" x14ac:dyDescent="0.25">
      <c r="A43">
        <v>9</v>
      </c>
      <c r="B43">
        <v>13078</v>
      </c>
      <c r="C43" s="12">
        <f t="shared" si="6"/>
        <v>12981.868131868132</v>
      </c>
      <c r="D43" s="12">
        <f t="shared" si="7"/>
        <v>-96.131868131868032</v>
      </c>
      <c r="E43" s="12">
        <f t="shared" si="9"/>
        <v>13151.790511221472</v>
      </c>
      <c r="F43" s="12">
        <f t="shared" si="10"/>
        <v>-19.613212097883689</v>
      </c>
      <c r="G43" s="12">
        <f t="shared" si="11"/>
        <v>13200.380311506044</v>
      </c>
      <c r="H43" s="12">
        <f t="shared" si="8"/>
        <v>122.38031150604365</v>
      </c>
    </row>
    <row r="44" spans="1:11" x14ac:dyDescent="0.25">
      <c r="A44">
        <v>10</v>
      </c>
      <c r="B44">
        <v>13094</v>
      </c>
      <c r="C44" s="12">
        <f t="shared" si="6"/>
        <v>13038.686813186814</v>
      </c>
      <c r="D44" s="12">
        <f t="shared" si="7"/>
        <v>-55.313186813185894</v>
      </c>
      <c r="E44" s="12">
        <f t="shared" si="9"/>
        <v>13117.019408798003</v>
      </c>
      <c r="F44" s="12">
        <f t="shared" si="10"/>
        <v>-30.585608439083853</v>
      </c>
      <c r="G44" s="12">
        <f t="shared" si="11"/>
        <v>13132.177299123588</v>
      </c>
      <c r="H44" s="12">
        <f t="shared" si="8"/>
        <v>38.177299123588455</v>
      </c>
    </row>
    <row r="45" spans="1:11" x14ac:dyDescent="0.25">
      <c r="A45">
        <v>11</v>
      </c>
      <c r="B45">
        <v>13182</v>
      </c>
      <c r="C45" s="12">
        <f t="shared" si="6"/>
        <v>13095.505494505494</v>
      </c>
      <c r="D45" s="12">
        <f t="shared" si="7"/>
        <v>-86.494505494505574</v>
      </c>
      <c r="E45" s="12">
        <f t="shared" si="9"/>
        <v>13124.377342889338</v>
      </c>
      <c r="F45" s="12">
        <f t="shared" si="10"/>
        <v>-3.1192804547591626</v>
      </c>
      <c r="G45" s="12">
        <f t="shared" si="11"/>
        <v>13086.43380035892</v>
      </c>
      <c r="H45" s="12">
        <f t="shared" si="8"/>
        <v>-95.566199641079947</v>
      </c>
    </row>
    <row r="46" spans="1:11" x14ac:dyDescent="0.25">
      <c r="A46">
        <v>12</v>
      </c>
      <c r="B46">
        <v>13208</v>
      </c>
      <c r="C46" s="12">
        <f t="shared" si="6"/>
        <v>13152.324175824177</v>
      </c>
      <c r="D46" s="12">
        <f t="shared" si="7"/>
        <v>-55.675824175823436</v>
      </c>
      <c r="E46" s="12">
        <f t="shared" si="9"/>
        <v>13155.698025617647</v>
      </c>
      <c r="F46" s="12">
        <f t="shared" si="10"/>
        <v>21.810899003204174</v>
      </c>
      <c r="G46" s="12">
        <f t="shared" si="11"/>
        <v>13121.258062434579</v>
      </c>
      <c r="H46" s="12">
        <f t="shared" si="8"/>
        <v>-86.741937565420812</v>
      </c>
    </row>
    <row r="47" spans="1:11" x14ac:dyDescent="0.25">
      <c r="A47">
        <v>13</v>
      </c>
      <c r="B47">
        <v>12600</v>
      </c>
      <c r="C47" s="12">
        <f t="shared" si="6"/>
        <v>13209.142857142857</v>
      </c>
      <c r="D47" s="12">
        <f t="shared" ref="D47" si="12">C47-B47</f>
        <v>609.14285714285688</v>
      </c>
      <c r="E47" s="12">
        <f t="shared" ref="E47" si="13">$K$34*B47+(1-$K$34)*G47</f>
        <v>12948.215152080495</v>
      </c>
      <c r="F47" s="12">
        <f t="shared" ref="F47" si="14">$K$35*(E47-E46)+(1-$K$35)*F46</f>
        <v>-144.16880508762222</v>
      </c>
      <c r="G47" s="12">
        <f t="shared" ref="G47" si="15">$E46+$F46</f>
        <v>13177.50892462085</v>
      </c>
      <c r="H47" s="12">
        <f t="shared" ref="H47" si="16">G47-B47</f>
        <v>577.50892462084994</v>
      </c>
    </row>
    <row r="48" spans="1:11" x14ac:dyDescent="0.25">
      <c r="C48" s="12"/>
      <c r="D48" s="12"/>
      <c r="E48" s="12"/>
      <c r="F48" s="12"/>
      <c r="G48" s="12"/>
      <c r="H48" s="12"/>
    </row>
    <row r="49" spans="1:10" x14ac:dyDescent="0.25">
      <c r="C49" s="13" t="s">
        <v>62</v>
      </c>
      <c r="D49" s="12">
        <f>SUMSQ(D35:D47)/13</f>
        <v>72989.563398140337</v>
      </c>
      <c r="G49" s="13" t="s">
        <v>62</v>
      </c>
      <c r="H49" s="26">
        <f>SUMSQ(H37:H47)/12</f>
        <v>59638.645081470582</v>
      </c>
      <c r="I49" s="26"/>
      <c r="J49" s="26"/>
    </row>
    <row r="50" spans="1:10" x14ac:dyDescent="0.25">
      <c r="A50" t="s">
        <v>12</v>
      </c>
    </row>
    <row r="51" spans="1:10" ht="15.75" thickBot="1" x14ac:dyDescent="0.3"/>
    <row r="52" spans="1:10" x14ac:dyDescent="0.25">
      <c r="A52" s="8" t="s">
        <v>13</v>
      </c>
      <c r="B52" s="8"/>
    </row>
    <row r="53" spans="1:10" x14ac:dyDescent="0.25">
      <c r="A53" s="5" t="s">
        <v>14</v>
      </c>
      <c r="B53" s="5">
        <v>0.61840212991518084</v>
      </c>
    </row>
    <row r="54" spans="1:10" x14ac:dyDescent="0.25">
      <c r="A54" s="5" t="s">
        <v>15</v>
      </c>
      <c r="B54" s="5">
        <v>0.38242119428363225</v>
      </c>
    </row>
    <row r="55" spans="1:10" x14ac:dyDescent="0.25">
      <c r="A55" s="5" t="s">
        <v>16</v>
      </c>
      <c r="B55" s="5">
        <v>0.32627766649123519</v>
      </c>
    </row>
    <row r="56" spans="1:10" x14ac:dyDescent="0.25">
      <c r="A56" s="5" t="s">
        <v>17</v>
      </c>
      <c r="B56" s="5">
        <v>293.7011969789927</v>
      </c>
    </row>
    <row r="57" spans="1:10" ht="15.75" thickBot="1" x14ac:dyDescent="0.3">
      <c r="A57" s="6" t="s">
        <v>18</v>
      </c>
      <c r="B57" s="6">
        <v>13</v>
      </c>
    </row>
    <row r="59" spans="1:10" ht="15.75" thickBot="1" x14ac:dyDescent="0.3">
      <c r="A59" t="s">
        <v>19</v>
      </c>
    </row>
    <row r="60" spans="1:10" x14ac:dyDescent="0.25">
      <c r="A60" s="7"/>
      <c r="B60" s="7" t="s">
        <v>24</v>
      </c>
      <c r="C60" s="7" t="s">
        <v>25</v>
      </c>
      <c r="D60" s="7" t="s">
        <v>26</v>
      </c>
      <c r="E60" s="7" t="s">
        <v>27</v>
      </c>
      <c r="F60" s="7" t="s">
        <v>28</v>
      </c>
    </row>
    <row r="61" spans="1:10" x14ac:dyDescent="0.25">
      <c r="A61" s="5" t="s">
        <v>20</v>
      </c>
      <c r="B61" s="5">
        <v>1</v>
      </c>
      <c r="C61" s="5">
        <v>587561.9835164838</v>
      </c>
      <c r="D61" s="5">
        <v>587561.9835164838</v>
      </c>
      <c r="E61" s="5">
        <v>6.8114920690006873</v>
      </c>
      <c r="F61" s="5">
        <v>2.4262547935007713E-2</v>
      </c>
    </row>
    <row r="62" spans="1:10" x14ac:dyDescent="0.25">
      <c r="A62" s="5" t="s">
        <v>21</v>
      </c>
      <c r="B62" s="5">
        <v>11</v>
      </c>
      <c r="C62" s="5">
        <v>948864.32417582395</v>
      </c>
      <c r="D62" s="5">
        <v>86260.393106893083</v>
      </c>
      <c r="E62" s="5"/>
      <c r="F62" s="5"/>
    </row>
    <row r="63" spans="1:10" ht="15.75" thickBot="1" x14ac:dyDescent="0.3">
      <c r="A63" s="6" t="s">
        <v>22</v>
      </c>
      <c r="B63" s="6">
        <v>12</v>
      </c>
      <c r="C63" s="6">
        <v>1536426.3076923077</v>
      </c>
      <c r="D63" s="6"/>
      <c r="E63" s="6"/>
      <c r="F63" s="6"/>
    </row>
    <row r="64" spans="1:10" ht="15.75" thickBot="1" x14ac:dyDescent="0.3"/>
    <row r="65" spans="1:9" x14ac:dyDescent="0.25">
      <c r="A65" s="7"/>
      <c r="B65" s="7" t="s">
        <v>29</v>
      </c>
      <c r="C65" s="7" t="s">
        <v>17</v>
      </c>
      <c r="D65" s="7" t="s">
        <v>30</v>
      </c>
      <c r="E65" s="7" t="s">
        <v>31</v>
      </c>
      <c r="F65" s="7" t="s">
        <v>32</v>
      </c>
      <c r="G65" s="7" t="s">
        <v>33</v>
      </c>
      <c r="H65" s="7" t="s">
        <v>34</v>
      </c>
      <c r="I65" s="7" t="s">
        <v>35</v>
      </c>
    </row>
    <row r="66" spans="1:9" x14ac:dyDescent="0.25">
      <c r="A66" s="5" t="s">
        <v>23</v>
      </c>
      <c r="B66" s="5">
        <v>12470.5</v>
      </c>
      <c r="C66" s="5">
        <v>172.79863091093563</v>
      </c>
      <c r="D66" s="5">
        <v>72.167817153757326</v>
      </c>
      <c r="E66" s="5">
        <v>4.4938170503887566E-16</v>
      </c>
      <c r="F66" s="5">
        <v>12090.172777680878</v>
      </c>
      <c r="G66" s="5">
        <v>12850.827222319122</v>
      </c>
      <c r="H66" s="5">
        <v>12090.172777680878</v>
      </c>
      <c r="I66" s="5">
        <v>12850.827222319122</v>
      </c>
    </row>
    <row r="67" spans="1:9" ht="15.75" thickBot="1" x14ac:dyDescent="0.3">
      <c r="A67" s="6" t="s">
        <v>4</v>
      </c>
      <c r="B67" s="6">
        <v>56.818681318681328</v>
      </c>
      <c r="C67" s="6">
        <v>21.770581156322582</v>
      </c>
      <c r="D67" s="6">
        <v>2.6098835355242747</v>
      </c>
      <c r="E67" s="6">
        <v>2.4262547935007713E-2</v>
      </c>
      <c r="F67" s="6">
        <v>8.9019552670446629</v>
      </c>
      <c r="G67" s="6">
        <v>104.735407370318</v>
      </c>
      <c r="H67" s="6">
        <v>8.9019552670446629</v>
      </c>
      <c r="I67" s="6">
        <v>104.735407370318</v>
      </c>
    </row>
  </sheetData>
  <mergeCells count="1">
    <mergeCell ref="H49:J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5" sqref="B5"/>
    </sheetView>
  </sheetViews>
  <sheetFormatPr defaultRowHeight="15" x14ac:dyDescent="0.25"/>
  <cols>
    <col min="1" max="1" width="7" bestFit="1" customWidth="1"/>
    <col min="2" max="2" width="4.7109375" bestFit="1" customWidth="1"/>
    <col min="3" max="3" width="39" customWidth="1"/>
    <col min="4" max="4" width="11.140625" bestFit="1" customWidth="1"/>
    <col min="5" max="5" width="49.140625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F1" s="20">
        <v>1</v>
      </c>
      <c r="G1" s="21">
        <v>1</v>
      </c>
      <c r="H1" s="22">
        <v>1</v>
      </c>
    </row>
    <row r="2" spans="1:8" x14ac:dyDescent="0.25">
      <c r="A2" t="s">
        <v>83</v>
      </c>
      <c r="B2" t="s">
        <v>84</v>
      </c>
      <c r="C2" t="s">
        <v>87</v>
      </c>
      <c r="D2" t="s">
        <v>88</v>
      </c>
      <c r="E2">
        <v>1</v>
      </c>
      <c r="F2" s="20">
        <v>2</v>
      </c>
      <c r="G2" s="21">
        <v>2</v>
      </c>
      <c r="H2" s="22">
        <v>2</v>
      </c>
    </row>
    <row r="3" spans="1:8" x14ac:dyDescent="0.25">
      <c r="A3" t="s">
        <v>83</v>
      </c>
      <c r="B3" t="s">
        <v>84</v>
      </c>
      <c r="C3" t="s">
        <v>89</v>
      </c>
      <c r="D3" t="s">
        <v>88</v>
      </c>
      <c r="F3" s="20">
        <v>3</v>
      </c>
      <c r="G3" s="21">
        <v>3</v>
      </c>
      <c r="H3" s="22">
        <v>3</v>
      </c>
    </row>
    <row r="4" spans="1:8" x14ac:dyDescent="0.25">
      <c r="A4" t="s">
        <v>83</v>
      </c>
      <c r="B4" t="s">
        <v>84</v>
      </c>
      <c r="C4" t="s">
        <v>90</v>
      </c>
      <c r="D4" t="s">
        <v>88</v>
      </c>
      <c r="F4" s="20">
        <v>4</v>
      </c>
      <c r="G4" s="21">
        <v>4</v>
      </c>
      <c r="H4" s="22">
        <v>4</v>
      </c>
    </row>
    <row r="5" spans="1:8" x14ac:dyDescent="0.25">
      <c r="A5" t="s">
        <v>83</v>
      </c>
      <c r="B5" t="s">
        <v>84</v>
      </c>
      <c r="C5" t="s">
        <v>87</v>
      </c>
      <c r="D5" t="s">
        <v>91</v>
      </c>
      <c r="E5">
        <v>2</v>
      </c>
      <c r="G5" s="21">
        <v>5</v>
      </c>
      <c r="H5" s="22">
        <v>5</v>
      </c>
    </row>
    <row r="6" spans="1:8" x14ac:dyDescent="0.25">
      <c r="A6" t="s">
        <v>83</v>
      </c>
      <c r="B6" t="s">
        <v>84</v>
      </c>
      <c r="C6" t="s">
        <v>89</v>
      </c>
      <c r="D6" t="s">
        <v>91</v>
      </c>
      <c r="G6" s="21">
        <v>6</v>
      </c>
      <c r="H6" s="22">
        <v>6</v>
      </c>
    </row>
    <row r="7" spans="1:8" x14ac:dyDescent="0.25">
      <c r="A7" t="s">
        <v>83</v>
      </c>
      <c r="B7" t="s">
        <v>84</v>
      </c>
      <c r="C7" t="s">
        <v>87</v>
      </c>
      <c r="D7" t="s">
        <v>88</v>
      </c>
      <c r="G7" s="21">
        <v>7</v>
      </c>
      <c r="H7" s="22">
        <v>7</v>
      </c>
    </row>
    <row r="8" spans="1:8" x14ac:dyDescent="0.25">
      <c r="A8" t="s">
        <v>83</v>
      </c>
      <c r="B8" t="s">
        <v>84</v>
      </c>
      <c r="C8" t="s">
        <v>89</v>
      </c>
      <c r="D8" t="s">
        <v>88</v>
      </c>
      <c r="G8" s="21">
        <v>8</v>
      </c>
      <c r="H8" s="22">
        <v>8</v>
      </c>
    </row>
    <row r="9" spans="1:8" x14ac:dyDescent="0.25">
      <c r="A9" t="s">
        <v>83</v>
      </c>
      <c r="B9" t="s">
        <v>84</v>
      </c>
      <c r="C9" t="s">
        <v>90</v>
      </c>
      <c r="D9" t="s">
        <v>88</v>
      </c>
      <c r="G9" s="21">
        <v>9</v>
      </c>
      <c r="H9" s="22">
        <v>9</v>
      </c>
    </row>
    <row r="10" spans="1:8" x14ac:dyDescent="0.25">
      <c r="A10" t="s">
        <v>83</v>
      </c>
      <c r="B10" t="s">
        <v>84</v>
      </c>
      <c r="C10" t="s">
        <v>90</v>
      </c>
      <c r="D10" t="s">
        <v>91</v>
      </c>
      <c r="G10" s="21">
        <v>10</v>
      </c>
      <c r="H10" s="22">
        <v>10</v>
      </c>
    </row>
    <row r="11" spans="1:8" x14ac:dyDescent="0.25">
      <c r="A11" t="s">
        <v>83</v>
      </c>
      <c r="B11" t="s">
        <v>84</v>
      </c>
      <c r="C11" t="s">
        <v>89</v>
      </c>
      <c r="D11" t="s">
        <v>91</v>
      </c>
      <c r="G11" s="21">
        <v>11</v>
      </c>
      <c r="H11" s="22">
        <v>11</v>
      </c>
    </row>
    <row r="12" spans="1:8" x14ac:dyDescent="0.25">
      <c r="A12" t="s">
        <v>83</v>
      </c>
      <c r="B12" t="s">
        <v>84</v>
      </c>
      <c r="C12" t="s">
        <v>87</v>
      </c>
      <c r="D12" t="s">
        <v>88</v>
      </c>
      <c r="G12" s="21">
        <v>12</v>
      </c>
      <c r="H12" s="22">
        <v>12</v>
      </c>
    </row>
    <row r="13" spans="1:8" x14ac:dyDescent="0.25">
      <c r="A13" t="s">
        <v>83</v>
      </c>
      <c r="B13" t="s">
        <v>84</v>
      </c>
      <c r="C13" t="s">
        <v>89</v>
      </c>
      <c r="D13" t="s">
        <v>88</v>
      </c>
      <c r="G13" s="21">
        <v>13</v>
      </c>
      <c r="H13" s="22">
        <v>13</v>
      </c>
    </row>
    <row r="14" spans="1:8" x14ac:dyDescent="0.25">
      <c r="A14" t="s">
        <v>83</v>
      </c>
      <c r="B14" t="s">
        <v>84</v>
      </c>
      <c r="C14" t="s">
        <v>90</v>
      </c>
      <c r="D14" t="s">
        <v>88</v>
      </c>
      <c r="G14" s="21">
        <v>14</v>
      </c>
      <c r="H14" s="22">
        <v>14</v>
      </c>
    </row>
    <row r="15" spans="1:8" x14ac:dyDescent="0.25">
      <c r="A15" t="s">
        <v>83</v>
      </c>
      <c r="B15" t="s">
        <v>84</v>
      </c>
      <c r="C15" t="s">
        <v>89</v>
      </c>
      <c r="D15" t="s">
        <v>88</v>
      </c>
      <c r="G15" s="21">
        <v>15</v>
      </c>
      <c r="H15" s="22">
        <v>15</v>
      </c>
    </row>
    <row r="16" spans="1:8" x14ac:dyDescent="0.25">
      <c r="A16" t="s">
        <v>83</v>
      </c>
      <c r="B16" t="s">
        <v>84</v>
      </c>
      <c r="C16" t="s">
        <v>90</v>
      </c>
      <c r="D16" t="s">
        <v>88</v>
      </c>
      <c r="G16" s="21">
        <v>16</v>
      </c>
      <c r="H16" s="22">
        <v>16</v>
      </c>
    </row>
    <row r="17" spans="1:8" x14ac:dyDescent="0.25">
      <c r="A17" t="s">
        <v>83</v>
      </c>
      <c r="B17" t="s">
        <v>84</v>
      </c>
      <c r="C17" t="s">
        <v>87</v>
      </c>
      <c r="D17" t="s">
        <v>92</v>
      </c>
      <c r="E17">
        <v>3</v>
      </c>
      <c r="H17" s="22">
        <v>17</v>
      </c>
    </row>
    <row r="18" spans="1:8" x14ac:dyDescent="0.25">
      <c r="A18" t="s">
        <v>83</v>
      </c>
      <c r="B18" t="s">
        <v>84</v>
      </c>
      <c r="C18" t="s">
        <v>89</v>
      </c>
      <c r="D18" t="s">
        <v>92</v>
      </c>
      <c r="H18" s="22">
        <v>18</v>
      </c>
    </row>
    <row r="19" spans="1:8" x14ac:dyDescent="0.25">
      <c r="A19" t="s">
        <v>83</v>
      </c>
      <c r="B19" t="s">
        <v>84</v>
      </c>
      <c r="C19" t="s">
        <v>87</v>
      </c>
      <c r="D19" t="s">
        <v>91</v>
      </c>
      <c r="H19" s="22">
        <v>19</v>
      </c>
    </row>
    <row r="20" spans="1:8" x14ac:dyDescent="0.25">
      <c r="A20" t="s">
        <v>83</v>
      </c>
      <c r="B20" t="s">
        <v>84</v>
      </c>
      <c r="C20" t="s">
        <v>89</v>
      </c>
      <c r="D20" t="s">
        <v>91</v>
      </c>
      <c r="H20" s="22">
        <v>20</v>
      </c>
    </row>
    <row r="21" spans="1:8" x14ac:dyDescent="0.25">
      <c r="A21" t="s">
        <v>83</v>
      </c>
      <c r="B21" t="s">
        <v>84</v>
      </c>
      <c r="C21" t="s">
        <v>87</v>
      </c>
      <c r="D21" t="s">
        <v>88</v>
      </c>
      <c r="H21" s="22">
        <v>21</v>
      </c>
    </row>
    <row r="22" spans="1:8" x14ac:dyDescent="0.25">
      <c r="A22" t="s">
        <v>83</v>
      </c>
      <c r="B22" t="s">
        <v>84</v>
      </c>
      <c r="C22" t="s">
        <v>89</v>
      </c>
      <c r="D22" t="s">
        <v>88</v>
      </c>
      <c r="H22" s="22">
        <v>22</v>
      </c>
    </row>
    <row r="23" spans="1:8" x14ac:dyDescent="0.25">
      <c r="A23" t="s">
        <v>83</v>
      </c>
      <c r="B23" t="s">
        <v>84</v>
      </c>
      <c r="C23" t="s">
        <v>90</v>
      </c>
      <c r="D23" t="s">
        <v>88</v>
      </c>
      <c r="H23" s="22">
        <v>23</v>
      </c>
    </row>
    <row r="24" spans="1:8" x14ac:dyDescent="0.25">
      <c r="A24" t="s">
        <v>83</v>
      </c>
      <c r="B24" t="s">
        <v>84</v>
      </c>
      <c r="C24" t="s">
        <v>90</v>
      </c>
      <c r="D24" t="s">
        <v>91</v>
      </c>
      <c r="H24" s="22">
        <v>24</v>
      </c>
    </row>
    <row r="25" spans="1:8" x14ac:dyDescent="0.25">
      <c r="A25" t="s">
        <v>83</v>
      </c>
      <c r="B25" t="s">
        <v>84</v>
      </c>
      <c r="C25" t="s">
        <v>89</v>
      </c>
      <c r="D25" t="s">
        <v>91</v>
      </c>
      <c r="H25" s="22">
        <v>25</v>
      </c>
    </row>
    <row r="26" spans="1:8" x14ac:dyDescent="0.25">
      <c r="A26" t="s">
        <v>83</v>
      </c>
      <c r="B26" t="s">
        <v>84</v>
      </c>
      <c r="C26" t="s">
        <v>87</v>
      </c>
      <c r="D26" t="s">
        <v>88</v>
      </c>
      <c r="H26" s="22">
        <v>26</v>
      </c>
    </row>
    <row r="27" spans="1:8" x14ac:dyDescent="0.25">
      <c r="A27" t="s">
        <v>83</v>
      </c>
      <c r="B27" t="s">
        <v>84</v>
      </c>
      <c r="C27" t="s">
        <v>89</v>
      </c>
      <c r="D27" t="s">
        <v>88</v>
      </c>
      <c r="H27" s="22">
        <v>27</v>
      </c>
    </row>
    <row r="28" spans="1:8" x14ac:dyDescent="0.25">
      <c r="A28" t="s">
        <v>83</v>
      </c>
      <c r="B28" t="s">
        <v>84</v>
      </c>
      <c r="C28" t="s">
        <v>90</v>
      </c>
      <c r="D28" t="s">
        <v>88</v>
      </c>
      <c r="H28" s="22">
        <v>28</v>
      </c>
    </row>
    <row r="29" spans="1:8" x14ac:dyDescent="0.25">
      <c r="A29" t="s">
        <v>83</v>
      </c>
      <c r="B29" t="s">
        <v>84</v>
      </c>
      <c r="C29" t="s">
        <v>89</v>
      </c>
      <c r="D29" t="s">
        <v>88</v>
      </c>
      <c r="H29" s="22">
        <v>29</v>
      </c>
    </row>
    <row r="30" spans="1:8" x14ac:dyDescent="0.25">
      <c r="A30" t="s">
        <v>83</v>
      </c>
      <c r="B30" t="s">
        <v>84</v>
      </c>
      <c r="C30" t="s">
        <v>90</v>
      </c>
      <c r="D30" t="s">
        <v>88</v>
      </c>
      <c r="H30" s="22">
        <v>30</v>
      </c>
    </row>
    <row r="31" spans="1:8" x14ac:dyDescent="0.25">
      <c r="A31" t="s">
        <v>83</v>
      </c>
      <c r="B31" t="s">
        <v>84</v>
      </c>
      <c r="C31" t="s">
        <v>90</v>
      </c>
      <c r="D31" t="s">
        <v>92</v>
      </c>
      <c r="H31" s="22">
        <v>31</v>
      </c>
    </row>
    <row r="32" spans="1:8" x14ac:dyDescent="0.25">
      <c r="A32" t="s">
        <v>83</v>
      </c>
      <c r="B32" t="s">
        <v>84</v>
      </c>
      <c r="C32" t="s">
        <v>89</v>
      </c>
      <c r="D32" t="s">
        <v>92</v>
      </c>
      <c r="H32" s="22">
        <v>32</v>
      </c>
    </row>
    <row r="33" spans="1:8" x14ac:dyDescent="0.25">
      <c r="A33" t="s">
        <v>83</v>
      </c>
      <c r="B33" t="s">
        <v>84</v>
      </c>
      <c r="C33" t="s">
        <v>87</v>
      </c>
      <c r="D33" t="s">
        <v>91</v>
      </c>
      <c r="H33" s="22">
        <v>33</v>
      </c>
    </row>
    <row r="34" spans="1:8" x14ac:dyDescent="0.25">
      <c r="A34" t="s">
        <v>83</v>
      </c>
      <c r="B34" t="s">
        <v>84</v>
      </c>
      <c r="C34" t="s">
        <v>89</v>
      </c>
      <c r="D34" t="s">
        <v>91</v>
      </c>
      <c r="H34" s="22">
        <v>34</v>
      </c>
    </row>
    <row r="35" spans="1:8" x14ac:dyDescent="0.25">
      <c r="A35" t="s">
        <v>83</v>
      </c>
      <c r="B35" t="s">
        <v>84</v>
      </c>
      <c r="C35" t="s">
        <v>87</v>
      </c>
      <c r="D35" t="s">
        <v>88</v>
      </c>
      <c r="H35" s="22">
        <v>35</v>
      </c>
    </row>
    <row r="36" spans="1:8" x14ac:dyDescent="0.25">
      <c r="A36" t="s">
        <v>83</v>
      </c>
      <c r="B36" t="s">
        <v>84</v>
      </c>
      <c r="C36" t="s">
        <v>89</v>
      </c>
      <c r="D36" t="s">
        <v>88</v>
      </c>
      <c r="H36" s="22">
        <v>36</v>
      </c>
    </row>
    <row r="37" spans="1:8" x14ac:dyDescent="0.25">
      <c r="A37" t="s">
        <v>83</v>
      </c>
      <c r="B37" t="s">
        <v>84</v>
      </c>
      <c r="C37" t="s">
        <v>90</v>
      </c>
      <c r="D37" t="s">
        <v>88</v>
      </c>
      <c r="H37" s="22">
        <v>37</v>
      </c>
    </row>
    <row r="38" spans="1:8" x14ac:dyDescent="0.25">
      <c r="A38" t="s">
        <v>83</v>
      </c>
      <c r="B38" t="s">
        <v>84</v>
      </c>
      <c r="C38" t="s">
        <v>90</v>
      </c>
      <c r="D38" t="s">
        <v>91</v>
      </c>
      <c r="H38" s="22">
        <v>38</v>
      </c>
    </row>
    <row r="39" spans="1:8" x14ac:dyDescent="0.25">
      <c r="A39" t="s">
        <v>83</v>
      </c>
      <c r="B39" t="s">
        <v>84</v>
      </c>
      <c r="C39" t="s">
        <v>89</v>
      </c>
      <c r="D39" t="s">
        <v>91</v>
      </c>
      <c r="H39" s="22">
        <v>39</v>
      </c>
    </row>
    <row r="40" spans="1:8" x14ac:dyDescent="0.25">
      <c r="A40" t="s">
        <v>83</v>
      </c>
      <c r="B40" t="s">
        <v>84</v>
      </c>
      <c r="C40" t="s">
        <v>87</v>
      </c>
      <c r="D40" t="s">
        <v>88</v>
      </c>
      <c r="H40" s="22">
        <v>40</v>
      </c>
    </row>
    <row r="41" spans="1:8" x14ac:dyDescent="0.25">
      <c r="A41" t="s">
        <v>83</v>
      </c>
      <c r="B41" t="s">
        <v>84</v>
      </c>
      <c r="C41" t="s">
        <v>89</v>
      </c>
      <c r="D41" t="s">
        <v>88</v>
      </c>
      <c r="H41" s="22">
        <v>41</v>
      </c>
    </row>
    <row r="42" spans="1:8" x14ac:dyDescent="0.25">
      <c r="A42" t="s">
        <v>83</v>
      </c>
      <c r="B42" t="s">
        <v>84</v>
      </c>
      <c r="C42" t="s">
        <v>90</v>
      </c>
      <c r="D42" t="s">
        <v>88</v>
      </c>
      <c r="H42" s="22">
        <v>42</v>
      </c>
    </row>
    <row r="43" spans="1:8" x14ac:dyDescent="0.25">
      <c r="A43" t="s">
        <v>83</v>
      </c>
      <c r="B43" t="s">
        <v>84</v>
      </c>
      <c r="C43" t="s">
        <v>89</v>
      </c>
      <c r="D43" t="s">
        <v>88</v>
      </c>
      <c r="H43" s="22">
        <v>43</v>
      </c>
    </row>
    <row r="44" spans="1:8" x14ac:dyDescent="0.25">
      <c r="A44" t="s">
        <v>83</v>
      </c>
      <c r="B44" t="s">
        <v>84</v>
      </c>
      <c r="C44" t="s">
        <v>90</v>
      </c>
      <c r="D44" t="s">
        <v>88</v>
      </c>
      <c r="H44" s="22">
        <v>44</v>
      </c>
    </row>
    <row r="45" spans="1:8" x14ac:dyDescent="0.25">
      <c r="A45" t="s">
        <v>83</v>
      </c>
      <c r="B45" t="s">
        <v>84</v>
      </c>
      <c r="C45" t="s">
        <v>89</v>
      </c>
      <c r="D45" t="s">
        <v>91</v>
      </c>
      <c r="H45" s="22">
        <v>45</v>
      </c>
    </row>
    <row r="46" spans="1:8" x14ac:dyDescent="0.25">
      <c r="A46" t="s">
        <v>83</v>
      </c>
      <c r="B46" t="s">
        <v>84</v>
      </c>
      <c r="C46" t="s">
        <v>87</v>
      </c>
      <c r="D46" t="s">
        <v>88</v>
      </c>
      <c r="H46" s="22">
        <v>46</v>
      </c>
    </row>
    <row r="47" spans="1:8" x14ac:dyDescent="0.25">
      <c r="A47" t="s">
        <v>83</v>
      </c>
      <c r="B47" t="s">
        <v>84</v>
      </c>
      <c r="C47" t="s">
        <v>89</v>
      </c>
      <c r="D47" t="s">
        <v>88</v>
      </c>
      <c r="H47" s="22">
        <v>47</v>
      </c>
    </row>
    <row r="48" spans="1:8" x14ac:dyDescent="0.25">
      <c r="A48" t="s">
        <v>83</v>
      </c>
      <c r="B48" t="s">
        <v>84</v>
      </c>
      <c r="C48" t="s">
        <v>90</v>
      </c>
      <c r="D48" t="s">
        <v>88</v>
      </c>
      <c r="H48" s="22">
        <v>48</v>
      </c>
    </row>
    <row r="49" spans="1:8" x14ac:dyDescent="0.25">
      <c r="A49" t="s">
        <v>83</v>
      </c>
      <c r="B49" t="s">
        <v>84</v>
      </c>
      <c r="C49" t="s">
        <v>90</v>
      </c>
      <c r="D49" t="s">
        <v>91</v>
      </c>
      <c r="H49" s="22">
        <v>49</v>
      </c>
    </row>
    <row r="50" spans="1:8" x14ac:dyDescent="0.25">
      <c r="A50" t="s">
        <v>83</v>
      </c>
      <c r="B50" t="s">
        <v>84</v>
      </c>
      <c r="C50" t="s">
        <v>89</v>
      </c>
      <c r="D50" t="s">
        <v>91</v>
      </c>
      <c r="H50" s="22">
        <v>50</v>
      </c>
    </row>
    <row r="51" spans="1:8" x14ac:dyDescent="0.25">
      <c r="A51" t="s">
        <v>83</v>
      </c>
      <c r="B51" t="s">
        <v>84</v>
      </c>
      <c r="C51" t="s">
        <v>87</v>
      </c>
      <c r="D51" t="s">
        <v>88</v>
      </c>
      <c r="H51" s="22">
        <v>51</v>
      </c>
    </row>
    <row r="52" spans="1:8" x14ac:dyDescent="0.25">
      <c r="A52" t="s">
        <v>83</v>
      </c>
      <c r="B52" t="s">
        <v>84</v>
      </c>
      <c r="C52" t="s">
        <v>89</v>
      </c>
      <c r="D52" t="s">
        <v>88</v>
      </c>
      <c r="H52" s="22">
        <v>52</v>
      </c>
    </row>
    <row r="53" spans="1:8" x14ac:dyDescent="0.25">
      <c r="A53" t="s">
        <v>83</v>
      </c>
      <c r="B53" t="s">
        <v>84</v>
      </c>
      <c r="C53" t="s">
        <v>90</v>
      </c>
      <c r="D53" t="s">
        <v>88</v>
      </c>
      <c r="H53" s="22">
        <v>53</v>
      </c>
    </row>
    <row r="54" spans="1:8" x14ac:dyDescent="0.25">
      <c r="A54" t="s">
        <v>83</v>
      </c>
      <c r="B54" t="s">
        <v>84</v>
      </c>
      <c r="C54" t="s">
        <v>89</v>
      </c>
      <c r="D54" t="s">
        <v>88</v>
      </c>
      <c r="H54" s="22">
        <v>54</v>
      </c>
    </row>
    <row r="55" spans="1:8" x14ac:dyDescent="0.25">
      <c r="A55" t="s">
        <v>83</v>
      </c>
      <c r="B55" t="s">
        <v>84</v>
      </c>
      <c r="C55" t="s">
        <v>90</v>
      </c>
      <c r="D55" t="s">
        <v>88</v>
      </c>
      <c r="H55" s="22">
        <v>55</v>
      </c>
    </row>
  </sheetData>
  <conditionalFormatting sqref="A1:D55">
    <cfRule type="expression" dxfId="7" priority="1">
      <formula>SEARCH("MSE",A1)&gt;1</formula>
    </cfRule>
    <cfRule type="expression" dxfId="6" priority="2">
      <formula>SEARCH("Base",A1)&gt;1</formula>
    </cfRule>
    <cfRule type="expression" dxfId="5" priority="3">
      <formula>SEARCH("Growth",A1)&gt;1</formula>
    </cfRule>
    <cfRule type="expression" dxfId="4" priority="4">
      <formula>SEARCH("Forecast",A1)&gt;1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opLeftCell="A19" workbookViewId="0">
      <selection activeCell="E51" sqref="E51"/>
    </sheetView>
  </sheetViews>
  <sheetFormatPr defaultRowHeight="15" x14ac:dyDescent="0.25"/>
  <cols>
    <col min="1" max="1" width="7" bestFit="1" customWidth="1"/>
    <col min="2" max="2" width="4.7109375" bestFit="1" customWidth="1"/>
    <col min="3" max="3" width="40.28515625" customWidth="1"/>
    <col min="4" max="4" width="11.140625" bestFit="1" customWidth="1"/>
    <col min="5" max="5" width="11.140625" customWidth="1"/>
    <col min="6" max="6" width="49.140625" customWidth="1"/>
  </cols>
  <sheetData>
    <row r="1" spans="1:20" x14ac:dyDescent="0.25">
      <c r="A1" t="s">
        <v>83</v>
      </c>
      <c r="B1" t="s">
        <v>84</v>
      </c>
      <c r="C1" t="s">
        <v>93</v>
      </c>
      <c r="D1" t="s">
        <v>86</v>
      </c>
      <c r="G1" s="20">
        <v>1</v>
      </c>
      <c r="H1" s="21">
        <v>1</v>
      </c>
      <c r="I1" s="22">
        <v>1</v>
      </c>
      <c r="J1" s="23">
        <v>1</v>
      </c>
    </row>
    <row r="2" spans="1:20" x14ac:dyDescent="0.25">
      <c r="A2" t="s">
        <v>83</v>
      </c>
      <c r="B2" t="s">
        <v>84</v>
      </c>
      <c r="C2" t="s">
        <v>94</v>
      </c>
      <c r="D2" t="s">
        <v>88</v>
      </c>
      <c r="F2">
        <v>1</v>
      </c>
      <c r="G2" s="20">
        <v>2</v>
      </c>
      <c r="H2" s="21">
        <v>2</v>
      </c>
      <c r="I2" s="22">
        <v>2</v>
      </c>
      <c r="J2" s="23">
        <v>2</v>
      </c>
    </row>
    <row r="3" spans="1:20" x14ac:dyDescent="0.25">
      <c r="A3" t="s">
        <v>83</v>
      </c>
      <c r="B3" t="s">
        <v>84</v>
      </c>
      <c r="C3" t="s">
        <v>95</v>
      </c>
      <c r="D3" t="s">
        <v>88</v>
      </c>
      <c r="G3" s="20">
        <v>3</v>
      </c>
      <c r="H3" s="21">
        <v>3</v>
      </c>
      <c r="I3" s="22">
        <v>3</v>
      </c>
      <c r="J3" s="23">
        <v>3</v>
      </c>
    </row>
    <row r="4" spans="1:20" x14ac:dyDescent="0.25">
      <c r="A4" t="s">
        <v>83</v>
      </c>
      <c r="B4" t="s">
        <v>84</v>
      </c>
      <c r="C4" t="s">
        <v>96</v>
      </c>
      <c r="D4" t="s">
        <v>88</v>
      </c>
      <c r="G4" s="20">
        <v>4</v>
      </c>
      <c r="H4" s="21">
        <v>4</v>
      </c>
      <c r="I4" s="22">
        <v>4</v>
      </c>
      <c r="J4" s="23">
        <v>4</v>
      </c>
    </row>
    <row r="5" spans="1:20" x14ac:dyDescent="0.25">
      <c r="A5" t="s">
        <v>83</v>
      </c>
      <c r="B5" t="s">
        <v>84</v>
      </c>
      <c r="C5" t="s">
        <v>94</v>
      </c>
      <c r="D5" t="s">
        <v>91</v>
      </c>
      <c r="F5">
        <v>2</v>
      </c>
      <c r="H5" s="21">
        <v>5</v>
      </c>
      <c r="I5" s="22">
        <v>5</v>
      </c>
      <c r="J5" s="23">
        <v>5</v>
      </c>
      <c r="Q5" t="s">
        <v>97</v>
      </c>
      <c r="R5" t="s">
        <v>98</v>
      </c>
    </row>
    <row r="6" spans="1:20" x14ac:dyDescent="0.25">
      <c r="A6" t="s">
        <v>83</v>
      </c>
      <c r="B6" t="s">
        <v>84</v>
      </c>
      <c r="C6" t="s">
        <v>95</v>
      </c>
      <c r="D6" t="s">
        <v>91</v>
      </c>
      <c r="H6" s="21">
        <v>6</v>
      </c>
      <c r="I6" s="22">
        <v>6</v>
      </c>
      <c r="J6" s="23">
        <v>6</v>
      </c>
      <c r="Q6">
        <v>1</v>
      </c>
      <c r="R6">
        <v>3</v>
      </c>
      <c r="T6">
        <v>3</v>
      </c>
    </row>
    <row r="7" spans="1:20" x14ac:dyDescent="0.25">
      <c r="A7" t="s">
        <v>83</v>
      </c>
      <c r="B7" t="s">
        <v>84</v>
      </c>
      <c r="C7" t="s">
        <v>94</v>
      </c>
      <c r="D7" t="s">
        <v>88</v>
      </c>
      <c r="H7" s="21">
        <v>7</v>
      </c>
      <c r="I7" s="22">
        <v>7</v>
      </c>
      <c r="J7" s="23">
        <v>7</v>
      </c>
      <c r="Q7">
        <v>2</v>
      </c>
      <c r="R7">
        <v>15</v>
      </c>
      <c r="T7">
        <v>12</v>
      </c>
    </row>
    <row r="8" spans="1:20" x14ac:dyDescent="0.25">
      <c r="A8" t="s">
        <v>83</v>
      </c>
      <c r="B8" t="s">
        <v>84</v>
      </c>
      <c r="C8" t="s">
        <v>95</v>
      </c>
      <c r="D8" t="s">
        <v>88</v>
      </c>
      <c r="H8" s="21">
        <v>8</v>
      </c>
      <c r="I8" s="22">
        <v>8</v>
      </c>
      <c r="J8" s="23">
        <v>8</v>
      </c>
      <c r="Q8">
        <v>3</v>
      </c>
      <c r="R8">
        <v>54</v>
      </c>
      <c r="T8">
        <v>39</v>
      </c>
    </row>
    <row r="9" spans="1:20" x14ac:dyDescent="0.25">
      <c r="A9" t="s">
        <v>83</v>
      </c>
      <c r="B9" t="s">
        <v>84</v>
      </c>
      <c r="C9" t="s">
        <v>96</v>
      </c>
      <c r="D9" t="s">
        <v>88</v>
      </c>
      <c r="H9" s="21">
        <v>9</v>
      </c>
      <c r="I9" s="22">
        <v>9</v>
      </c>
      <c r="J9" s="23">
        <v>9</v>
      </c>
      <c r="Q9">
        <v>4</v>
      </c>
      <c r="R9">
        <v>174</v>
      </c>
      <c r="T9">
        <v>120</v>
      </c>
    </row>
    <row r="10" spans="1:20" x14ac:dyDescent="0.25">
      <c r="A10" t="s">
        <v>83</v>
      </c>
      <c r="B10" t="s">
        <v>84</v>
      </c>
      <c r="C10" t="s">
        <v>96</v>
      </c>
      <c r="D10" t="s">
        <v>91</v>
      </c>
      <c r="H10" s="21">
        <v>10</v>
      </c>
      <c r="I10" s="22">
        <v>10</v>
      </c>
      <c r="J10" s="23">
        <v>10</v>
      </c>
    </row>
    <row r="11" spans="1:20" x14ac:dyDescent="0.25">
      <c r="A11" t="s">
        <v>83</v>
      </c>
      <c r="B11" t="s">
        <v>84</v>
      </c>
      <c r="C11" t="s">
        <v>95</v>
      </c>
      <c r="D11" t="s">
        <v>91</v>
      </c>
      <c r="H11" s="21">
        <v>11</v>
      </c>
      <c r="I11" s="22">
        <v>11</v>
      </c>
      <c r="J11" s="23">
        <v>11</v>
      </c>
    </row>
    <row r="12" spans="1:20" x14ac:dyDescent="0.25">
      <c r="A12" t="s">
        <v>83</v>
      </c>
      <c r="B12" t="s">
        <v>84</v>
      </c>
      <c r="C12" t="s">
        <v>94</v>
      </c>
      <c r="D12" t="s">
        <v>88</v>
      </c>
      <c r="H12" s="21">
        <v>12</v>
      </c>
      <c r="I12" s="22">
        <v>12</v>
      </c>
      <c r="J12" s="23">
        <v>12</v>
      </c>
    </row>
    <row r="13" spans="1:20" x14ac:dyDescent="0.25">
      <c r="A13" t="s">
        <v>83</v>
      </c>
      <c r="B13" t="s">
        <v>84</v>
      </c>
      <c r="C13" t="s">
        <v>95</v>
      </c>
      <c r="D13" t="s">
        <v>88</v>
      </c>
      <c r="H13" s="21">
        <v>13</v>
      </c>
      <c r="I13" s="22">
        <v>13</v>
      </c>
      <c r="J13" s="23">
        <v>13</v>
      </c>
    </row>
    <row r="14" spans="1:20" x14ac:dyDescent="0.25">
      <c r="A14" t="s">
        <v>83</v>
      </c>
      <c r="B14" t="s">
        <v>84</v>
      </c>
      <c r="C14" t="s">
        <v>96</v>
      </c>
      <c r="D14" t="s">
        <v>88</v>
      </c>
      <c r="H14" s="21">
        <v>14</v>
      </c>
      <c r="I14" s="22">
        <v>14</v>
      </c>
      <c r="J14" s="23">
        <v>14</v>
      </c>
    </row>
    <row r="15" spans="1:20" x14ac:dyDescent="0.25">
      <c r="A15" t="s">
        <v>83</v>
      </c>
      <c r="B15" t="s">
        <v>84</v>
      </c>
      <c r="C15" t="s">
        <v>95</v>
      </c>
      <c r="D15" t="s">
        <v>88</v>
      </c>
      <c r="H15" s="21">
        <v>15</v>
      </c>
      <c r="I15" s="22">
        <v>15</v>
      </c>
      <c r="J15" s="23">
        <v>15</v>
      </c>
    </row>
    <row r="16" spans="1:20" x14ac:dyDescent="0.25">
      <c r="A16" t="s">
        <v>83</v>
      </c>
      <c r="B16" t="s">
        <v>84</v>
      </c>
      <c r="C16" t="s">
        <v>96</v>
      </c>
      <c r="D16" t="s">
        <v>88</v>
      </c>
      <c r="H16" s="21">
        <v>16</v>
      </c>
      <c r="I16" s="22">
        <v>16</v>
      </c>
      <c r="J16" s="23">
        <v>16</v>
      </c>
    </row>
    <row r="17" spans="1:10" x14ac:dyDescent="0.25">
      <c r="A17" t="s">
        <v>83</v>
      </c>
      <c r="B17" t="s">
        <v>84</v>
      </c>
      <c r="C17" t="s">
        <v>94</v>
      </c>
      <c r="D17" t="s">
        <v>92</v>
      </c>
      <c r="F17">
        <v>3</v>
      </c>
      <c r="I17" s="22">
        <v>17</v>
      </c>
      <c r="J17" s="23">
        <v>17</v>
      </c>
    </row>
    <row r="18" spans="1:10" x14ac:dyDescent="0.25">
      <c r="A18" t="s">
        <v>83</v>
      </c>
      <c r="B18" t="s">
        <v>84</v>
      </c>
      <c r="C18" t="s">
        <v>95</v>
      </c>
      <c r="D18" t="s">
        <v>92</v>
      </c>
      <c r="I18" s="22">
        <v>18</v>
      </c>
      <c r="J18" s="23">
        <v>18</v>
      </c>
    </row>
    <row r="19" spans="1:10" x14ac:dyDescent="0.25">
      <c r="A19" t="s">
        <v>83</v>
      </c>
      <c r="B19" t="s">
        <v>84</v>
      </c>
      <c r="C19" t="s">
        <v>94</v>
      </c>
      <c r="D19" t="s">
        <v>91</v>
      </c>
      <c r="E19" t="s">
        <v>91</v>
      </c>
      <c r="I19" s="22">
        <v>19</v>
      </c>
      <c r="J19" s="23">
        <v>19</v>
      </c>
    </row>
    <row r="20" spans="1:10" x14ac:dyDescent="0.25">
      <c r="A20" t="s">
        <v>83</v>
      </c>
      <c r="B20" t="s">
        <v>84</v>
      </c>
      <c r="C20" t="s">
        <v>95</v>
      </c>
      <c r="D20" t="s">
        <v>91</v>
      </c>
      <c r="E20" t="s">
        <v>91</v>
      </c>
      <c r="I20" s="22">
        <v>20</v>
      </c>
      <c r="J20" s="23">
        <v>20</v>
      </c>
    </row>
    <row r="21" spans="1:10" x14ac:dyDescent="0.25">
      <c r="A21" t="s">
        <v>83</v>
      </c>
      <c r="B21" t="s">
        <v>84</v>
      </c>
      <c r="C21" t="s">
        <v>94</v>
      </c>
      <c r="D21" t="s">
        <v>88</v>
      </c>
      <c r="E21" t="s">
        <v>88</v>
      </c>
      <c r="I21" s="22">
        <v>21</v>
      </c>
      <c r="J21" s="23">
        <v>21</v>
      </c>
    </row>
    <row r="22" spans="1:10" x14ac:dyDescent="0.25">
      <c r="A22" t="s">
        <v>83</v>
      </c>
      <c r="B22" t="s">
        <v>84</v>
      </c>
      <c r="C22" t="s">
        <v>95</v>
      </c>
      <c r="D22" t="s">
        <v>88</v>
      </c>
      <c r="E22" t="s">
        <v>88</v>
      </c>
      <c r="I22" s="22">
        <v>22</v>
      </c>
      <c r="J22" s="23">
        <v>22</v>
      </c>
    </row>
    <row r="23" spans="1:10" x14ac:dyDescent="0.25">
      <c r="A23" t="s">
        <v>83</v>
      </c>
      <c r="B23" t="s">
        <v>84</v>
      </c>
      <c r="C23" t="s">
        <v>96</v>
      </c>
      <c r="D23" t="s">
        <v>88</v>
      </c>
      <c r="E23" t="s">
        <v>88</v>
      </c>
      <c r="I23" s="22">
        <v>23</v>
      </c>
      <c r="J23" s="23">
        <v>23</v>
      </c>
    </row>
    <row r="24" spans="1:10" x14ac:dyDescent="0.25">
      <c r="A24" t="s">
        <v>83</v>
      </c>
      <c r="B24" t="s">
        <v>84</v>
      </c>
      <c r="C24" t="s">
        <v>96</v>
      </c>
      <c r="D24" t="s">
        <v>91</v>
      </c>
      <c r="E24" t="s">
        <v>91</v>
      </c>
      <c r="I24" s="22">
        <v>24</v>
      </c>
      <c r="J24" s="23">
        <v>24</v>
      </c>
    </row>
    <row r="25" spans="1:10" x14ac:dyDescent="0.25">
      <c r="A25" t="s">
        <v>83</v>
      </c>
      <c r="B25" t="s">
        <v>84</v>
      </c>
      <c r="C25" t="s">
        <v>95</v>
      </c>
      <c r="D25" t="s">
        <v>91</v>
      </c>
      <c r="E25" t="s">
        <v>91</v>
      </c>
      <c r="I25" s="22">
        <v>25</v>
      </c>
      <c r="J25" s="23">
        <v>25</v>
      </c>
    </row>
    <row r="26" spans="1:10" x14ac:dyDescent="0.25">
      <c r="A26" t="s">
        <v>83</v>
      </c>
      <c r="B26" t="s">
        <v>84</v>
      </c>
      <c r="C26" t="s">
        <v>94</v>
      </c>
      <c r="D26" t="s">
        <v>88</v>
      </c>
      <c r="E26" t="s">
        <v>88</v>
      </c>
      <c r="I26" s="22">
        <v>26</v>
      </c>
      <c r="J26" s="23">
        <v>26</v>
      </c>
    </row>
    <row r="27" spans="1:10" x14ac:dyDescent="0.25">
      <c r="A27" t="s">
        <v>83</v>
      </c>
      <c r="B27" t="s">
        <v>84</v>
      </c>
      <c r="C27" t="s">
        <v>95</v>
      </c>
      <c r="D27" t="s">
        <v>88</v>
      </c>
      <c r="E27" t="s">
        <v>88</v>
      </c>
      <c r="I27" s="22">
        <v>27</v>
      </c>
      <c r="J27" s="23">
        <v>27</v>
      </c>
    </row>
    <row r="28" spans="1:10" x14ac:dyDescent="0.25">
      <c r="A28" t="s">
        <v>83</v>
      </c>
      <c r="B28" t="s">
        <v>84</v>
      </c>
      <c r="C28" t="s">
        <v>96</v>
      </c>
      <c r="D28" t="s">
        <v>88</v>
      </c>
      <c r="E28" t="s">
        <v>88</v>
      </c>
      <c r="I28" s="22">
        <v>28</v>
      </c>
      <c r="J28" s="23">
        <v>28</v>
      </c>
    </row>
    <row r="29" spans="1:10" x14ac:dyDescent="0.25">
      <c r="A29" t="s">
        <v>83</v>
      </c>
      <c r="B29" t="s">
        <v>84</v>
      </c>
      <c r="C29" t="s">
        <v>95</v>
      </c>
      <c r="D29" t="s">
        <v>88</v>
      </c>
      <c r="E29" t="s">
        <v>88</v>
      </c>
      <c r="I29" s="22">
        <v>29</v>
      </c>
      <c r="J29" s="23">
        <v>29</v>
      </c>
    </row>
    <row r="30" spans="1:10" x14ac:dyDescent="0.25">
      <c r="A30" t="s">
        <v>83</v>
      </c>
      <c r="B30" t="s">
        <v>84</v>
      </c>
      <c r="C30" t="s">
        <v>96</v>
      </c>
      <c r="D30" t="s">
        <v>88</v>
      </c>
      <c r="E30" t="s">
        <v>88</v>
      </c>
      <c r="I30" s="22">
        <v>30</v>
      </c>
      <c r="J30" s="23">
        <v>30</v>
      </c>
    </row>
    <row r="31" spans="1:10" x14ac:dyDescent="0.25">
      <c r="A31" t="s">
        <v>83</v>
      </c>
      <c r="B31" t="s">
        <v>84</v>
      </c>
      <c r="C31" t="s">
        <v>96</v>
      </c>
      <c r="D31" t="s">
        <v>92</v>
      </c>
      <c r="I31" s="22">
        <v>31</v>
      </c>
      <c r="J31" s="23">
        <v>31</v>
      </c>
    </row>
    <row r="32" spans="1:10" x14ac:dyDescent="0.25">
      <c r="A32" t="s">
        <v>83</v>
      </c>
      <c r="B32" t="s">
        <v>84</v>
      </c>
      <c r="C32" t="s">
        <v>95</v>
      </c>
      <c r="D32" t="s">
        <v>92</v>
      </c>
      <c r="I32" s="22">
        <v>32</v>
      </c>
      <c r="J32" s="23">
        <v>32</v>
      </c>
    </row>
    <row r="33" spans="1:10" x14ac:dyDescent="0.25">
      <c r="A33" t="s">
        <v>83</v>
      </c>
      <c r="B33" t="s">
        <v>84</v>
      </c>
      <c r="C33" t="s">
        <v>94</v>
      </c>
      <c r="D33" t="s">
        <v>91</v>
      </c>
      <c r="E33" t="s">
        <v>91</v>
      </c>
      <c r="I33" s="22">
        <v>33</v>
      </c>
      <c r="J33" s="23">
        <v>33</v>
      </c>
    </row>
    <row r="34" spans="1:10" x14ac:dyDescent="0.25">
      <c r="A34" t="s">
        <v>83</v>
      </c>
      <c r="B34" t="s">
        <v>84</v>
      </c>
      <c r="C34" t="s">
        <v>95</v>
      </c>
      <c r="D34" t="s">
        <v>91</v>
      </c>
      <c r="E34" t="s">
        <v>91</v>
      </c>
      <c r="I34" s="22">
        <v>34</v>
      </c>
      <c r="J34" s="23">
        <v>34</v>
      </c>
    </row>
    <row r="35" spans="1:10" x14ac:dyDescent="0.25">
      <c r="A35" t="s">
        <v>83</v>
      </c>
      <c r="B35" t="s">
        <v>84</v>
      </c>
      <c r="C35" t="s">
        <v>94</v>
      </c>
      <c r="D35" t="s">
        <v>88</v>
      </c>
      <c r="E35" t="s">
        <v>88</v>
      </c>
      <c r="I35" s="22">
        <v>35</v>
      </c>
      <c r="J35" s="23">
        <v>35</v>
      </c>
    </row>
    <row r="36" spans="1:10" x14ac:dyDescent="0.25">
      <c r="A36" t="s">
        <v>83</v>
      </c>
      <c r="B36" t="s">
        <v>84</v>
      </c>
      <c r="C36" t="s">
        <v>95</v>
      </c>
      <c r="D36" t="s">
        <v>88</v>
      </c>
      <c r="E36" t="s">
        <v>88</v>
      </c>
      <c r="I36" s="22">
        <v>36</v>
      </c>
      <c r="J36" s="23">
        <v>36</v>
      </c>
    </row>
    <row r="37" spans="1:10" x14ac:dyDescent="0.25">
      <c r="A37" t="s">
        <v>83</v>
      </c>
      <c r="B37" t="s">
        <v>84</v>
      </c>
      <c r="C37" t="s">
        <v>96</v>
      </c>
      <c r="D37" t="s">
        <v>88</v>
      </c>
      <c r="E37" t="s">
        <v>88</v>
      </c>
      <c r="I37" s="22">
        <v>37</v>
      </c>
      <c r="J37" s="23">
        <v>37</v>
      </c>
    </row>
    <row r="38" spans="1:10" x14ac:dyDescent="0.25">
      <c r="A38" t="s">
        <v>83</v>
      </c>
      <c r="B38" t="s">
        <v>84</v>
      </c>
      <c r="C38" t="s">
        <v>96</v>
      </c>
      <c r="D38" t="s">
        <v>91</v>
      </c>
      <c r="E38" t="s">
        <v>91</v>
      </c>
      <c r="I38" s="22">
        <v>38</v>
      </c>
      <c r="J38" s="23">
        <v>38</v>
      </c>
    </row>
    <row r="39" spans="1:10" x14ac:dyDescent="0.25">
      <c r="A39" t="s">
        <v>83</v>
      </c>
      <c r="B39" t="s">
        <v>84</v>
      </c>
      <c r="C39" t="s">
        <v>95</v>
      </c>
      <c r="D39" t="s">
        <v>91</v>
      </c>
      <c r="E39" t="s">
        <v>91</v>
      </c>
      <c r="I39" s="22">
        <v>39</v>
      </c>
      <c r="J39" s="23">
        <v>39</v>
      </c>
    </row>
    <row r="40" spans="1:10" x14ac:dyDescent="0.25">
      <c r="A40" t="s">
        <v>83</v>
      </c>
      <c r="B40" t="s">
        <v>84</v>
      </c>
      <c r="C40" t="s">
        <v>94</v>
      </c>
      <c r="D40" t="s">
        <v>88</v>
      </c>
      <c r="E40" t="s">
        <v>88</v>
      </c>
      <c r="I40" s="22">
        <v>40</v>
      </c>
      <c r="J40" s="23">
        <v>40</v>
      </c>
    </row>
    <row r="41" spans="1:10" x14ac:dyDescent="0.25">
      <c r="A41" t="s">
        <v>83</v>
      </c>
      <c r="B41" t="s">
        <v>84</v>
      </c>
      <c r="C41" t="s">
        <v>95</v>
      </c>
      <c r="D41" t="s">
        <v>88</v>
      </c>
      <c r="E41" t="s">
        <v>88</v>
      </c>
      <c r="I41" s="22">
        <v>41</v>
      </c>
      <c r="J41" s="23">
        <v>41</v>
      </c>
    </row>
    <row r="42" spans="1:10" x14ac:dyDescent="0.25">
      <c r="A42" t="s">
        <v>83</v>
      </c>
      <c r="B42" t="s">
        <v>84</v>
      </c>
      <c r="C42" t="s">
        <v>96</v>
      </c>
      <c r="D42" t="s">
        <v>88</v>
      </c>
      <c r="E42" t="s">
        <v>88</v>
      </c>
      <c r="I42" s="22">
        <v>42</v>
      </c>
      <c r="J42" s="23">
        <v>42</v>
      </c>
    </row>
    <row r="43" spans="1:10" x14ac:dyDescent="0.25">
      <c r="A43" t="s">
        <v>83</v>
      </c>
      <c r="B43" t="s">
        <v>84</v>
      </c>
      <c r="C43" t="s">
        <v>95</v>
      </c>
      <c r="D43" t="s">
        <v>88</v>
      </c>
      <c r="E43" t="s">
        <v>88</v>
      </c>
      <c r="I43" s="22">
        <v>43</v>
      </c>
      <c r="J43" s="23">
        <v>43</v>
      </c>
    </row>
    <row r="44" spans="1:10" x14ac:dyDescent="0.25">
      <c r="A44" t="s">
        <v>83</v>
      </c>
      <c r="B44" t="s">
        <v>84</v>
      </c>
      <c r="C44" t="s">
        <v>96</v>
      </c>
      <c r="D44" t="s">
        <v>88</v>
      </c>
      <c r="E44" t="s">
        <v>88</v>
      </c>
      <c r="I44" s="22">
        <v>44</v>
      </c>
      <c r="J44" s="23">
        <v>44</v>
      </c>
    </row>
    <row r="45" spans="1:10" x14ac:dyDescent="0.25">
      <c r="A45" t="s">
        <v>83</v>
      </c>
      <c r="B45" t="s">
        <v>84</v>
      </c>
      <c r="C45" t="s">
        <v>95</v>
      </c>
      <c r="D45" t="s">
        <v>91</v>
      </c>
      <c r="E45" t="s">
        <v>91</v>
      </c>
      <c r="F45" t="s">
        <v>99</v>
      </c>
      <c r="I45" s="22">
        <v>45</v>
      </c>
      <c r="J45" s="23">
        <v>45</v>
      </c>
    </row>
    <row r="46" spans="1:10" x14ac:dyDescent="0.25">
      <c r="A46" t="s">
        <v>83</v>
      </c>
      <c r="B46" t="s">
        <v>84</v>
      </c>
      <c r="C46" t="s">
        <v>94</v>
      </c>
      <c r="D46" t="s">
        <v>88</v>
      </c>
      <c r="E46" t="s">
        <v>88</v>
      </c>
      <c r="I46" s="22">
        <v>46</v>
      </c>
      <c r="J46" s="23">
        <v>46</v>
      </c>
    </row>
    <row r="47" spans="1:10" x14ac:dyDescent="0.25">
      <c r="A47" t="s">
        <v>83</v>
      </c>
      <c r="B47" t="s">
        <v>84</v>
      </c>
      <c r="C47" t="s">
        <v>95</v>
      </c>
      <c r="D47" t="s">
        <v>88</v>
      </c>
      <c r="E47" t="s">
        <v>88</v>
      </c>
      <c r="I47" s="22">
        <v>47</v>
      </c>
      <c r="J47" s="23">
        <v>47</v>
      </c>
    </row>
    <row r="48" spans="1:10" x14ac:dyDescent="0.25">
      <c r="A48" t="s">
        <v>83</v>
      </c>
      <c r="B48" t="s">
        <v>84</v>
      </c>
      <c r="C48" t="s">
        <v>96</v>
      </c>
      <c r="D48" t="s">
        <v>88</v>
      </c>
      <c r="E48" t="s">
        <v>88</v>
      </c>
      <c r="I48" s="22">
        <v>48</v>
      </c>
      <c r="J48" s="23">
        <v>48</v>
      </c>
    </row>
    <row r="49" spans="1:10" x14ac:dyDescent="0.25">
      <c r="A49" t="s">
        <v>83</v>
      </c>
      <c r="B49" t="s">
        <v>84</v>
      </c>
      <c r="C49" t="s">
        <v>96</v>
      </c>
      <c r="D49" t="s">
        <v>91</v>
      </c>
      <c r="E49" t="s">
        <v>91</v>
      </c>
      <c r="I49" s="22">
        <v>49</v>
      </c>
      <c r="J49" s="23">
        <v>49</v>
      </c>
    </row>
    <row r="50" spans="1:10" x14ac:dyDescent="0.25">
      <c r="A50" t="s">
        <v>83</v>
      </c>
      <c r="B50" t="s">
        <v>84</v>
      </c>
      <c r="C50" t="s">
        <v>95</v>
      </c>
      <c r="D50" t="s">
        <v>91</v>
      </c>
      <c r="E50" t="s">
        <v>91</v>
      </c>
      <c r="I50" s="22">
        <v>50</v>
      </c>
      <c r="J50" s="23">
        <v>50</v>
      </c>
    </row>
    <row r="51" spans="1:10" x14ac:dyDescent="0.25">
      <c r="A51" t="s">
        <v>83</v>
      </c>
      <c r="B51" t="s">
        <v>84</v>
      </c>
      <c r="C51" t="s">
        <v>94</v>
      </c>
      <c r="D51" t="s">
        <v>88</v>
      </c>
      <c r="E51" t="s">
        <v>88</v>
      </c>
      <c r="I51" s="22">
        <v>51</v>
      </c>
      <c r="J51" s="23">
        <v>51</v>
      </c>
    </row>
    <row r="52" spans="1:10" x14ac:dyDescent="0.25">
      <c r="A52" t="s">
        <v>83</v>
      </c>
      <c r="B52" t="s">
        <v>84</v>
      </c>
      <c r="C52" t="s">
        <v>95</v>
      </c>
      <c r="D52" t="s">
        <v>88</v>
      </c>
      <c r="E52" t="s">
        <v>88</v>
      </c>
      <c r="I52" s="22">
        <v>52</v>
      </c>
      <c r="J52" s="23">
        <v>52</v>
      </c>
    </row>
    <row r="53" spans="1:10" x14ac:dyDescent="0.25">
      <c r="A53" t="s">
        <v>83</v>
      </c>
      <c r="B53" t="s">
        <v>84</v>
      </c>
      <c r="C53" t="s">
        <v>96</v>
      </c>
      <c r="D53" t="s">
        <v>88</v>
      </c>
      <c r="E53" t="s">
        <v>88</v>
      </c>
      <c r="I53" s="22">
        <v>53</v>
      </c>
      <c r="J53" s="23">
        <v>53</v>
      </c>
    </row>
    <row r="54" spans="1:10" x14ac:dyDescent="0.25">
      <c r="A54" t="s">
        <v>83</v>
      </c>
      <c r="B54" t="s">
        <v>84</v>
      </c>
      <c r="C54" t="s">
        <v>95</v>
      </c>
      <c r="D54" t="s">
        <v>88</v>
      </c>
      <c r="E54" t="s">
        <v>88</v>
      </c>
      <c r="I54" s="22">
        <v>54</v>
      </c>
      <c r="J54" s="23">
        <v>54</v>
      </c>
    </row>
    <row r="55" spans="1:10" x14ac:dyDescent="0.25">
      <c r="A55" t="s">
        <v>83</v>
      </c>
      <c r="B55" t="s">
        <v>84</v>
      </c>
      <c r="C55" t="s">
        <v>96</v>
      </c>
      <c r="D55" t="s">
        <v>88</v>
      </c>
      <c r="E55" t="s">
        <v>88</v>
      </c>
      <c r="I55" s="22">
        <v>55</v>
      </c>
      <c r="J55" s="23">
        <v>55</v>
      </c>
    </row>
    <row r="56" spans="1:10" x14ac:dyDescent="0.25">
      <c r="A56" t="s">
        <v>83</v>
      </c>
      <c r="B56" t="s">
        <v>84</v>
      </c>
      <c r="C56" t="s">
        <v>94</v>
      </c>
      <c r="D56" t="s">
        <v>100</v>
      </c>
      <c r="F56">
        <v>4</v>
      </c>
      <c r="J56" s="23">
        <v>56</v>
      </c>
    </row>
    <row r="57" spans="1:10" x14ac:dyDescent="0.25">
      <c r="A57" t="s">
        <v>83</v>
      </c>
      <c r="B57" t="s">
        <v>84</v>
      </c>
      <c r="C57" t="s">
        <v>95</v>
      </c>
      <c r="D57" t="s">
        <v>100</v>
      </c>
      <c r="J57" s="23">
        <v>57</v>
      </c>
    </row>
    <row r="58" spans="1:10" x14ac:dyDescent="0.25">
      <c r="A58" t="s">
        <v>83</v>
      </c>
      <c r="B58" t="s">
        <v>84</v>
      </c>
      <c r="C58" t="s">
        <v>94</v>
      </c>
      <c r="D58" t="s">
        <v>92</v>
      </c>
      <c r="J58" s="23">
        <v>58</v>
      </c>
    </row>
    <row r="59" spans="1:10" x14ac:dyDescent="0.25">
      <c r="A59" t="s">
        <v>83</v>
      </c>
      <c r="B59" t="s">
        <v>84</v>
      </c>
      <c r="C59" t="s">
        <v>95</v>
      </c>
      <c r="D59" t="s">
        <v>92</v>
      </c>
      <c r="J59" s="23">
        <v>59</v>
      </c>
    </row>
    <row r="60" spans="1:10" x14ac:dyDescent="0.25">
      <c r="A60" t="s">
        <v>83</v>
      </c>
      <c r="B60" t="s">
        <v>84</v>
      </c>
      <c r="C60" t="s">
        <v>94</v>
      </c>
      <c r="D60" t="s">
        <v>91</v>
      </c>
      <c r="J60" s="23">
        <v>60</v>
      </c>
    </row>
    <row r="61" spans="1:10" x14ac:dyDescent="0.25">
      <c r="A61" t="s">
        <v>83</v>
      </c>
      <c r="B61" t="s">
        <v>84</v>
      </c>
      <c r="C61" t="s">
        <v>95</v>
      </c>
      <c r="D61" t="s">
        <v>91</v>
      </c>
      <c r="J61" s="23">
        <v>61</v>
      </c>
    </row>
    <row r="62" spans="1:10" x14ac:dyDescent="0.25">
      <c r="A62" t="s">
        <v>83</v>
      </c>
      <c r="B62" t="s">
        <v>84</v>
      </c>
      <c r="C62" t="s">
        <v>94</v>
      </c>
      <c r="D62" t="s">
        <v>88</v>
      </c>
      <c r="J62" s="23">
        <v>62</v>
      </c>
    </row>
    <row r="63" spans="1:10" x14ac:dyDescent="0.25">
      <c r="A63" t="s">
        <v>83</v>
      </c>
      <c r="B63" t="s">
        <v>84</v>
      </c>
      <c r="C63" t="s">
        <v>95</v>
      </c>
      <c r="D63" t="s">
        <v>88</v>
      </c>
      <c r="J63" s="23">
        <v>63</v>
      </c>
    </row>
    <row r="64" spans="1:10" x14ac:dyDescent="0.25">
      <c r="A64" t="s">
        <v>83</v>
      </c>
      <c r="B64" t="s">
        <v>84</v>
      </c>
      <c r="C64" t="s">
        <v>96</v>
      </c>
      <c r="D64" t="s">
        <v>88</v>
      </c>
      <c r="J64" s="23">
        <v>64</v>
      </c>
    </row>
    <row r="65" spans="1:10" x14ac:dyDescent="0.25">
      <c r="A65" t="s">
        <v>83</v>
      </c>
      <c r="B65" t="s">
        <v>84</v>
      </c>
      <c r="C65" t="s">
        <v>96</v>
      </c>
      <c r="D65" t="s">
        <v>91</v>
      </c>
      <c r="J65" s="23">
        <v>65</v>
      </c>
    </row>
    <row r="66" spans="1:10" x14ac:dyDescent="0.25">
      <c r="A66" t="s">
        <v>83</v>
      </c>
      <c r="B66" t="s">
        <v>84</v>
      </c>
      <c r="C66" t="s">
        <v>95</v>
      </c>
      <c r="D66" t="s">
        <v>91</v>
      </c>
      <c r="J66" s="23">
        <v>66</v>
      </c>
    </row>
    <row r="67" spans="1:10" x14ac:dyDescent="0.25">
      <c r="A67" t="s">
        <v>83</v>
      </c>
      <c r="B67" t="s">
        <v>84</v>
      </c>
      <c r="C67" t="s">
        <v>94</v>
      </c>
      <c r="D67" t="s">
        <v>88</v>
      </c>
      <c r="J67" s="23">
        <v>67</v>
      </c>
    </row>
    <row r="68" spans="1:10" x14ac:dyDescent="0.25">
      <c r="A68" t="s">
        <v>83</v>
      </c>
      <c r="B68" t="s">
        <v>84</v>
      </c>
      <c r="C68" t="s">
        <v>95</v>
      </c>
      <c r="D68" t="s">
        <v>88</v>
      </c>
      <c r="J68" s="23">
        <v>68</v>
      </c>
    </row>
    <row r="69" spans="1:10" x14ac:dyDescent="0.25">
      <c r="A69" t="s">
        <v>83</v>
      </c>
      <c r="B69" t="s">
        <v>84</v>
      </c>
      <c r="C69" t="s">
        <v>96</v>
      </c>
      <c r="D69" t="s">
        <v>88</v>
      </c>
      <c r="J69" s="23">
        <v>69</v>
      </c>
    </row>
    <row r="70" spans="1:10" x14ac:dyDescent="0.25">
      <c r="A70" t="s">
        <v>83</v>
      </c>
      <c r="B70" t="s">
        <v>84</v>
      </c>
      <c r="C70" t="s">
        <v>95</v>
      </c>
      <c r="D70" t="s">
        <v>88</v>
      </c>
      <c r="J70" s="23">
        <v>70</v>
      </c>
    </row>
    <row r="71" spans="1:10" x14ac:dyDescent="0.25">
      <c r="A71" t="s">
        <v>83</v>
      </c>
      <c r="B71" t="s">
        <v>84</v>
      </c>
      <c r="C71" t="s">
        <v>96</v>
      </c>
      <c r="D71" t="s">
        <v>88</v>
      </c>
      <c r="J71" s="23">
        <v>71</v>
      </c>
    </row>
    <row r="72" spans="1:10" x14ac:dyDescent="0.25">
      <c r="A72" t="s">
        <v>83</v>
      </c>
      <c r="B72" t="s">
        <v>84</v>
      </c>
      <c r="C72" t="s">
        <v>96</v>
      </c>
      <c r="D72" t="s">
        <v>92</v>
      </c>
      <c r="J72" s="23">
        <v>72</v>
      </c>
    </row>
    <row r="73" spans="1:10" x14ac:dyDescent="0.25">
      <c r="A73" t="s">
        <v>83</v>
      </c>
      <c r="B73" t="s">
        <v>84</v>
      </c>
      <c r="C73" t="s">
        <v>95</v>
      </c>
      <c r="D73" t="s">
        <v>92</v>
      </c>
      <c r="J73" s="23">
        <v>73</v>
      </c>
    </row>
    <row r="74" spans="1:10" x14ac:dyDescent="0.25">
      <c r="A74" t="s">
        <v>83</v>
      </c>
      <c r="B74" t="s">
        <v>84</v>
      </c>
      <c r="C74" t="s">
        <v>94</v>
      </c>
      <c r="D74" t="s">
        <v>91</v>
      </c>
      <c r="J74" s="23">
        <v>74</v>
      </c>
    </row>
    <row r="75" spans="1:10" x14ac:dyDescent="0.25">
      <c r="A75" t="s">
        <v>83</v>
      </c>
      <c r="B75" t="s">
        <v>84</v>
      </c>
      <c r="C75" t="s">
        <v>95</v>
      </c>
      <c r="D75" t="s">
        <v>91</v>
      </c>
      <c r="J75" s="23">
        <v>75</v>
      </c>
    </row>
    <row r="76" spans="1:10" x14ac:dyDescent="0.25">
      <c r="A76" t="s">
        <v>83</v>
      </c>
      <c r="B76" t="s">
        <v>84</v>
      </c>
      <c r="C76" t="s">
        <v>94</v>
      </c>
      <c r="D76" t="s">
        <v>88</v>
      </c>
      <c r="J76" s="23">
        <v>76</v>
      </c>
    </row>
    <row r="77" spans="1:10" x14ac:dyDescent="0.25">
      <c r="A77" t="s">
        <v>83</v>
      </c>
      <c r="B77" t="s">
        <v>84</v>
      </c>
      <c r="C77" t="s">
        <v>95</v>
      </c>
      <c r="D77" t="s">
        <v>88</v>
      </c>
      <c r="J77" s="23">
        <v>77</v>
      </c>
    </row>
    <row r="78" spans="1:10" x14ac:dyDescent="0.25">
      <c r="A78" t="s">
        <v>83</v>
      </c>
      <c r="B78" t="s">
        <v>84</v>
      </c>
      <c r="C78" t="s">
        <v>96</v>
      </c>
      <c r="D78" t="s">
        <v>88</v>
      </c>
      <c r="J78" s="23">
        <v>78</v>
      </c>
    </row>
    <row r="79" spans="1:10" x14ac:dyDescent="0.25">
      <c r="A79" t="s">
        <v>83</v>
      </c>
      <c r="B79" t="s">
        <v>84</v>
      </c>
      <c r="C79" t="s">
        <v>96</v>
      </c>
      <c r="D79" t="s">
        <v>91</v>
      </c>
      <c r="J79" s="23">
        <v>79</v>
      </c>
    </row>
    <row r="80" spans="1:10" x14ac:dyDescent="0.25">
      <c r="A80" t="s">
        <v>83</v>
      </c>
      <c r="B80" t="s">
        <v>84</v>
      </c>
      <c r="C80" t="s">
        <v>95</v>
      </c>
      <c r="D80" t="s">
        <v>91</v>
      </c>
      <c r="J80" s="23">
        <v>80</v>
      </c>
    </row>
    <row r="81" spans="1:10" x14ac:dyDescent="0.25">
      <c r="A81" t="s">
        <v>83</v>
      </c>
      <c r="B81" t="s">
        <v>84</v>
      </c>
      <c r="C81" t="s">
        <v>94</v>
      </c>
      <c r="D81" t="s">
        <v>88</v>
      </c>
      <c r="J81" s="23">
        <v>81</v>
      </c>
    </row>
    <row r="82" spans="1:10" x14ac:dyDescent="0.25">
      <c r="A82" t="s">
        <v>83</v>
      </c>
      <c r="B82" t="s">
        <v>84</v>
      </c>
      <c r="C82" t="s">
        <v>95</v>
      </c>
      <c r="D82" t="s">
        <v>88</v>
      </c>
      <c r="J82" s="23">
        <v>82</v>
      </c>
    </row>
    <row r="83" spans="1:10" x14ac:dyDescent="0.25">
      <c r="A83" t="s">
        <v>83</v>
      </c>
      <c r="B83" t="s">
        <v>84</v>
      </c>
      <c r="C83" t="s">
        <v>96</v>
      </c>
      <c r="D83" t="s">
        <v>88</v>
      </c>
      <c r="J83" s="23">
        <v>83</v>
      </c>
    </row>
    <row r="84" spans="1:10" x14ac:dyDescent="0.25">
      <c r="A84" t="s">
        <v>83</v>
      </c>
      <c r="B84" t="s">
        <v>84</v>
      </c>
      <c r="C84" t="s">
        <v>95</v>
      </c>
      <c r="D84" t="s">
        <v>88</v>
      </c>
      <c r="J84" s="23">
        <v>84</v>
      </c>
    </row>
    <row r="85" spans="1:10" x14ac:dyDescent="0.25">
      <c r="A85" t="s">
        <v>83</v>
      </c>
      <c r="B85" t="s">
        <v>84</v>
      </c>
      <c r="C85" t="s">
        <v>96</v>
      </c>
      <c r="D85" t="s">
        <v>88</v>
      </c>
      <c r="J85" s="23">
        <v>85</v>
      </c>
    </row>
    <row r="86" spans="1:10" x14ac:dyDescent="0.25">
      <c r="A86" t="s">
        <v>83</v>
      </c>
      <c r="B86" t="s">
        <v>84</v>
      </c>
      <c r="C86" t="s">
        <v>95</v>
      </c>
      <c r="D86" t="s">
        <v>91</v>
      </c>
      <c r="J86" s="23">
        <v>86</v>
      </c>
    </row>
    <row r="87" spans="1:10" x14ac:dyDescent="0.25">
      <c r="A87" t="s">
        <v>83</v>
      </c>
      <c r="B87" t="s">
        <v>84</v>
      </c>
      <c r="C87" t="s">
        <v>94</v>
      </c>
      <c r="D87" t="s">
        <v>88</v>
      </c>
      <c r="J87" s="23">
        <v>87</v>
      </c>
    </row>
    <row r="88" spans="1:10" x14ac:dyDescent="0.25">
      <c r="A88" t="s">
        <v>83</v>
      </c>
      <c r="B88" t="s">
        <v>84</v>
      </c>
      <c r="C88" t="s">
        <v>95</v>
      </c>
      <c r="D88" t="s">
        <v>88</v>
      </c>
      <c r="J88" s="23">
        <v>88</v>
      </c>
    </row>
    <row r="89" spans="1:10" x14ac:dyDescent="0.25">
      <c r="A89" t="s">
        <v>83</v>
      </c>
      <c r="B89" t="s">
        <v>84</v>
      </c>
      <c r="C89" t="s">
        <v>96</v>
      </c>
      <c r="D89" t="s">
        <v>88</v>
      </c>
      <c r="J89" s="23">
        <v>89</v>
      </c>
    </row>
    <row r="90" spans="1:10" x14ac:dyDescent="0.25">
      <c r="A90" t="s">
        <v>83</v>
      </c>
      <c r="B90" t="s">
        <v>84</v>
      </c>
      <c r="C90" t="s">
        <v>96</v>
      </c>
      <c r="D90" t="s">
        <v>91</v>
      </c>
      <c r="J90" s="23">
        <v>90</v>
      </c>
    </row>
    <row r="91" spans="1:10" x14ac:dyDescent="0.25">
      <c r="A91" t="s">
        <v>83</v>
      </c>
      <c r="B91" t="s">
        <v>84</v>
      </c>
      <c r="C91" t="s">
        <v>95</v>
      </c>
      <c r="D91" t="s">
        <v>91</v>
      </c>
      <c r="J91" s="23">
        <v>91</v>
      </c>
    </row>
    <row r="92" spans="1:10" x14ac:dyDescent="0.25">
      <c r="A92" t="s">
        <v>83</v>
      </c>
      <c r="B92" t="s">
        <v>84</v>
      </c>
      <c r="C92" t="s">
        <v>94</v>
      </c>
      <c r="D92" t="s">
        <v>88</v>
      </c>
      <c r="J92" s="23">
        <v>92</v>
      </c>
    </row>
    <row r="93" spans="1:10" x14ac:dyDescent="0.25">
      <c r="A93" t="s">
        <v>83</v>
      </c>
      <c r="B93" t="s">
        <v>84</v>
      </c>
      <c r="C93" t="s">
        <v>95</v>
      </c>
      <c r="D93" t="s">
        <v>88</v>
      </c>
      <c r="J93" s="23">
        <v>93</v>
      </c>
    </row>
    <row r="94" spans="1:10" x14ac:dyDescent="0.25">
      <c r="A94" t="s">
        <v>83</v>
      </c>
      <c r="B94" t="s">
        <v>84</v>
      </c>
      <c r="C94" t="s">
        <v>96</v>
      </c>
      <c r="D94" t="s">
        <v>88</v>
      </c>
      <c r="J94" s="23">
        <v>94</v>
      </c>
    </row>
    <row r="95" spans="1:10" x14ac:dyDescent="0.25">
      <c r="A95" t="s">
        <v>83</v>
      </c>
      <c r="B95" t="s">
        <v>84</v>
      </c>
      <c r="C95" t="s">
        <v>95</v>
      </c>
      <c r="D95" t="s">
        <v>88</v>
      </c>
      <c r="J95" s="23">
        <v>95</v>
      </c>
    </row>
    <row r="96" spans="1:10" x14ac:dyDescent="0.25">
      <c r="A96" t="s">
        <v>83</v>
      </c>
      <c r="B96" t="s">
        <v>84</v>
      </c>
      <c r="C96" t="s">
        <v>96</v>
      </c>
      <c r="D96" t="s">
        <v>88</v>
      </c>
      <c r="J96" s="23">
        <v>96</v>
      </c>
    </row>
    <row r="97" spans="1:10" x14ac:dyDescent="0.25">
      <c r="A97" t="s">
        <v>83</v>
      </c>
      <c r="B97" t="s">
        <v>84</v>
      </c>
      <c r="C97" t="s">
        <v>96</v>
      </c>
      <c r="D97" t="s">
        <v>100</v>
      </c>
      <c r="J97" s="23">
        <v>97</v>
      </c>
    </row>
    <row r="98" spans="1:10" x14ac:dyDescent="0.25">
      <c r="A98" t="s">
        <v>83</v>
      </c>
      <c r="B98" t="s">
        <v>84</v>
      </c>
      <c r="C98" t="s">
        <v>95</v>
      </c>
      <c r="D98" t="s">
        <v>100</v>
      </c>
      <c r="J98" s="23">
        <v>98</v>
      </c>
    </row>
    <row r="99" spans="1:10" x14ac:dyDescent="0.25">
      <c r="A99" t="s">
        <v>83</v>
      </c>
      <c r="B99" t="s">
        <v>84</v>
      </c>
      <c r="C99" t="s">
        <v>94</v>
      </c>
      <c r="D99" t="s">
        <v>92</v>
      </c>
      <c r="J99" s="23">
        <v>99</v>
      </c>
    </row>
    <row r="100" spans="1:10" x14ac:dyDescent="0.25">
      <c r="A100" t="s">
        <v>83</v>
      </c>
      <c r="B100" t="s">
        <v>84</v>
      </c>
      <c r="C100" t="s">
        <v>95</v>
      </c>
      <c r="D100" t="s">
        <v>92</v>
      </c>
      <c r="J100" s="23">
        <v>100</v>
      </c>
    </row>
    <row r="101" spans="1:10" x14ac:dyDescent="0.25">
      <c r="A101" t="s">
        <v>83</v>
      </c>
      <c r="B101" t="s">
        <v>84</v>
      </c>
      <c r="C101" t="s">
        <v>94</v>
      </c>
      <c r="D101" t="s">
        <v>91</v>
      </c>
      <c r="J101" s="23">
        <v>101</v>
      </c>
    </row>
    <row r="102" spans="1:10" x14ac:dyDescent="0.25">
      <c r="A102" t="s">
        <v>83</v>
      </c>
      <c r="B102" t="s">
        <v>84</v>
      </c>
      <c r="C102" t="s">
        <v>95</v>
      </c>
      <c r="D102" t="s">
        <v>91</v>
      </c>
      <c r="J102" s="23">
        <v>102</v>
      </c>
    </row>
    <row r="103" spans="1:10" x14ac:dyDescent="0.25">
      <c r="A103" t="s">
        <v>83</v>
      </c>
      <c r="B103" t="s">
        <v>84</v>
      </c>
      <c r="C103" t="s">
        <v>94</v>
      </c>
      <c r="D103" t="s">
        <v>88</v>
      </c>
      <c r="J103" s="23">
        <v>103</v>
      </c>
    </row>
    <row r="104" spans="1:10" x14ac:dyDescent="0.25">
      <c r="A104" t="s">
        <v>83</v>
      </c>
      <c r="B104" t="s">
        <v>84</v>
      </c>
      <c r="C104" t="s">
        <v>95</v>
      </c>
      <c r="D104" t="s">
        <v>88</v>
      </c>
      <c r="J104" s="23">
        <v>104</v>
      </c>
    </row>
    <row r="105" spans="1:10" x14ac:dyDescent="0.25">
      <c r="A105" t="s">
        <v>83</v>
      </c>
      <c r="B105" t="s">
        <v>84</v>
      </c>
      <c r="C105" t="s">
        <v>96</v>
      </c>
      <c r="D105" t="s">
        <v>88</v>
      </c>
      <c r="J105" s="23">
        <v>105</v>
      </c>
    </row>
    <row r="106" spans="1:10" x14ac:dyDescent="0.25">
      <c r="A106" t="s">
        <v>83</v>
      </c>
      <c r="B106" t="s">
        <v>84</v>
      </c>
      <c r="C106" t="s">
        <v>96</v>
      </c>
      <c r="D106" t="s">
        <v>91</v>
      </c>
      <c r="J106" s="23">
        <v>106</v>
      </c>
    </row>
    <row r="107" spans="1:10" x14ac:dyDescent="0.25">
      <c r="A107" t="s">
        <v>83</v>
      </c>
      <c r="B107" t="s">
        <v>84</v>
      </c>
      <c r="C107" t="s">
        <v>95</v>
      </c>
      <c r="D107" t="s">
        <v>91</v>
      </c>
      <c r="J107" s="23">
        <v>107</v>
      </c>
    </row>
    <row r="108" spans="1:10" x14ac:dyDescent="0.25">
      <c r="A108" t="s">
        <v>83</v>
      </c>
      <c r="B108" t="s">
        <v>84</v>
      </c>
      <c r="C108" t="s">
        <v>94</v>
      </c>
      <c r="D108" t="s">
        <v>88</v>
      </c>
      <c r="J108" s="23">
        <v>108</v>
      </c>
    </row>
    <row r="109" spans="1:10" x14ac:dyDescent="0.25">
      <c r="A109" t="s">
        <v>83</v>
      </c>
      <c r="B109" t="s">
        <v>84</v>
      </c>
      <c r="C109" t="s">
        <v>95</v>
      </c>
      <c r="D109" t="s">
        <v>88</v>
      </c>
      <c r="J109" s="23">
        <v>109</v>
      </c>
    </row>
    <row r="110" spans="1:10" x14ac:dyDescent="0.25">
      <c r="A110" t="s">
        <v>83</v>
      </c>
      <c r="B110" t="s">
        <v>84</v>
      </c>
      <c r="C110" t="s">
        <v>96</v>
      </c>
      <c r="D110" t="s">
        <v>88</v>
      </c>
      <c r="J110" s="23">
        <v>110</v>
      </c>
    </row>
    <row r="111" spans="1:10" x14ac:dyDescent="0.25">
      <c r="A111" t="s">
        <v>83</v>
      </c>
      <c r="B111" t="s">
        <v>84</v>
      </c>
      <c r="C111" t="s">
        <v>95</v>
      </c>
      <c r="D111" t="s">
        <v>88</v>
      </c>
      <c r="J111" s="23">
        <v>111</v>
      </c>
    </row>
    <row r="112" spans="1:10" x14ac:dyDescent="0.25">
      <c r="A112" t="s">
        <v>83</v>
      </c>
      <c r="B112" t="s">
        <v>84</v>
      </c>
      <c r="C112" t="s">
        <v>96</v>
      </c>
      <c r="D112" t="s">
        <v>88</v>
      </c>
      <c r="J112" s="23">
        <v>112</v>
      </c>
    </row>
    <row r="113" spans="1:10" x14ac:dyDescent="0.25">
      <c r="A113" t="s">
        <v>83</v>
      </c>
      <c r="B113" t="s">
        <v>84</v>
      </c>
      <c r="C113" t="s">
        <v>96</v>
      </c>
      <c r="D113" t="s">
        <v>92</v>
      </c>
      <c r="J113" s="23">
        <v>113</v>
      </c>
    </row>
    <row r="114" spans="1:10" x14ac:dyDescent="0.25">
      <c r="A114" t="s">
        <v>83</v>
      </c>
      <c r="B114" t="s">
        <v>84</v>
      </c>
      <c r="C114" t="s">
        <v>95</v>
      </c>
      <c r="D114" t="s">
        <v>92</v>
      </c>
      <c r="J114" s="23">
        <v>114</v>
      </c>
    </row>
    <row r="115" spans="1:10" x14ac:dyDescent="0.25">
      <c r="A115" t="s">
        <v>83</v>
      </c>
      <c r="B115" t="s">
        <v>84</v>
      </c>
      <c r="C115" t="s">
        <v>94</v>
      </c>
      <c r="D115" t="s">
        <v>91</v>
      </c>
      <c r="J115" s="23">
        <v>115</v>
      </c>
    </row>
    <row r="116" spans="1:10" x14ac:dyDescent="0.25">
      <c r="A116" t="s">
        <v>83</v>
      </c>
      <c r="B116" t="s">
        <v>84</v>
      </c>
      <c r="C116" t="s">
        <v>95</v>
      </c>
      <c r="D116" t="s">
        <v>91</v>
      </c>
      <c r="J116" s="23">
        <v>116</v>
      </c>
    </row>
    <row r="117" spans="1:10" x14ac:dyDescent="0.25">
      <c r="A117" t="s">
        <v>83</v>
      </c>
      <c r="B117" t="s">
        <v>84</v>
      </c>
      <c r="C117" t="s">
        <v>94</v>
      </c>
      <c r="D117" t="s">
        <v>88</v>
      </c>
      <c r="J117" s="23">
        <v>117</v>
      </c>
    </row>
    <row r="118" spans="1:10" x14ac:dyDescent="0.25">
      <c r="A118" t="s">
        <v>83</v>
      </c>
      <c r="B118" t="s">
        <v>84</v>
      </c>
      <c r="C118" t="s">
        <v>95</v>
      </c>
      <c r="D118" t="s">
        <v>88</v>
      </c>
      <c r="J118" s="23">
        <v>118</v>
      </c>
    </row>
    <row r="119" spans="1:10" x14ac:dyDescent="0.25">
      <c r="A119" t="s">
        <v>83</v>
      </c>
      <c r="B119" t="s">
        <v>84</v>
      </c>
      <c r="C119" t="s">
        <v>96</v>
      </c>
      <c r="D119" t="s">
        <v>88</v>
      </c>
      <c r="J119" s="23">
        <v>119</v>
      </c>
    </row>
    <row r="120" spans="1:10" x14ac:dyDescent="0.25">
      <c r="A120" t="s">
        <v>83</v>
      </c>
      <c r="B120" t="s">
        <v>84</v>
      </c>
      <c r="C120" t="s">
        <v>96</v>
      </c>
      <c r="D120" t="s">
        <v>91</v>
      </c>
      <c r="J120" s="23">
        <v>120</v>
      </c>
    </row>
    <row r="121" spans="1:10" x14ac:dyDescent="0.25">
      <c r="A121" t="s">
        <v>83</v>
      </c>
      <c r="B121" t="s">
        <v>84</v>
      </c>
      <c r="C121" t="s">
        <v>95</v>
      </c>
      <c r="D121" t="s">
        <v>91</v>
      </c>
      <c r="J121" s="23">
        <v>121</v>
      </c>
    </row>
    <row r="122" spans="1:10" x14ac:dyDescent="0.25">
      <c r="A122" t="s">
        <v>83</v>
      </c>
      <c r="B122" t="s">
        <v>84</v>
      </c>
      <c r="C122" t="s">
        <v>94</v>
      </c>
      <c r="D122" t="s">
        <v>88</v>
      </c>
      <c r="J122" s="23">
        <v>122</v>
      </c>
    </row>
    <row r="123" spans="1:10" x14ac:dyDescent="0.25">
      <c r="A123" t="s">
        <v>83</v>
      </c>
      <c r="B123" t="s">
        <v>84</v>
      </c>
      <c r="C123" t="s">
        <v>95</v>
      </c>
      <c r="D123" t="s">
        <v>88</v>
      </c>
      <c r="J123" s="23">
        <v>123</v>
      </c>
    </row>
    <row r="124" spans="1:10" x14ac:dyDescent="0.25">
      <c r="A124" t="s">
        <v>83</v>
      </c>
      <c r="B124" t="s">
        <v>84</v>
      </c>
      <c r="C124" t="s">
        <v>96</v>
      </c>
      <c r="D124" t="s">
        <v>88</v>
      </c>
      <c r="J124" s="23">
        <v>124</v>
      </c>
    </row>
    <row r="125" spans="1:10" x14ac:dyDescent="0.25">
      <c r="A125" t="s">
        <v>83</v>
      </c>
      <c r="B125" t="s">
        <v>84</v>
      </c>
      <c r="C125" t="s">
        <v>95</v>
      </c>
      <c r="D125" t="s">
        <v>88</v>
      </c>
      <c r="J125" s="23">
        <v>125</v>
      </c>
    </row>
    <row r="126" spans="1:10" x14ac:dyDescent="0.25">
      <c r="A126" t="s">
        <v>83</v>
      </c>
      <c r="B126" t="s">
        <v>84</v>
      </c>
      <c r="C126" t="s">
        <v>96</v>
      </c>
      <c r="D126" t="s">
        <v>88</v>
      </c>
      <c r="J126" s="23">
        <v>126</v>
      </c>
    </row>
    <row r="127" spans="1:10" x14ac:dyDescent="0.25">
      <c r="A127" t="s">
        <v>83</v>
      </c>
      <c r="B127" t="s">
        <v>84</v>
      </c>
      <c r="C127" t="s">
        <v>95</v>
      </c>
      <c r="D127" t="s">
        <v>91</v>
      </c>
      <c r="J127" s="23">
        <v>127</v>
      </c>
    </row>
    <row r="128" spans="1:10" x14ac:dyDescent="0.25">
      <c r="A128" t="s">
        <v>83</v>
      </c>
      <c r="B128" t="s">
        <v>84</v>
      </c>
      <c r="C128" t="s">
        <v>94</v>
      </c>
      <c r="D128" t="s">
        <v>88</v>
      </c>
      <c r="J128" s="23">
        <v>128</v>
      </c>
    </row>
    <row r="129" spans="1:10" x14ac:dyDescent="0.25">
      <c r="A129" t="s">
        <v>83</v>
      </c>
      <c r="B129" t="s">
        <v>84</v>
      </c>
      <c r="C129" t="s">
        <v>95</v>
      </c>
      <c r="D129" t="s">
        <v>88</v>
      </c>
      <c r="J129" s="23">
        <v>129</v>
      </c>
    </row>
    <row r="130" spans="1:10" x14ac:dyDescent="0.25">
      <c r="A130" t="s">
        <v>83</v>
      </c>
      <c r="B130" t="s">
        <v>84</v>
      </c>
      <c r="C130" t="s">
        <v>96</v>
      </c>
      <c r="D130" t="s">
        <v>88</v>
      </c>
      <c r="J130" s="23">
        <v>130</v>
      </c>
    </row>
    <row r="131" spans="1:10" x14ac:dyDescent="0.25">
      <c r="A131" t="s">
        <v>83</v>
      </c>
      <c r="B131" t="s">
        <v>84</v>
      </c>
      <c r="C131" t="s">
        <v>96</v>
      </c>
      <c r="D131" t="s">
        <v>91</v>
      </c>
      <c r="J131" s="23">
        <v>131</v>
      </c>
    </row>
    <row r="132" spans="1:10" x14ac:dyDescent="0.25">
      <c r="A132" t="s">
        <v>83</v>
      </c>
      <c r="B132" t="s">
        <v>84</v>
      </c>
      <c r="C132" t="s">
        <v>95</v>
      </c>
      <c r="D132" t="s">
        <v>91</v>
      </c>
      <c r="J132" s="23">
        <v>132</v>
      </c>
    </row>
    <row r="133" spans="1:10" x14ac:dyDescent="0.25">
      <c r="A133" t="s">
        <v>83</v>
      </c>
      <c r="B133" t="s">
        <v>84</v>
      </c>
      <c r="C133" t="s">
        <v>94</v>
      </c>
      <c r="D133" t="s">
        <v>88</v>
      </c>
      <c r="J133" s="23">
        <v>133</v>
      </c>
    </row>
    <row r="134" spans="1:10" x14ac:dyDescent="0.25">
      <c r="A134" t="s">
        <v>83</v>
      </c>
      <c r="B134" t="s">
        <v>84</v>
      </c>
      <c r="C134" t="s">
        <v>95</v>
      </c>
      <c r="D134" t="s">
        <v>88</v>
      </c>
      <c r="J134" s="23">
        <v>134</v>
      </c>
    </row>
    <row r="135" spans="1:10" x14ac:dyDescent="0.25">
      <c r="A135" t="s">
        <v>83</v>
      </c>
      <c r="B135" t="s">
        <v>84</v>
      </c>
      <c r="C135" t="s">
        <v>96</v>
      </c>
      <c r="D135" t="s">
        <v>88</v>
      </c>
      <c r="J135" s="23">
        <v>135</v>
      </c>
    </row>
    <row r="136" spans="1:10" x14ac:dyDescent="0.25">
      <c r="A136" t="s">
        <v>83</v>
      </c>
      <c r="B136" t="s">
        <v>84</v>
      </c>
      <c r="C136" t="s">
        <v>95</v>
      </c>
      <c r="D136" t="s">
        <v>88</v>
      </c>
      <c r="J136" s="23">
        <v>136</v>
      </c>
    </row>
    <row r="137" spans="1:10" x14ac:dyDescent="0.25">
      <c r="A137" t="s">
        <v>83</v>
      </c>
      <c r="B137" t="s">
        <v>84</v>
      </c>
      <c r="C137" t="s">
        <v>96</v>
      </c>
      <c r="D137" t="s">
        <v>88</v>
      </c>
      <c r="J137" s="23">
        <v>137</v>
      </c>
    </row>
    <row r="138" spans="1:10" x14ac:dyDescent="0.25">
      <c r="A138" t="s">
        <v>83</v>
      </c>
      <c r="B138" t="s">
        <v>84</v>
      </c>
      <c r="C138" t="s">
        <v>95</v>
      </c>
      <c r="D138" t="s">
        <v>92</v>
      </c>
      <c r="J138" s="23">
        <v>138</v>
      </c>
    </row>
    <row r="139" spans="1:10" x14ac:dyDescent="0.25">
      <c r="A139" t="s">
        <v>83</v>
      </c>
      <c r="B139" t="s">
        <v>84</v>
      </c>
      <c r="C139" t="s">
        <v>94</v>
      </c>
      <c r="D139" t="s">
        <v>91</v>
      </c>
      <c r="J139" s="23">
        <v>139</v>
      </c>
    </row>
    <row r="140" spans="1:10" x14ac:dyDescent="0.25">
      <c r="A140" t="s">
        <v>83</v>
      </c>
      <c r="B140" t="s">
        <v>84</v>
      </c>
      <c r="C140" t="s">
        <v>95</v>
      </c>
      <c r="D140" t="s">
        <v>91</v>
      </c>
      <c r="J140" s="23">
        <v>140</v>
      </c>
    </row>
    <row r="141" spans="1:10" x14ac:dyDescent="0.25">
      <c r="A141" t="s">
        <v>83</v>
      </c>
      <c r="B141" t="s">
        <v>84</v>
      </c>
      <c r="C141" t="s">
        <v>94</v>
      </c>
      <c r="D141" t="s">
        <v>88</v>
      </c>
      <c r="J141" s="23">
        <v>141</v>
      </c>
    </row>
    <row r="142" spans="1:10" x14ac:dyDescent="0.25">
      <c r="A142" t="s">
        <v>83</v>
      </c>
      <c r="B142" t="s">
        <v>84</v>
      </c>
      <c r="C142" t="s">
        <v>95</v>
      </c>
      <c r="D142" t="s">
        <v>88</v>
      </c>
      <c r="J142" s="23">
        <v>142</v>
      </c>
    </row>
    <row r="143" spans="1:10" x14ac:dyDescent="0.25">
      <c r="A143" t="s">
        <v>83</v>
      </c>
      <c r="B143" t="s">
        <v>84</v>
      </c>
      <c r="C143" t="s">
        <v>96</v>
      </c>
      <c r="D143" t="s">
        <v>88</v>
      </c>
      <c r="J143" s="23">
        <v>143</v>
      </c>
    </row>
    <row r="144" spans="1:10" x14ac:dyDescent="0.25">
      <c r="A144" t="s">
        <v>83</v>
      </c>
      <c r="B144" t="s">
        <v>84</v>
      </c>
      <c r="C144" t="s">
        <v>96</v>
      </c>
      <c r="D144" t="s">
        <v>91</v>
      </c>
      <c r="J144" s="23">
        <v>144</v>
      </c>
    </row>
    <row r="145" spans="1:10" x14ac:dyDescent="0.25">
      <c r="A145" t="s">
        <v>83</v>
      </c>
      <c r="B145" t="s">
        <v>84</v>
      </c>
      <c r="C145" t="s">
        <v>95</v>
      </c>
      <c r="D145" t="s">
        <v>91</v>
      </c>
      <c r="J145" s="23">
        <v>145</v>
      </c>
    </row>
    <row r="146" spans="1:10" x14ac:dyDescent="0.25">
      <c r="A146" t="s">
        <v>83</v>
      </c>
      <c r="B146" t="s">
        <v>84</v>
      </c>
      <c r="C146" t="s">
        <v>94</v>
      </c>
      <c r="D146" t="s">
        <v>88</v>
      </c>
      <c r="J146" s="23">
        <v>146</v>
      </c>
    </row>
    <row r="147" spans="1:10" x14ac:dyDescent="0.25">
      <c r="A147" t="s">
        <v>83</v>
      </c>
      <c r="B147" t="s">
        <v>84</v>
      </c>
      <c r="C147" t="s">
        <v>95</v>
      </c>
      <c r="D147" t="s">
        <v>88</v>
      </c>
      <c r="J147" s="23">
        <v>147</v>
      </c>
    </row>
    <row r="148" spans="1:10" x14ac:dyDescent="0.25">
      <c r="A148" t="s">
        <v>83</v>
      </c>
      <c r="B148" t="s">
        <v>84</v>
      </c>
      <c r="C148" t="s">
        <v>96</v>
      </c>
      <c r="D148" t="s">
        <v>88</v>
      </c>
      <c r="J148" s="23">
        <v>148</v>
      </c>
    </row>
    <row r="149" spans="1:10" x14ac:dyDescent="0.25">
      <c r="A149" t="s">
        <v>83</v>
      </c>
      <c r="B149" t="s">
        <v>84</v>
      </c>
      <c r="C149" t="s">
        <v>95</v>
      </c>
      <c r="D149" t="s">
        <v>88</v>
      </c>
      <c r="J149" s="23">
        <v>149</v>
      </c>
    </row>
    <row r="150" spans="1:10" x14ac:dyDescent="0.25">
      <c r="A150" t="s">
        <v>83</v>
      </c>
      <c r="B150" t="s">
        <v>84</v>
      </c>
      <c r="C150" t="s">
        <v>96</v>
      </c>
      <c r="D150" t="s">
        <v>88</v>
      </c>
      <c r="J150" s="23">
        <v>150</v>
      </c>
    </row>
    <row r="151" spans="1:10" x14ac:dyDescent="0.25">
      <c r="A151" t="s">
        <v>83</v>
      </c>
      <c r="B151" t="s">
        <v>84</v>
      </c>
      <c r="C151" t="s">
        <v>96</v>
      </c>
      <c r="D151" t="s">
        <v>92</v>
      </c>
      <c r="J151" s="23">
        <v>151</v>
      </c>
    </row>
    <row r="152" spans="1:10" x14ac:dyDescent="0.25">
      <c r="A152" t="s">
        <v>83</v>
      </c>
      <c r="B152" t="s">
        <v>84</v>
      </c>
      <c r="C152" t="s">
        <v>95</v>
      </c>
      <c r="D152" t="s">
        <v>92</v>
      </c>
      <c r="J152" s="23">
        <v>152</v>
      </c>
    </row>
    <row r="153" spans="1:10" x14ac:dyDescent="0.25">
      <c r="A153" t="s">
        <v>83</v>
      </c>
      <c r="B153" t="s">
        <v>84</v>
      </c>
      <c r="C153" t="s">
        <v>94</v>
      </c>
      <c r="D153" t="s">
        <v>91</v>
      </c>
      <c r="J153" s="23">
        <v>153</v>
      </c>
    </row>
    <row r="154" spans="1:10" x14ac:dyDescent="0.25">
      <c r="A154" t="s">
        <v>83</v>
      </c>
      <c r="B154" t="s">
        <v>84</v>
      </c>
      <c r="C154" t="s">
        <v>95</v>
      </c>
      <c r="D154" t="s">
        <v>91</v>
      </c>
      <c r="J154" s="23">
        <v>154</v>
      </c>
    </row>
    <row r="155" spans="1:10" x14ac:dyDescent="0.25">
      <c r="A155" t="s">
        <v>83</v>
      </c>
      <c r="B155" t="s">
        <v>84</v>
      </c>
      <c r="C155" t="s">
        <v>94</v>
      </c>
      <c r="D155" t="s">
        <v>88</v>
      </c>
      <c r="J155" s="23">
        <v>155</v>
      </c>
    </row>
    <row r="156" spans="1:10" x14ac:dyDescent="0.25">
      <c r="A156" t="s">
        <v>83</v>
      </c>
      <c r="B156" t="s">
        <v>84</v>
      </c>
      <c r="C156" t="s">
        <v>95</v>
      </c>
      <c r="D156" t="s">
        <v>88</v>
      </c>
      <c r="J156" s="23">
        <v>156</v>
      </c>
    </row>
    <row r="157" spans="1:10" x14ac:dyDescent="0.25">
      <c r="A157" t="s">
        <v>83</v>
      </c>
      <c r="B157" t="s">
        <v>84</v>
      </c>
      <c r="C157" t="s">
        <v>96</v>
      </c>
      <c r="D157" t="s">
        <v>88</v>
      </c>
      <c r="J157" s="23">
        <v>157</v>
      </c>
    </row>
    <row r="158" spans="1:10" x14ac:dyDescent="0.25">
      <c r="A158" t="s">
        <v>83</v>
      </c>
      <c r="B158" t="s">
        <v>84</v>
      </c>
      <c r="C158" t="s">
        <v>96</v>
      </c>
      <c r="D158" t="s">
        <v>91</v>
      </c>
      <c r="J158" s="23">
        <v>158</v>
      </c>
    </row>
    <row r="159" spans="1:10" x14ac:dyDescent="0.25">
      <c r="A159" t="s">
        <v>83</v>
      </c>
      <c r="B159" t="s">
        <v>84</v>
      </c>
      <c r="C159" t="s">
        <v>95</v>
      </c>
      <c r="D159" t="s">
        <v>91</v>
      </c>
      <c r="J159" s="23">
        <v>159</v>
      </c>
    </row>
    <row r="160" spans="1:10" x14ac:dyDescent="0.25">
      <c r="A160" t="s">
        <v>83</v>
      </c>
      <c r="B160" t="s">
        <v>84</v>
      </c>
      <c r="C160" t="s">
        <v>94</v>
      </c>
      <c r="D160" t="s">
        <v>88</v>
      </c>
      <c r="J160" s="23">
        <v>160</v>
      </c>
    </row>
    <row r="161" spans="1:10" x14ac:dyDescent="0.25">
      <c r="A161" t="s">
        <v>83</v>
      </c>
      <c r="B161" t="s">
        <v>84</v>
      </c>
      <c r="C161" t="s">
        <v>95</v>
      </c>
      <c r="D161" t="s">
        <v>88</v>
      </c>
      <c r="J161" s="23">
        <v>161</v>
      </c>
    </row>
    <row r="162" spans="1:10" x14ac:dyDescent="0.25">
      <c r="A162" t="s">
        <v>83</v>
      </c>
      <c r="B162" t="s">
        <v>84</v>
      </c>
      <c r="C162" t="s">
        <v>96</v>
      </c>
      <c r="D162" t="s">
        <v>88</v>
      </c>
      <c r="J162" s="23">
        <v>162</v>
      </c>
    </row>
    <row r="163" spans="1:10" x14ac:dyDescent="0.25">
      <c r="A163" t="s">
        <v>83</v>
      </c>
      <c r="B163" t="s">
        <v>84</v>
      </c>
      <c r="C163" t="s">
        <v>95</v>
      </c>
      <c r="D163" t="s">
        <v>88</v>
      </c>
      <c r="J163" s="23">
        <v>163</v>
      </c>
    </row>
    <row r="164" spans="1:10" x14ac:dyDescent="0.25">
      <c r="A164" t="s">
        <v>83</v>
      </c>
      <c r="B164" t="s">
        <v>84</v>
      </c>
      <c r="C164" t="s">
        <v>96</v>
      </c>
      <c r="D164" t="s">
        <v>88</v>
      </c>
      <c r="J164" s="23">
        <v>164</v>
      </c>
    </row>
    <row r="165" spans="1:10" x14ac:dyDescent="0.25">
      <c r="A165" t="s">
        <v>83</v>
      </c>
      <c r="B165" t="s">
        <v>84</v>
      </c>
      <c r="C165" t="s">
        <v>95</v>
      </c>
      <c r="D165" t="s">
        <v>91</v>
      </c>
      <c r="J165" s="23">
        <v>165</v>
      </c>
    </row>
    <row r="166" spans="1:10" x14ac:dyDescent="0.25">
      <c r="A166" t="s">
        <v>83</v>
      </c>
      <c r="B166" t="s">
        <v>84</v>
      </c>
      <c r="C166" t="s">
        <v>94</v>
      </c>
      <c r="D166" t="s">
        <v>88</v>
      </c>
      <c r="J166" s="23">
        <v>166</v>
      </c>
    </row>
    <row r="167" spans="1:10" x14ac:dyDescent="0.25">
      <c r="A167" t="s">
        <v>83</v>
      </c>
      <c r="B167" t="s">
        <v>84</v>
      </c>
      <c r="C167" t="s">
        <v>95</v>
      </c>
      <c r="D167" t="s">
        <v>88</v>
      </c>
      <c r="J167" s="23">
        <v>167</v>
      </c>
    </row>
    <row r="168" spans="1:10" x14ac:dyDescent="0.25">
      <c r="A168" t="s">
        <v>83</v>
      </c>
      <c r="B168" t="s">
        <v>84</v>
      </c>
      <c r="C168" t="s">
        <v>96</v>
      </c>
      <c r="D168" t="s">
        <v>88</v>
      </c>
      <c r="J168" s="23">
        <v>168</v>
      </c>
    </row>
    <row r="169" spans="1:10" x14ac:dyDescent="0.25">
      <c r="A169" t="s">
        <v>83</v>
      </c>
      <c r="B169" t="s">
        <v>84</v>
      </c>
      <c r="C169" t="s">
        <v>96</v>
      </c>
      <c r="D169" t="s">
        <v>91</v>
      </c>
      <c r="J169" s="23">
        <v>169</v>
      </c>
    </row>
    <row r="170" spans="1:10" x14ac:dyDescent="0.25">
      <c r="A170" t="s">
        <v>83</v>
      </c>
      <c r="B170" t="s">
        <v>84</v>
      </c>
      <c r="C170" t="s">
        <v>95</v>
      </c>
      <c r="D170" t="s">
        <v>91</v>
      </c>
      <c r="J170" s="23">
        <v>170</v>
      </c>
    </row>
    <row r="171" spans="1:10" x14ac:dyDescent="0.25">
      <c r="A171" t="s">
        <v>83</v>
      </c>
      <c r="B171" t="s">
        <v>84</v>
      </c>
      <c r="C171" t="s">
        <v>94</v>
      </c>
      <c r="D171" t="s">
        <v>88</v>
      </c>
      <c r="J171" s="23">
        <v>171</v>
      </c>
    </row>
    <row r="172" spans="1:10" x14ac:dyDescent="0.25">
      <c r="A172" t="s">
        <v>83</v>
      </c>
      <c r="B172" t="s">
        <v>84</v>
      </c>
      <c r="C172" t="s">
        <v>95</v>
      </c>
      <c r="D172" t="s">
        <v>88</v>
      </c>
      <c r="J172" s="23">
        <v>172</v>
      </c>
    </row>
    <row r="173" spans="1:10" x14ac:dyDescent="0.25">
      <c r="A173" t="s">
        <v>83</v>
      </c>
      <c r="B173" t="s">
        <v>84</v>
      </c>
      <c r="C173" t="s">
        <v>96</v>
      </c>
      <c r="D173" t="s">
        <v>88</v>
      </c>
      <c r="J173" s="23">
        <v>173</v>
      </c>
    </row>
    <row r="174" spans="1:10" x14ac:dyDescent="0.25">
      <c r="A174" t="s">
        <v>83</v>
      </c>
      <c r="B174" t="s">
        <v>84</v>
      </c>
      <c r="C174" t="s">
        <v>95</v>
      </c>
      <c r="D174" t="s">
        <v>88</v>
      </c>
      <c r="J174" s="23">
        <v>174</v>
      </c>
    </row>
    <row r="175" spans="1:10" x14ac:dyDescent="0.25">
      <c r="A175" t="s">
        <v>83</v>
      </c>
      <c r="B175" t="s">
        <v>84</v>
      </c>
      <c r="C175" t="s">
        <v>96</v>
      </c>
      <c r="D175" t="s">
        <v>88</v>
      </c>
      <c r="J175" s="23">
        <v>175</v>
      </c>
    </row>
  </sheetData>
  <conditionalFormatting sqref="A1:E175 F45">
    <cfRule type="expression" dxfId="3" priority="1">
      <formula>SEARCH("MSE",A1)&gt;1</formula>
    </cfRule>
    <cfRule type="expression" dxfId="2" priority="2">
      <formula>SEARCH("Base",A1)&gt;1</formula>
    </cfRule>
    <cfRule type="expression" dxfId="1" priority="3">
      <formula>SEARCH("Growth",A1)&gt;1</formula>
    </cfRule>
    <cfRule type="expression" dxfId="0" priority="4">
      <formula>SEARCH("Forecast",A1)&gt;1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B11" sqref="B11"/>
    </sheetView>
  </sheetViews>
  <sheetFormatPr defaultRowHeight="12.75" x14ac:dyDescent="0.2"/>
  <cols>
    <col min="1" max="256" width="20.7109375" style="17" customWidth="1"/>
    <col min="257" max="16384" width="9.140625" style="17"/>
  </cols>
  <sheetData>
    <row r="1" spans="1:2" x14ac:dyDescent="0.2">
      <c r="A1" s="17" t="s">
        <v>82</v>
      </c>
    </row>
    <row r="2" spans="1:2" x14ac:dyDescent="0.2">
      <c r="A2" s="17" t="s">
        <v>81</v>
      </c>
    </row>
    <row r="3" spans="1:2" x14ac:dyDescent="0.2">
      <c r="A3" s="17" t="s">
        <v>80</v>
      </c>
    </row>
    <row r="4" spans="1:2" x14ac:dyDescent="0.2">
      <c r="A4" s="17" t="s">
        <v>79</v>
      </c>
    </row>
    <row r="5" spans="1:2" x14ac:dyDescent="0.2">
      <c r="A5" s="17" t="s">
        <v>78</v>
      </c>
    </row>
    <row r="6" spans="1:2" x14ac:dyDescent="0.2">
      <c r="A6" s="17" t="s">
        <v>77</v>
      </c>
    </row>
    <row r="8" spans="1:2" x14ac:dyDescent="0.2">
      <c r="A8" s="17" t="s">
        <v>73</v>
      </c>
      <c r="B8" s="17" t="s">
        <v>76</v>
      </c>
    </row>
    <row r="10" spans="1:2" x14ac:dyDescent="0.2">
      <c r="A10" s="17" t="s">
        <v>75</v>
      </c>
    </row>
    <row r="11" spans="1:2" x14ac:dyDescent="0.2">
      <c r="A11" s="17" t="s">
        <v>74</v>
      </c>
      <c r="B11" s="17" t="s">
        <v>73</v>
      </c>
    </row>
    <row r="12" spans="1:2" x14ac:dyDescent="0.2">
      <c r="A12" s="19">
        <v>27030</v>
      </c>
      <c r="B12" s="18">
        <v>178</v>
      </c>
    </row>
    <row r="13" spans="1:2" x14ac:dyDescent="0.2">
      <c r="A13" s="19">
        <v>27120</v>
      </c>
      <c r="B13" s="18">
        <v>298</v>
      </c>
    </row>
    <row r="14" spans="1:2" x14ac:dyDescent="0.2">
      <c r="A14" s="19">
        <v>27211</v>
      </c>
      <c r="B14" s="18">
        <v>244</v>
      </c>
    </row>
    <row r="15" spans="1:2" x14ac:dyDescent="0.2">
      <c r="A15" s="19">
        <v>27303</v>
      </c>
      <c r="B15" s="18">
        <v>168</v>
      </c>
    </row>
    <row r="16" spans="1:2" x14ac:dyDescent="0.2">
      <c r="A16" s="19">
        <v>27395</v>
      </c>
      <c r="B16" s="18">
        <v>142</v>
      </c>
    </row>
    <row r="17" spans="1:2" x14ac:dyDescent="0.2">
      <c r="A17" s="19">
        <v>27485</v>
      </c>
      <c r="B17" s="18">
        <v>261</v>
      </c>
    </row>
    <row r="18" spans="1:2" x14ac:dyDescent="0.2">
      <c r="A18" s="19">
        <v>27576</v>
      </c>
      <c r="B18" s="18">
        <v>268</v>
      </c>
    </row>
    <row r="19" spans="1:2" x14ac:dyDescent="0.2">
      <c r="A19" s="19">
        <v>27668</v>
      </c>
      <c r="B19" s="18">
        <v>221</v>
      </c>
    </row>
    <row r="20" spans="1:2" x14ac:dyDescent="0.2">
      <c r="A20" s="19">
        <v>27760</v>
      </c>
      <c r="B20" s="18">
        <v>219</v>
      </c>
    </row>
    <row r="21" spans="1:2" x14ac:dyDescent="0.2">
      <c r="A21" s="19">
        <v>27851</v>
      </c>
      <c r="B21" s="18">
        <v>340</v>
      </c>
    </row>
    <row r="22" spans="1:2" x14ac:dyDescent="0.2">
      <c r="A22" s="19">
        <v>27942</v>
      </c>
      <c r="B22" s="18">
        <v>334</v>
      </c>
    </row>
    <row r="23" spans="1:2" x14ac:dyDescent="0.2">
      <c r="A23" s="19">
        <v>28034</v>
      </c>
      <c r="B23" s="18">
        <v>270</v>
      </c>
    </row>
    <row r="24" spans="1:2" x14ac:dyDescent="0.2">
      <c r="A24" s="19">
        <v>28126</v>
      </c>
      <c r="B24" s="18">
        <v>269</v>
      </c>
    </row>
    <row r="25" spans="1:2" x14ac:dyDescent="0.2">
      <c r="A25" s="19">
        <v>28216</v>
      </c>
      <c r="B25" s="18">
        <v>440</v>
      </c>
    </row>
    <row r="26" spans="1:2" x14ac:dyDescent="0.2">
      <c r="A26" s="19">
        <v>28307</v>
      </c>
      <c r="B26" s="18">
        <v>410</v>
      </c>
    </row>
    <row r="27" spans="1:2" x14ac:dyDescent="0.2">
      <c r="A27" s="19">
        <v>28399</v>
      </c>
      <c r="B27" s="18">
        <v>332</v>
      </c>
    </row>
    <row r="28" spans="1:2" x14ac:dyDescent="0.2">
      <c r="A28" s="19">
        <v>28491</v>
      </c>
      <c r="B28" s="18">
        <v>258</v>
      </c>
    </row>
    <row r="29" spans="1:2" x14ac:dyDescent="0.2">
      <c r="A29" s="19">
        <v>28581</v>
      </c>
      <c r="B29" s="18">
        <v>449</v>
      </c>
    </row>
    <row r="30" spans="1:2" x14ac:dyDescent="0.2">
      <c r="A30" s="19">
        <v>28672</v>
      </c>
      <c r="B30" s="18">
        <v>404</v>
      </c>
    </row>
    <row r="31" spans="1:2" x14ac:dyDescent="0.2">
      <c r="A31" s="19">
        <v>28764</v>
      </c>
      <c r="B31" s="18">
        <v>323</v>
      </c>
    </row>
    <row r="32" spans="1:2" x14ac:dyDescent="0.2">
      <c r="A32" s="19">
        <v>28856</v>
      </c>
      <c r="B32" s="18">
        <v>227</v>
      </c>
    </row>
    <row r="33" spans="1:2" x14ac:dyDescent="0.2">
      <c r="A33" s="19">
        <v>28946</v>
      </c>
      <c r="B33" s="18">
        <v>387</v>
      </c>
    </row>
    <row r="34" spans="1:2" x14ac:dyDescent="0.2">
      <c r="A34" s="19">
        <v>29037</v>
      </c>
      <c r="B34" s="18">
        <v>343</v>
      </c>
    </row>
    <row r="35" spans="1:2" x14ac:dyDescent="0.2">
      <c r="A35" s="19">
        <v>29129</v>
      </c>
      <c r="B35" s="18">
        <v>238</v>
      </c>
    </row>
    <row r="36" spans="1:2" x14ac:dyDescent="0.2">
      <c r="A36" s="19">
        <v>29221</v>
      </c>
      <c r="B36" s="18">
        <v>151</v>
      </c>
    </row>
    <row r="37" spans="1:2" x14ac:dyDescent="0.2">
      <c r="A37" s="19">
        <v>29312</v>
      </c>
      <c r="B37" s="18">
        <v>203</v>
      </c>
    </row>
    <row r="38" spans="1:2" x14ac:dyDescent="0.2">
      <c r="A38" s="19">
        <v>29403</v>
      </c>
      <c r="B38" s="18">
        <v>273</v>
      </c>
    </row>
    <row r="39" spans="1:2" x14ac:dyDescent="0.2">
      <c r="A39" s="19">
        <v>29495</v>
      </c>
      <c r="B39" s="18">
        <v>225</v>
      </c>
    </row>
    <row r="40" spans="1:2" x14ac:dyDescent="0.2">
      <c r="A40" s="19">
        <v>29587</v>
      </c>
      <c r="B40" s="18">
        <v>167</v>
      </c>
    </row>
    <row r="41" spans="1:2" x14ac:dyDescent="0.2">
      <c r="A41" s="19">
        <v>29677</v>
      </c>
      <c r="B41" s="18">
        <v>230</v>
      </c>
    </row>
    <row r="42" spans="1:2" x14ac:dyDescent="0.2">
      <c r="A42" s="19">
        <v>29768</v>
      </c>
      <c r="B42" s="18">
        <v>185</v>
      </c>
    </row>
    <row r="43" spans="1:2" x14ac:dyDescent="0.2">
      <c r="A43" s="19">
        <v>29860</v>
      </c>
      <c r="B43" s="18">
        <v>124</v>
      </c>
    </row>
    <row r="44" spans="1:2" x14ac:dyDescent="0.2">
      <c r="A44" s="19">
        <v>29952</v>
      </c>
      <c r="B44" s="18">
        <v>114</v>
      </c>
    </row>
    <row r="45" spans="1:2" x14ac:dyDescent="0.2">
      <c r="A45" s="19">
        <v>30042</v>
      </c>
      <c r="B45" s="18">
        <v>178</v>
      </c>
    </row>
    <row r="46" spans="1:2" x14ac:dyDescent="0.2">
      <c r="A46" s="19">
        <v>30133</v>
      </c>
      <c r="B46" s="18">
        <v>187</v>
      </c>
    </row>
    <row r="47" spans="1:2" x14ac:dyDescent="0.2">
      <c r="A47" s="19">
        <v>30225</v>
      </c>
      <c r="B47" s="18">
        <v>184</v>
      </c>
    </row>
    <row r="48" spans="1:2" x14ac:dyDescent="0.2">
      <c r="A48" s="19">
        <v>30317</v>
      </c>
      <c r="B48" s="18">
        <v>203</v>
      </c>
    </row>
    <row r="49" spans="1:2" x14ac:dyDescent="0.2">
      <c r="A49" s="19">
        <v>30407</v>
      </c>
      <c r="B49" s="18">
        <v>322</v>
      </c>
    </row>
    <row r="50" spans="1:2" x14ac:dyDescent="0.2">
      <c r="A50" s="19">
        <v>30498</v>
      </c>
      <c r="B50" s="18">
        <v>308</v>
      </c>
    </row>
    <row r="51" spans="1:2" x14ac:dyDescent="0.2">
      <c r="A51" s="19">
        <v>30590</v>
      </c>
      <c r="B51" s="18">
        <v>235</v>
      </c>
    </row>
    <row r="52" spans="1:2" x14ac:dyDescent="0.2">
      <c r="A52" s="19">
        <v>30682</v>
      </c>
      <c r="B52" s="18">
        <v>237</v>
      </c>
    </row>
    <row r="53" spans="1:2" x14ac:dyDescent="0.2">
      <c r="A53" s="19">
        <v>30773</v>
      </c>
      <c r="B53" s="18">
        <v>333</v>
      </c>
    </row>
    <row r="54" spans="1:2" x14ac:dyDescent="0.2">
      <c r="A54" s="19">
        <v>30864</v>
      </c>
      <c r="B54" s="18">
        <v>280</v>
      </c>
    </row>
    <row r="55" spans="1:2" x14ac:dyDescent="0.2">
      <c r="A55" s="19">
        <v>30956</v>
      </c>
      <c r="B55" s="18">
        <v>235</v>
      </c>
    </row>
    <row r="56" spans="1:2" x14ac:dyDescent="0.2">
      <c r="A56" s="19">
        <v>31048</v>
      </c>
      <c r="B56" s="18">
        <v>215</v>
      </c>
    </row>
    <row r="57" spans="1:2" x14ac:dyDescent="0.2">
      <c r="A57" s="19">
        <v>31138</v>
      </c>
      <c r="B57" s="18">
        <v>318</v>
      </c>
    </row>
    <row r="58" spans="1:2" x14ac:dyDescent="0.2">
      <c r="A58" s="19">
        <v>31229</v>
      </c>
      <c r="B58" s="18">
        <v>295</v>
      </c>
    </row>
    <row r="59" spans="1:2" x14ac:dyDescent="0.2">
      <c r="A59" s="19">
        <v>31321</v>
      </c>
      <c r="B59" s="18">
        <v>244</v>
      </c>
    </row>
    <row r="60" spans="1:2" x14ac:dyDescent="0.2">
      <c r="A60" s="19">
        <v>31413</v>
      </c>
      <c r="B60" s="18">
        <v>234</v>
      </c>
    </row>
    <row r="61" spans="1:2" x14ac:dyDescent="0.2">
      <c r="A61" s="19">
        <v>31503</v>
      </c>
      <c r="B61" s="18">
        <v>369</v>
      </c>
    </row>
    <row r="62" spans="1:2" x14ac:dyDescent="0.2">
      <c r="A62" s="19">
        <v>31594</v>
      </c>
      <c r="B62" s="18">
        <v>325</v>
      </c>
    </row>
    <row r="63" spans="1:2" x14ac:dyDescent="0.2">
      <c r="A63" s="19">
        <v>31686</v>
      </c>
      <c r="B63" s="18">
        <v>251</v>
      </c>
    </row>
    <row r="64" spans="1:2" x14ac:dyDescent="0.2">
      <c r="A64" s="19">
        <v>31778</v>
      </c>
      <c r="B64" s="18">
        <v>241</v>
      </c>
    </row>
    <row r="65" spans="1:2" x14ac:dyDescent="0.2">
      <c r="A65" s="19">
        <v>31868</v>
      </c>
      <c r="B65" s="18">
        <v>346</v>
      </c>
    </row>
    <row r="66" spans="1:2" x14ac:dyDescent="0.2">
      <c r="A66" s="19">
        <v>31959</v>
      </c>
      <c r="B66" s="18">
        <v>321</v>
      </c>
    </row>
    <row r="67" spans="1:2" x14ac:dyDescent="0.2">
      <c r="A67" s="19">
        <v>32051</v>
      </c>
      <c r="B67" s="18">
        <v>237</v>
      </c>
    </row>
    <row r="68" spans="1:2" x14ac:dyDescent="0.2">
      <c r="A68" s="19">
        <v>32143</v>
      </c>
      <c r="B68" s="18">
        <v>220</v>
      </c>
    </row>
    <row r="69" spans="1:2" x14ac:dyDescent="0.2">
      <c r="A69" s="19">
        <v>32234</v>
      </c>
      <c r="B69" s="18">
        <v>324</v>
      </c>
    </row>
    <row r="70" spans="1:2" x14ac:dyDescent="0.2">
      <c r="A70" s="19">
        <v>32325</v>
      </c>
      <c r="B70" s="18">
        <v>293</v>
      </c>
    </row>
    <row r="71" spans="1:2" x14ac:dyDescent="0.2">
      <c r="A71" s="19">
        <v>32417</v>
      </c>
      <c r="B71" s="18">
        <v>245</v>
      </c>
    </row>
    <row r="72" spans="1:2" x14ac:dyDescent="0.2">
      <c r="A72" s="19">
        <v>32509</v>
      </c>
      <c r="B72" s="18">
        <v>213</v>
      </c>
    </row>
    <row r="73" spans="1:2" x14ac:dyDescent="0.2">
      <c r="A73" s="19">
        <v>32599</v>
      </c>
      <c r="B73" s="18">
        <v>302</v>
      </c>
    </row>
    <row r="74" spans="1:2" x14ac:dyDescent="0.2">
      <c r="A74" s="19">
        <v>32690</v>
      </c>
      <c r="B74" s="18">
        <v>272</v>
      </c>
    </row>
    <row r="75" spans="1:2" x14ac:dyDescent="0.2">
      <c r="A75" s="19">
        <v>32782</v>
      </c>
      <c r="B75" s="18">
        <v>217</v>
      </c>
    </row>
    <row r="76" spans="1:2" x14ac:dyDescent="0.2">
      <c r="A76" s="19">
        <v>32874</v>
      </c>
      <c r="B76" s="18">
        <v>217</v>
      </c>
    </row>
    <row r="77" spans="1:2" x14ac:dyDescent="0.2">
      <c r="A77" s="19">
        <v>32964</v>
      </c>
      <c r="B77" s="18">
        <v>271</v>
      </c>
    </row>
    <row r="78" spans="1:2" x14ac:dyDescent="0.2">
      <c r="A78" s="19">
        <v>33055</v>
      </c>
      <c r="B78" s="18">
        <v>233</v>
      </c>
    </row>
    <row r="79" spans="1:2" x14ac:dyDescent="0.2">
      <c r="A79" s="19">
        <v>33147</v>
      </c>
      <c r="B79" s="18">
        <v>174</v>
      </c>
    </row>
    <row r="80" spans="1:2" x14ac:dyDescent="0.2">
      <c r="A80" s="19">
        <v>33239</v>
      </c>
      <c r="B80" s="18">
        <v>147</v>
      </c>
    </row>
    <row r="81" spans="1:2" x14ac:dyDescent="0.2">
      <c r="A81" s="19">
        <v>33329</v>
      </c>
      <c r="B81" s="18">
        <v>254</v>
      </c>
    </row>
    <row r="82" spans="1:2" x14ac:dyDescent="0.2">
      <c r="A82" s="19">
        <v>33420</v>
      </c>
      <c r="B82" s="18">
        <v>240</v>
      </c>
    </row>
    <row r="83" spans="1:2" x14ac:dyDescent="0.2">
      <c r="A83" s="19">
        <v>33512</v>
      </c>
      <c r="B83" s="18">
        <v>200</v>
      </c>
    </row>
    <row r="84" spans="1:2" x14ac:dyDescent="0.2">
      <c r="A84" s="19">
        <v>33604</v>
      </c>
      <c r="B84" s="18">
        <v>219</v>
      </c>
    </row>
    <row r="85" spans="1:2" x14ac:dyDescent="0.2">
      <c r="A85" s="19">
        <v>33695</v>
      </c>
      <c r="B85" s="18">
        <v>296</v>
      </c>
    </row>
    <row r="86" spans="1:2" x14ac:dyDescent="0.2">
      <c r="A86" s="19">
        <v>33786</v>
      </c>
      <c r="B86" s="18">
        <v>276</v>
      </c>
    </row>
    <row r="87" spans="1:2" x14ac:dyDescent="0.2">
      <c r="A87" s="19">
        <v>33878</v>
      </c>
      <c r="B87" s="18">
        <v>239</v>
      </c>
    </row>
    <row r="88" spans="1:2" x14ac:dyDescent="0.2">
      <c r="A88" s="19">
        <v>33970</v>
      </c>
      <c r="B88" s="18">
        <v>213</v>
      </c>
    </row>
    <row r="89" spans="1:2" x14ac:dyDescent="0.2">
      <c r="A89" s="19">
        <v>34060</v>
      </c>
      <c r="B89" s="18">
        <v>324</v>
      </c>
    </row>
    <row r="90" spans="1:2" x14ac:dyDescent="0.2">
      <c r="A90" s="19">
        <v>34151</v>
      </c>
      <c r="B90" s="18">
        <v>309</v>
      </c>
    </row>
    <row r="91" spans="1:2" x14ac:dyDescent="0.2">
      <c r="A91" s="19">
        <v>34243</v>
      </c>
      <c r="B91" s="18">
        <v>279</v>
      </c>
    </row>
    <row r="92" spans="1:2" x14ac:dyDescent="0.2">
      <c r="A92" s="19">
        <v>34335</v>
      </c>
      <c r="B92" s="18">
        <v>253</v>
      </c>
    </row>
    <row r="93" spans="1:2" x14ac:dyDescent="0.2">
      <c r="A93" s="19">
        <v>34425</v>
      </c>
      <c r="B93" s="18">
        <v>354</v>
      </c>
    </row>
    <row r="94" spans="1:2" x14ac:dyDescent="0.2">
      <c r="A94" s="19">
        <v>34516</v>
      </c>
      <c r="B94" s="18">
        <v>326</v>
      </c>
    </row>
    <row r="95" spans="1:2" x14ac:dyDescent="0.2">
      <c r="A95" s="19">
        <v>34608</v>
      </c>
      <c r="B95" s="18">
        <v>266</v>
      </c>
    </row>
    <row r="96" spans="1:2" x14ac:dyDescent="0.2">
      <c r="A96" s="19">
        <v>34700</v>
      </c>
      <c r="B96" s="18">
        <v>214</v>
      </c>
    </row>
    <row r="97" spans="1:2" x14ac:dyDescent="0.2">
      <c r="A97" s="19">
        <v>34790</v>
      </c>
      <c r="B97" s="18">
        <v>297</v>
      </c>
    </row>
    <row r="98" spans="1:2" x14ac:dyDescent="0.2">
      <c r="A98" s="19">
        <v>34881</v>
      </c>
      <c r="B98" s="18">
        <v>308</v>
      </c>
    </row>
    <row r="99" spans="1:2" x14ac:dyDescent="0.2">
      <c r="A99" s="19">
        <v>34973</v>
      </c>
      <c r="B99" s="18">
        <v>257</v>
      </c>
    </row>
    <row r="100" spans="1:2" x14ac:dyDescent="0.2">
      <c r="A100" s="19">
        <v>35065</v>
      </c>
      <c r="B100" s="18">
        <v>240</v>
      </c>
    </row>
    <row r="101" spans="1:2" x14ac:dyDescent="0.2">
      <c r="A101" s="19">
        <v>35156</v>
      </c>
      <c r="B101" s="18">
        <v>344</v>
      </c>
    </row>
    <row r="102" spans="1:2" x14ac:dyDescent="0.2">
      <c r="A102" s="19">
        <v>35247</v>
      </c>
      <c r="B102" s="18">
        <v>324</v>
      </c>
    </row>
    <row r="103" spans="1:2" x14ac:dyDescent="0.2">
      <c r="A103" s="19">
        <v>35339</v>
      </c>
      <c r="B103" s="18">
        <v>252</v>
      </c>
    </row>
    <row r="104" spans="1:2" x14ac:dyDescent="0.2">
      <c r="A104" s="19">
        <v>35431</v>
      </c>
      <c r="B104" s="18">
        <v>238</v>
      </c>
    </row>
    <row r="105" spans="1:2" x14ac:dyDescent="0.2">
      <c r="A105" s="19">
        <v>35521</v>
      </c>
      <c r="B105" s="18">
        <v>325</v>
      </c>
    </row>
    <row r="106" spans="1:2" x14ac:dyDescent="0.2">
      <c r="A106" s="19">
        <v>35612</v>
      </c>
      <c r="B106" s="18">
        <v>315</v>
      </c>
    </row>
    <row r="107" spans="1:2" x14ac:dyDescent="0.2">
      <c r="A107" s="19">
        <v>35704</v>
      </c>
      <c r="B107" s="18">
        <v>257</v>
      </c>
    </row>
    <row r="108" spans="1:2" x14ac:dyDescent="0.2">
      <c r="A108" s="19">
        <v>35796</v>
      </c>
      <c r="B108" s="18">
        <v>258</v>
      </c>
    </row>
    <row r="109" spans="1:2" x14ac:dyDescent="0.2">
      <c r="A109" s="19">
        <v>35886</v>
      </c>
      <c r="B109" s="18">
        <v>360</v>
      </c>
    </row>
    <row r="110" spans="1:2" x14ac:dyDescent="0.2">
      <c r="A110" s="19">
        <v>35977</v>
      </c>
      <c r="B110" s="18">
        <v>348</v>
      </c>
    </row>
    <row r="111" spans="1:2" x14ac:dyDescent="0.2">
      <c r="A111" s="19">
        <v>36069</v>
      </c>
      <c r="B111" s="18">
        <v>305</v>
      </c>
    </row>
    <row r="112" spans="1:2" x14ac:dyDescent="0.2">
      <c r="A112" s="19">
        <v>36161</v>
      </c>
      <c r="B112" s="18">
        <v>287</v>
      </c>
    </row>
    <row r="113" spans="1:2" x14ac:dyDescent="0.2">
      <c r="A113" s="19">
        <v>36251</v>
      </c>
      <c r="B113" s="18">
        <v>367</v>
      </c>
    </row>
    <row r="114" spans="1:2" x14ac:dyDescent="0.2">
      <c r="A114" s="19">
        <v>36342</v>
      </c>
      <c r="B114" s="18">
        <v>347</v>
      </c>
    </row>
    <row r="115" spans="1:2" x14ac:dyDescent="0.2">
      <c r="A115" s="19">
        <v>36434</v>
      </c>
      <c r="B115" s="18">
        <v>301</v>
      </c>
    </row>
    <row r="116" spans="1:2" x14ac:dyDescent="0.2">
      <c r="A116" s="19">
        <v>36526</v>
      </c>
      <c r="B116" s="18">
        <v>278</v>
      </c>
    </row>
    <row r="117" spans="1:2" x14ac:dyDescent="0.2">
      <c r="A117" s="19">
        <v>36617</v>
      </c>
      <c r="B117" s="18">
        <v>357</v>
      </c>
    </row>
    <row r="118" spans="1:2" x14ac:dyDescent="0.2">
      <c r="A118" s="19">
        <v>36708</v>
      </c>
      <c r="B118" s="18">
        <v>320</v>
      </c>
    </row>
    <row r="119" spans="1:2" x14ac:dyDescent="0.2">
      <c r="A119" s="19">
        <v>36800</v>
      </c>
      <c r="B119" s="18">
        <v>275</v>
      </c>
    </row>
    <row r="120" spans="1:2" x14ac:dyDescent="0.2">
      <c r="A120" s="19">
        <v>36892</v>
      </c>
      <c r="B120" s="18">
        <v>274</v>
      </c>
    </row>
    <row r="121" spans="1:2" x14ac:dyDescent="0.2">
      <c r="A121" s="19">
        <v>36982</v>
      </c>
      <c r="B121" s="18">
        <v>374</v>
      </c>
    </row>
    <row r="122" spans="1:2" x14ac:dyDescent="0.2">
      <c r="A122" s="19">
        <v>37073</v>
      </c>
      <c r="B122" s="18">
        <v>341</v>
      </c>
    </row>
    <row r="123" spans="1:2" x14ac:dyDescent="0.2">
      <c r="A123" s="19">
        <v>37165</v>
      </c>
      <c r="B123" s="18">
        <v>285</v>
      </c>
    </row>
    <row r="124" spans="1:2" x14ac:dyDescent="0.2">
      <c r="A124" s="19">
        <v>37257</v>
      </c>
      <c r="B124" s="18">
        <v>293</v>
      </c>
    </row>
    <row r="125" spans="1:2" x14ac:dyDescent="0.2">
      <c r="A125" s="19">
        <v>37347</v>
      </c>
      <c r="B125" s="18">
        <v>386</v>
      </c>
    </row>
    <row r="126" spans="1:2" x14ac:dyDescent="0.2">
      <c r="A126" s="19">
        <v>37438</v>
      </c>
      <c r="B126" s="18">
        <v>361</v>
      </c>
    </row>
    <row r="127" spans="1:2" x14ac:dyDescent="0.2">
      <c r="A127" s="19">
        <v>37530</v>
      </c>
      <c r="B127" s="18">
        <v>319</v>
      </c>
    </row>
    <row r="128" spans="1:2" x14ac:dyDescent="0.2">
      <c r="A128" s="19">
        <v>37622</v>
      </c>
      <c r="B128" s="18">
        <v>304</v>
      </c>
    </row>
    <row r="129" spans="1:2" x14ac:dyDescent="0.2">
      <c r="A129" s="19">
        <v>37712</v>
      </c>
      <c r="B129" s="18">
        <v>406</v>
      </c>
    </row>
    <row r="130" spans="1:2" x14ac:dyDescent="0.2">
      <c r="A130" s="19">
        <v>37803</v>
      </c>
      <c r="B130" s="18">
        <v>412</v>
      </c>
    </row>
    <row r="131" spans="1:2" x14ac:dyDescent="0.2">
      <c r="A131" s="19">
        <v>37895</v>
      </c>
      <c r="B131" s="18">
        <v>377</v>
      </c>
    </row>
    <row r="132" spans="1:2" x14ac:dyDescent="0.2">
      <c r="A132" s="19">
        <v>37987</v>
      </c>
      <c r="B132" s="18">
        <v>345</v>
      </c>
    </row>
    <row r="133" spans="1:2" x14ac:dyDescent="0.2">
      <c r="A133" s="19">
        <v>38078</v>
      </c>
      <c r="B133" s="18">
        <v>456</v>
      </c>
    </row>
    <row r="134" spans="1:2" x14ac:dyDescent="0.2">
      <c r="A134" s="19">
        <v>38169</v>
      </c>
      <c r="B134" s="18">
        <v>440</v>
      </c>
    </row>
    <row r="135" spans="1:2" x14ac:dyDescent="0.2">
      <c r="A135" s="19">
        <v>38261</v>
      </c>
      <c r="B135" s="18">
        <v>370</v>
      </c>
    </row>
    <row r="136" spans="1:2" x14ac:dyDescent="0.2">
      <c r="A136" s="19">
        <v>38353</v>
      </c>
      <c r="B136" s="18">
        <v>369</v>
      </c>
    </row>
    <row r="137" spans="1:2" x14ac:dyDescent="0.2">
      <c r="A137" s="19">
        <v>38443</v>
      </c>
      <c r="B137" s="18">
        <v>485</v>
      </c>
    </row>
    <row r="138" spans="1:2" x14ac:dyDescent="0.2">
      <c r="A138" s="19">
        <v>38534</v>
      </c>
      <c r="B138" s="18">
        <v>471</v>
      </c>
    </row>
    <row r="139" spans="1:2" x14ac:dyDescent="0.2">
      <c r="A139" s="19">
        <v>38626</v>
      </c>
      <c r="B139" s="18">
        <v>392</v>
      </c>
    </row>
    <row r="140" spans="1:2" x14ac:dyDescent="0.2">
      <c r="A140" s="19">
        <v>38718</v>
      </c>
      <c r="B140" s="18">
        <v>382</v>
      </c>
    </row>
    <row r="141" spans="1:2" x14ac:dyDescent="0.2">
      <c r="A141" s="19">
        <v>38808</v>
      </c>
      <c r="B141" s="18">
        <v>433</v>
      </c>
    </row>
    <row r="142" spans="1:2" x14ac:dyDescent="0.2">
      <c r="A142" s="19">
        <v>38899</v>
      </c>
      <c r="B142" s="18">
        <v>372</v>
      </c>
    </row>
    <row r="143" spans="1:2" x14ac:dyDescent="0.2">
      <c r="A143" s="19">
        <v>38991</v>
      </c>
      <c r="B143" s="18">
        <v>278</v>
      </c>
    </row>
    <row r="144" spans="1:2" x14ac:dyDescent="0.2">
      <c r="A144" s="19">
        <v>39083</v>
      </c>
      <c r="B144" s="18">
        <v>260</v>
      </c>
    </row>
    <row r="145" spans="1:2" x14ac:dyDescent="0.2">
      <c r="A145" s="19">
        <v>39173</v>
      </c>
      <c r="B145" s="18">
        <v>333</v>
      </c>
    </row>
    <row r="146" spans="1:2" x14ac:dyDescent="0.2">
      <c r="A146" s="19">
        <v>39264</v>
      </c>
      <c r="B146" s="18">
        <v>265</v>
      </c>
    </row>
    <row r="147" spans="1:2" x14ac:dyDescent="0.2">
      <c r="A147" s="19">
        <v>39356</v>
      </c>
      <c r="B147" s="18">
        <v>188</v>
      </c>
    </row>
    <row r="148" spans="1:2" x14ac:dyDescent="0.2">
      <c r="A148" s="19">
        <v>39448</v>
      </c>
      <c r="B148" s="18">
        <v>162</v>
      </c>
    </row>
    <row r="149" spans="1:2" x14ac:dyDescent="0.2">
      <c r="A149" s="19">
        <v>39539</v>
      </c>
      <c r="B149" s="18">
        <v>194</v>
      </c>
    </row>
    <row r="150" spans="1:2" x14ac:dyDescent="0.2">
      <c r="A150" s="19">
        <v>39630</v>
      </c>
      <c r="B150" s="18">
        <v>163</v>
      </c>
    </row>
    <row r="151" spans="1:2" x14ac:dyDescent="0.2">
      <c r="A151" s="19">
        <v>39722</v>
      </c>
      <c r="B151" s="18">
        <v>103</v>
      </c>
    </row>
    <row r="152" spans="1:2" x14ac:dyDescent="0.2">
      <c r="A152" s="19">
        <v>39814</v>
      </c>
      <c r="B152" s="18">
        <v>78</v>
      </c>
    </row>
    <row r="153" spans="1:2" x14ac:dyDescent="0.2">
      <c r="A153" s="19">
        <v>39904</v>
      </c>
      <c r="B153" s="18">
        <v>124</v>
      </c>
    </row>
    <row r="154" spans="1:2" x14ac:dyDescent="0.2">
      <c r="A154" s="19">
        <v>39995</v>
      </c>
      <c r="B154" s="18">
        <v>138</v>
      </c>
    </row>
    <row r="155" spans="1:2" x14ac:dyDescent="0.2">
      <c r="A155" s="19">
        <v>40087</v>
      </c>
      <c r="B155" s="18">
        <v>105</v>
      </c>
    </row>
    <row r="156" spans="1:2" x14ac:dyDescent="0.2">
      <c r="A156" s="19">
        <v>40179</v>
      </c>
      <c r="B156" s="18">
        <v>114</v>
      </c>
    </row>
    <row r="157" spans="1:2" x14ac:dyDescent="0.2">
      <c r="A157" s="19">
        <v>40269</v>
      </c>
      <c r="B157" s="18">
        <v>142</v>
      </c>
    </row>
    <row r="158" spans="1:2" x14ac:dyDescent="0.2">
      <c r="A158" s="19">
        <v>40360</v>
      </c>
      <c r="B158" s="18">
        <v>119</v>
      </c>
    </row>
    <row r="159" spans="1:2" x14ac:dyDescent="0.2">
      <c r="A159" s="19">
        <v>40452</v>
      </c>
      <c r="B159" s="18">
        <v>96</v>
      </c>
    </row>
    <row r="160" spans="1:2" x14ac:dyDescent="0.2">
      <c r="A160" s="19">
        <v>40544</v>
      </c>
      <c r="B160" s="18">
        <v>90</v>
      </c>
    </row>
    <row r="161" spans="1:2" x14ac:dyDescent="0.2">
      <c r="A161" s="19">
        <v>40634</v>
      </c>
      <c r="B161" s="18">
        <v>123</v>
      </c>
    </row>
    <row r="162" spans="1:2" x14ac:dyDescent="0.2">
      <c r="A162" s="19">
        <v>40725</v>
      </c>
      <c r="B162" s="18">
        <v>118</v>
      </c>
    </row>
    <row r="163" spans="1:2" x14ac:dyDescent="0.2">
      <c r="A163" s="19">
        <v>40817</v>
      </c>
      <c r="B163" s="18">
        <v>100</v>
      </c>
    </row>
    <row r="164" spans="1:2" x14ac:dyDescent="0.2">
      <c r="A164" s="19">
        <v>40909</v>
      </c>
      <c r="B164" s="18">
        <v>105</v>
      </c>
    </row>
    <row r="165" spans="1:2" x14ac:dyDescent="0.2">
      <c r="A165" s="19">
        <v>41000</v>
      </c>
      <c r="B165" s="18">
        <v>151</v>
      </c>
    </row>
    <row r="166" spans="1:2" x14ac:dyDescent="0.2">
      <c r="A166" s="19">
        <v>41091</v>
      </c>
      <c r="B166" s="18">
        <v>150</v>
      </c>
    </row>
    <row r="167" spans="1:2" x14ac:dyDescent="0.2">
      <c r="A167" s="19">
        <v>41183</v>
      </c>
      <c r="B167" s="18">
        <v>129</v>
      </c>
    </row>
    <row r="168" spans="1:2" x14ac:dyDescent="0.2">
      <c r="A168" s="19">
        <v>41275</v>
      </c>
      <c r="B168" s="18">
        <v>136</v>
      </c>
    </row>
    <row r="169" spans="1:2" x14ac:dyDescent="0.2">
      <c r="A169" s="19">
        <v>41365</v>
      </c>
      <c r="B169" s="18">
        <v>174</v>
      </c>
    </row>
    <row r="170" spans="1:2" x14ac:dyDescent="0.2">
      <c r="A170" s="19">
        <v>41456</v>
      </c>
      <c r="B170" s="18">
        <v>165</v>
      </c>
    </row>
    <row r="171" spans="1:2" x14ac:dyDescent="0.2">
      <c r="A171" s="19">
        <v>41548</v>
      </c>
      <c r="B171" s="18">
        <v>142</v>
      </c>
    </row>
    <row r="172" spans="1:2" x14ac:dyDescent="0.2">
      <c r="A172" s="19">
        <v>41640</v>
      </c>
      <c r="B172" s="18">
        <v>134</v>
      </c>
    </row>
    <row r="173" spans="1:2" x14ac:dyDescent="0.2">
      <c r="A173" s="19">
        <v>41730</v>
      </c>
      <c r="B173" s="18">
        <v>183</v>
      </c>
    </row>
    <row r="174" spans="1:2" x14ac:dyDescent="0.2">
      <c r="A174" s="19">
        <v>41821</v>
      </c>
      <c r="B174" s="18">
        <v>178</v>
      </c>
    </row>
    <row r="175" spans="1:2" x14ac:dyDescent="0.2">
      <c r="A175" s="19">
        <v>41913</v>
      </c>
      <c r="B175" s="18">
        <v>154</v>
      </c>
    </row>
    <row r="176" spans="1:2" x14ac:dyDescent="0.2">
      <c r="A176" s="19">
        <v>42005</v>
      </c>
      <c r="B176" s="18">
        <v>140</v>
      </c>
    </row>
    <row r="177" spans="1:2" x14ac:dyDescent="0.2">
      <c r="A177" s="19">
        <v>42095</v>
      </c>
      <c r="B177" s="18">
        <v>205</v>
      </c>
    </row>
    <row r="178" spans="1:2" x14ac:dyDescent="0.2">
      <c r="A178" s="19">
        <v>42186</v>
      </c>
      <c r="B178" s="18">
        <v>203</v>
      </c>
    </row>
    <row r="179" spans="1:2" x14ac:dyDescent="0.2">
      <c r="A179" s="19">
        <v>42278</v>
      </c>
      <c r="B179" s="18">
        <v>166</v>
      </c>
    </row>
    <row r="180" spans="1:2" x14ac:dyDescent="0.2">
      <c r="A180" s="19">
        <v>42370</v>
      </c>
      <c r="B180" s="18">
        <v>170</v>
      </c>
    </row>
    <row r="181" spans="1:2" x14ac:dyDescent="0.2">
      <c r="A181" s="19">
        <v>42461</v>
      </c>
      <c r="B181" s="18">
        <v>218</v>
      </c>
    </row>
    <row r="182" spans="1:2" x14ac:dyDescent="0.2">
      <c r="A182" s="19">
        <v>42552</v>
      </c>
      <c r="B182" s="18">
        <v>206</v>
      </c>
    </row>
    <row r="183" spans="1:2" x14ac:dyDescent="0.2">
      <c r="A183" s="19">
        <v>42644</v>
      </c>
      <c r="B183" s="18">
        <v>187</v>
      </c>
    </row>
    <row r="184" spans="1:2" x14ac:dyDescent="0.2">
      <c r="A184" s="19">
        <v>42736</v>
      </c>
      <c r="B184" s="18">
        <v>181</v>
      </c>
    </row>
    <row r="185" spans="1:2" x14ac:dyDescent="0.2">
      <c r="A185" s="19">
        <v>42826</v>
      </c>
      <c r="B185" s="18">
        <v>238</v>
      </c>
    </row>
    <row r="186" spans="1:2" x14ac:dyDescent="0.2">
      <c r="A186" s="19">
        <v>42917</v>
      </c>
      <c r="B186" s="18">
        <v>230</v>
      </c>
    </row>
    <row r="187" spans="1:2" x14ac:dyDescent="0.2">
      <c r="A187" s="19">
        <v>43009</v>
      </c>
      <c r="B187" s="18">
        <v>200</v>
      </c>
    </row>
    <row r="188" spans="1:2" x14ac:dyDescent="0.2">
      <c r="A188" s="19">
        <v>43101</v>
      </c>
      <c r="B188" s="18">
        <v>195</v>
      </c>
    </row>
    <row r="189" spans="1:2" x14ac:dyDescent="0.2">
      <c r="A189" s="19">
        <v>43191</v>
      </c>
      <c r="B189" s="18">
        <v>257</v>
      </c>
    </row>
    <row r="190" spans="1:2" x14ac:dyDescent="0.2">
      <c r="A190" s="19">
        <v>43282</v>
      </c>
      <c r="B190" s="18">
        <v>238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37" sqref="L37"/>
    </sheetView>
  </sheetViews>
  <sheetFormatPr defaultRowHeight="15" x14ac:dyDescent="0.25"/>
  <sheetData>
    <row r="1" spans="1:13" x14ac:dyDescent="0.25">
      <c r="A1" t="s">
        <v>101</v>
      </c>
      <c r="M1" t="s">
        <v>110</v>
      </c>
    </row>
    <row r="2" spans="1:13" x14ac:dyDescent="0.25">
      <c r="M2" t="s">
        <v>111</v>
      </c>
    </row>
    <row r="3" spans="1:13" x14ac:dyDescent="0.25">
      <c r="A3" t="s">
        <v>102</v>
      </c>
      <c r="M3" t="s">
        <v>112</v>
      </c>
    </row>
    <row r="4" spans="1:13" x14ac:dyDescent="0.25">
      <c r="G4" t="s">
        <v>109</v>
      </c>
    </row>
    <row r="5" spans="1:13" x14ac:dyDescent="0.25">
      <c r="A5" t="s">
        <v>9</v>
      </c>
      <c r="B5" t="s">
        <v>5</v>
      </c>
      <c r="D5" t="s">
        <v>103</v>
      </c>
      <c r="E5" t="s">
        <v>104</v>
      </c>
      <c r="F5" t="s">
        <v>105</v>
      </c>
      <c r="G5" t="s">
        <v>108</v>
      </c>
      <c r="H5" t="s">
        <v>106</v>
      </c>
      <c r="I5" t="s">
        <v>107</v>
      </c>
    </row>
    <row r="6" spans="1:13" x14ac:dyDescent="0.25">
      <c r="A6">
        <v>1</v>
      </c>
      <c r="B6">
        <v>28</v>
      </c>
      <c r="D6">
        <f>A6*$B$32+$B$31</f>
        <v>31.583333333333332</v>
      </c>
      <c r="E6">
        <f>B6/D6</f>
        <v>0.88654353562005284</v>
      </c>
      <c r="F6">
        <f>AVERAGE(E6,E10)</f>
        <v>0.83013084057637587</v>
      </c>
      <c r="G6">
        <f>F6*D6</f>
        <v>26.218299048203871</v>
      </c>
      <c r="H6">
        <f t="shared" ref="H6:H13" si="0">(D6-B6)</f>
        <v>3.5833333333333321</v>
      </c>
      <c r="I6">
        <f t="shared" ref="I6:I13" si="1">(G6-B6)</f>
        <v>-1.7817009517961289</v>
      </c>
    </row>
    <row r="7" spans="1:13" x14ac:dyDescent="0.25">
      <c r="A7">
        <v>2</v>
      </c>
      <c r="B7">
        <v>32</v>
      </c>
      <c r="D7">
        <f t="shared" ref="D7:D13" si="2">A7*$B$32+$B$31</f>
        <v>33.38095238095238</v>
      </c>
      <c r="E7">
        <f t="shared" ref="E7:E13" si="3">B7/D7</f>
        <v>0.95863052781740377</v>
      </c>
      <c r="F7">
        <f>AVERAGE(E7,E11)</f>
        <v>0.91065329207771595</v>
      </c>
      <c r="G7">
        <f t="shared" ref="G7:G9" si="4">F7*D7</f>
        <v>30.398474178403756</v>
      </c>
      <c r="H7">
        <f t="shared" si="0"/>
        <v>1.3809523809523796</v>
      </c>
      <c r="I7">
        <f t="shared" si="1"/>
        <v>-1.601525821596244</v>
      </c>
    </row>
    <row r="8" spans="1:13" x14ac:dyDescent="0.25">
      <c r="A8">
        <v>3</v>
      </c>
      <c r="B8">
        <v>49</v>
      </c>
      <c r="D8">
        <f t="shared" si="2"/>
        <v>35.178571428571431</v>
      </c>
      <c r="E8">
        <f t="shared" si="3"/>
        <v>1.3928934010152283</v>
      </c>
      <c r="F8">
        <f>AVERAGE(E8,E12)</f>
        <v>1.3573064925840401</v>
      </c>
      <c r="G8">
        <f t="shared" si="4"/>
        <v>47.748103399831415</v>
      </c>
      <c r="H8">
        <f t="shared" si="0"/>
        <v>-13.821428571428569</v>
      </c>
      <c r="I8">
        <f t="shared" si="1"/>
        <v>-1.2518966001685854</v>
      </c>
    </row>
    <row r="9" spans="1:13" x14ac:dyDescent="0.25">
      <c r="A9">
        <v>4</v>
      </c>
      <c r="B9">
        <v>34</v>
      </c>
      <c r="D9">
        <f t="shared" si="2"/>
        <v>36.976190476190474</v>
      </c>
      <c r="E9">
        <f t="shared" si="3"/>
        <v>0.91951062459755317</v>
      </c>
      <c r="F9">
        <f>AVERAGE(E9,E13)</f>
        <v>0.90126474626104081</v>
      </c>
      <c r="G9">
        <f t="shared" si="4"/>
        <v>33.325336927223724</v>
      </c>
      <c r="H9">
        <f t="shared" si="0"/>
        <v>2.9761904761904745</v>
      </c>
      <c r="I9">
        <f t="shared" si="1"/>
        <v>-0.67466307277627635</v>
      </c>
    </row>
    <row r="10" spans="1:13" x14ac:dyDescent="0.25">
      <c r="A10">
        <v>5</v>
      </c>
      <c r="B10">
        <v>30</v>
      </c>
      <c r="D10">
        <f t="shared" si="2"/>
        <v>38.773809523809526</v>
      </c>
      <c r="E10">
        <f t="shared" si="3"/>
        <v>0.7737181455326988</v>
      </c>
      <c r="G10">
        <f>F6*D10</f>
        <v>32.187335092348292</v>
      </c>
      <c r="H10">
        <f t="shared" si="0"/>
        <v>8.7738095238095255</v>
      </c>
      <c r="I10">
        <f t="shared" si="1"/>
        <v>2.1873350923482917</v>
      </c>
    </row>
    <row r="11" spans="1:13" x14ac:dyDescent="0.25">
      <c r="A11">
        <v>6</v>
      </c>
      <c r="B11">
        <v>35</v>
      </c>
      <c r="D11">
        <f t="shared" si="2"/>
        <v>40.571428571428569</v>
      </c>
      <c r="E11">
        <f t="shared" si="3"/>
        <v>0.86267605633802824</v>
      </c>
      <c r="G11">
        <f t="shared" ref="G11:G13" si="5">F7*D11</f>
        <v>36.946504992867332</v>
      </c>
      <c r="H11">
        <f t="shared" si="0"/>
        <v>5.5714285714285694</v>
      </c>
      <c r="I11">
        <f t="shared" si="1"/>
        <v>1.9465049928673324</v>
      </c>
    </row>
    <row r="12" spans="1:13" x14ac:dyDescent="0.25">
      <c r="A12">
        <v>7</v>
      </c>
      <c r="B12">
        <v>56</v>
      </c>
      <c r="D12">
        <f t="shared" si="2"/>
        <v>42.36904761904762</v>
      </c>
      <c r="E12">
        <f t="shared" si="3"/>
        <v>1.321719584152852</v>
      </c>
      <c r="G12">
        <f t="shared" si="5"/>
        <v>57.507783417935698</v>
      </c>
      <c r="H12">
        <f t="shared" si="0"/>
        <v>-13.63095238095238</v>
      </c>
      <c r="I12">
        <f t="shared" si="1"/>
        <v>1.5077834179356984</v>
      </c>
    </row>
    <row r="13" spans="1:13" x14ac:dyDescent="0.25">
      <c r="A13">
        <v>8</v>
      </c>
      <c r="B13">
        <v>39</v>
      </c>
      <c r="D13">
        <f t="shared" si="2"/>
        <v>44.166666666666664</v>
      </c>
      <c r="E13">
        <f t="shared" si="3"/>
        <v>0.88301886792452833</v>
      </c>
      <c r="G13">
        <f t="shared" si="5"/>
        <v>39.805859626529298</v>
      </c>
      <c r="H13">
        <f t="shared" si="0"/>
        <v>5.1666666666666643</v>
      </c>
      <c r="I13">
        <f t="shared" si="1"/>
        <v>0.80585962652929766</v>
      </c>
    </row>
    <row r="15" spans="1:13" x14ac:dyDescent="0.25">
      <c r="A15" t="s">
        <v>12</v>
      </c>
      <c r="G15" s="24" t="s">
        <v>113</v>
      </c>
      <c r="H15" s="24">
        <f>SUMSQ(H6:H13)/COUNT(H6:H13)</f>
        <v>66.894345238095227</v>
      </c>
      <c r="I15" s="24">
        <f>SUMSQ(I6:I13)/COUNT(I6:I13)</f>
        <v>2.4072369580874882</v>
      </c>
    </row>
    <row r="16" spans="1:13" ht="15.75" thickBot="1" x14ac:dyDescent="0.3"/>
    <row r="17" spans="1:9" x14ac:dyDescent="0.25">
      <c r="A17" s="8" t="s">
        <v>13</v>
      </c>
      <c r="B17" s="8"/>
    </row>
    <row r="18" spans="1:9" x14ac:dyDescent="0.25">
      <c r="A18" s="5" t="s">
        <v>14</v>
      </c>
      <c r="B18" s="5">
        <v>0.44978141074464717</v>
      </c>
    </row>
    <row r="19" spans="1:9" x14ac:dyDescent="0.25">
      <c r="A19" s="5" t="s">
        <v>15</v>
      </c>
      <c r="B19" s="5">
        <v>0.20230331745144503</v>
      </c>
    </row>
    <row r="20" spans="1:9" x14ac:dyDescent="0.25">
      <c r="A20" s="5" t="s">
        <v>16</v>
      </c>
      <c r="B20" s="5">
        <v>6.9353870360019207E-2</v>
      </c>
    </row>
    <row r="21" spans="1:9" x14ac:dyDescent="0.25">
      <c r="A21" s="5" t="s">
        <v>17</v>
      </c>
      <c r="B21" s="5">
        <v>9.4441759999197554</v>
      </c>
    </row>
    <row r="22" spans="1:9" ht="15.75" thickBot="1" x14ac:dyDescent="0.3">
      <c r="A22" s="6" t="s">
        <v>18</v>
      </c>
      <c r="B22" s="6">
        <v>8</v>
      </c>
    </row>
    <row r="24" spans="1:9" ht="15.75" thickBot="1" x14ac:dyDescent="0.3">
      <c r="A24" t="s">
        <v>19</v>
      </c>
    </row>
    <row r="25" spans="1:9" x14ac:dyDescent="0.25">
      <c r="A25" s="7"/>
      <c r="B25" s="7" t="s">
        <v>24</v>
      </c>
      <c r="C25" s="7" t="s">
        <v>25</v>
      </c>
      <c r="D25" s="7" t="s">
        <v>26</v>
      </c>
      <c r="E25" s="7" t="s">
        <v>27</v>
      </c>
      <c r="F25" s="7" t="s">
        <v>28</v>
      </c>
    </row>
    <row r="26" spans="1:9" x14ac:dyDescent="0.25">
      <c r="A26" s="5" t="s">
        <v>20</v>
      </c>
      <c r="B26" s="5">
        <v>1</v>
      </c>
      <c r="C26" s="5">
        <v>135.72023809523819</v>
      </c>
      <c r="D26" s="5">
        <v>135.72023809523819</v>
      </c>
      <c r="E26" s="5">
        <v>1.521655951771852</v>
      </c>
      <c r="F26" s="5">
        <v>0.2634971798591017</v>
      </c>
    </row>
    <row r="27" spans="1:9" x14ac:dyDescent="0.25">
      <c r="A27" s="5" t="s">
        <v>21</v>
      </c>
      <c r="B27" s="5">
        <v>6</v>
      </c>
      <c r="C27" s="5">
        <v>535.15476190476181</v>
      </c>
      <c r="D27" s="5">
        <v>89.192460317460302</v>
      </c>
      <c r="E27" s="5"/>
      <c r="F27" s="5"/>
    </row>
    <row r="28" spans="1:9" ht="15.75" thickBot="1" x14ac:dyDescent="0.3">
      <c r="A28" s="6" t="s">
        <v>22</v>
      </c>
      <c r="B28" s="6">
        <v>7</v>
      </c>
      <c r="C28" s="6">
        <v>670.875</v>
      </c>
      <c r="D28" s="6"/>
      <c r="E28" s="6"/>
      <c r="F28" s="6"/>
    </row>
    <row r="29" spans="1:9" ht="15.75" thickBot="1" x14ac:dyDescent="0.3"/>
    <row r="30" spans="1:9" x14ac:dyDescent="0.25">
      <c r="A30" s="7"/>
      <c r="B30" s="7" t="s">
        <v>29</v>
      </c>
      <c r="C30" s="7" t="s">
        <v>17</v>
      </c>
      <c r="D30" s="7" t="s">
        <v>30</v>
      </c>
      <c r="E30" s="7" t="s">
        <v>31</v>
      </c>
      <c r="F30" s="7" t="s">
        <v>32</v>
      </c>
      <c r="G30" s="7" t="s">
        <v>33</v>
      </c>
      <c r="H30" s="7" t="s">
        <v>34</v>
      </c>
      <c r="I30" s="7" t="s">
        <v>35</v>
      </c>
    </row>
    <row r="31" spans="1:9" x14ac:dyDescent="0.25">
      <c r="A31" s="5" t="s">
        <v>23</v>
      </c>
      <c r="B31" s="5">
        <v>29.785714285714285</v>
      </c>
      <c r="C31" s="5">
        <v>7.3588426530768922</v>
      </c>
      <c r="D31" s="5">
        <v>4.0476085289390209</v>
      </c>
      <c r="E31" s="5">
        <v>6.7443564666208964E-3</v>
      </c>
      <c r="F31" s="5">
        <v>11.779274987189346</v>
      </c>
      <c r="G31" s="5">
        <v>47.792153584239223</v>
      </c>
      <c r="H31" s="5">
        <v>11.779274987189346</v>
      </c>
      <c r="I31" s="5">
        <v>47.792153584239223</v>
      </c>
    </row>
    <row r="32" spans="1:9" ht="15.75" thickBot="1" x14ac:dyDescent="0.3">
      <c r="A32" s="6" t="s">
        <v>9</v>
      </c>
      <c r="B32" s="6">
        <v>1.7976190476190477</v>
      </c>
      <c r="C32" s="6">
        <v>1.4572679944192073</v>
      </c>
      <c r="D32" s="6">
        <v>1.2335541949066733</v>
      </c>
      <c r="E32" s="6">
        <v>0.2634971798591022</v>
      </c>
      <c r="F32" s="6">
        <v>-1.7681872782195722</v>
      </c>
      <c r="G32" s="6">
        <v>5.3634253734576678</v>
      </c>
      <c r="H32" s="6">
        <v>-1.7681872782195722</v>
      </c>
      <c r="I32" s="6">
        <v>5.3634253734576678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2.3.1_table_2.1</vt:lpstr>
      <vt:lpstr>2.3.4_seeking_alpha</vt:lpstr>
      <vt:lpstr>2.4_table_2.9</vt:lpstr>
      <vt:lpstr>2.4_figure_2.13</vt:lpstr>
      <vt:lpstr>2.4_figure_2.15</vt:lpstr>
      <vt:lpstr>2.4_figure_2.16</vt:lpstr>
      <vt:lpstr>2.4_figure_2.15_new_exercise</vt:lpstr>
      <vt:lpstr>threeloopslog</vt:lpstr>
      <vt:lpstr>fourloopslog</vt:lpstr>
      <vt:lpstr>FRED_Graph</vt:lpstr>
      <vt:lpstr>holt_winters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Mayock</dc:creator>
  <cp:lastModifiedBy>Garrett Mayock</cp:lastModifiedBy>
  <dcterms:created xsi:type="dcterms:W3CDTF">2019-02-26T21:40:26Z</dcterms:created>
  <dcterms:modified xsi:type="dcterms:W3CDTF">2019-03-16T02:12:41Z</dcterms:modified>
</cp:coreProperties>
</file>