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work\lime\system\"/>
    </mc:Choice>
  </mc:AlternateContent>
  <xr:revisionPtr revIDLastSave="0" documentId="13_ncr:1_{9E326166-86F7-439A-8EBE-F9A83A816F69}" xr6:coauthVersionLast="45" xr6:coauthVersionMax="45" xr10:uidLastSave="{00000000-0000-0000-0000-000000000000}"/>
  <bookViews>
    <workbookView xWindow="9240" yWindow="4515" windowWidth="18705" windowHeight="15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35" i="1" l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14" i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G21" i="1"/>
  <c r="G16" i="1"/>
  <c r="G14" i="1"/>
  <c r="G12" i="1"/>
  <c r="B67" i="1"/>
  <c r="B66" i="1"/>
  <c r="G29" i="1" l="1"/>
  <c r="F27" i="1"/>
  <c r="H27" i="1" s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30" i="1"/>
  <c r="E54" i="1" s="1"/>
  <c r="G54" i="1" s="1"/>
  <c r="E25" i="1"/>
  <c r="E45" i="1" s="1"/>
  <c r="E34" i="1"/>
  <c r="E24" i="1"/>
  <c r="E23" i="1"/>
  <c r="E50" i="1" l="1"/>
  <c r="E53" i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2" i="1"/>
  <c r="H22" i="1" s="1"/>
  <c r="G22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<sst xmlns="http://schemas.openxmlformats.org/spreadsheetml/2006/main" count="207" uniqueCount="117">
  <si>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</si>
  <si>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</si>
  <si>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</si>
  <si>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</si>
  <si>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</si>
  <si>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</si>
  <si>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</si>
  <si>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</si>
  <si>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</si>
  <si>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</si>
  <si>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</si>
  <si>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</si>
  <si>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</si>
  <si>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</si>
  <si>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</si>
  <si>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</si>
  <si>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</si>
  <si>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</si>
  <si>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</si>
  <si>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</si>
  <si>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</si>
  <si>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</si>
  <si>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</si>
  <si>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</si>
  <si>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</si>
  <si>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</si>
  <si>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</si>
  <si>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</si>
  <si>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</si>
  <si>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</si>
  <si>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</si>
  <si>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</si>
  <si>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</si>
  <si>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</si>
  <si>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</si>
  <si>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</si>
  <si>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</si>
  <si>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</si>
  <si>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</si>
  <si>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</si>
  <si>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</si>
  <si>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</si>
  <si>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</si>
  <si>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</si>
  <si>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</si>
  <si>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</si>
  <si>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</si>
  <si>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</si>
  <si>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</si>
  <si>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</si>
  <si>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</si>
  <si>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</si>
  <si>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</si>
  <si>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</si>
  <si>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</si>
  <si>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</si>
  <si>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</si>
  <si>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</si>
  <si>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</si>
  <si>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</si>
  <si>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</si>
  <si>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</si>
  <si>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</si>
  <si>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</si>
  <si>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</si>
  <si>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</si>
  <si>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</si>
  <si>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</si>
  <si>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</si>
  <si>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</si>
  <si>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</si>
  <si>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</si>
  <si>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</si>
  <si>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</si>
  <si>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</si>
  <si>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</si>
  <si>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</si>
  <si>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</si>
  <si>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</si>
  <si>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</si>
  <si>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</si>
  <si>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</si>
  <si>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</si>
  <si>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</si>
  <si>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</si>
  <si>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</si>
  <si>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</si>
  <si>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</si>
  <si>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</si>
  <si>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</si>
  <si>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</si>
  <si>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</si>
  <si>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</si>
  <si>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</si>
  <si>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</si>
  <si>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</si>
  <si>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</si>
  <si>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</si>
  <si>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</si>
  <si>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</si>
  <si>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</si>
  <si>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</si>
  <si>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</si>
  <si>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</si>
  <si>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</si>
  <si>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</si>
  <si>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</si>
  <si>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</si>
  <si>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</si>
  <si>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</si>
  <si>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U24 Bank: 503</t>
  </si>
  <si>
    <t>AL8/AL7 Bank: 64</t>
  </si>
  <si>
    <t>FPD</t>
  </si>
  <si>
    <t>LPD</t>
  </si>
  <si>
    <t>* Divider: 3</t>
  </si>
  <si>
    <t>* If a FPD clock (GPU) uses an LPD PLL (IOPLL), the cross domain divider applies</t>
  </si>
  <si>
    <t>DDR4 PL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</si>
</sst>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/>
  </sheetViews>
  <sheetFormatPr defaultRowHeight="15" x14ac:dyDescent="0.25"/>
  <cols>
    <col min="1" max="1" width="19.7109375" customWidth="1"/>
    <col min="2" max="2" width="10.85546875" customWidth="1"/>
    <col min="3" max="3" width="10.5703125" customWidth="1"/>
    <col min="4" max="4" width="10.42578125" customWidth="1"/>
    <col min="5" max="5" width="11" customWidth="1"/>
    <col min="6" max="6" width="10.140625" customWidth="1"/>
    <col min="7" max="7" width="10.85546875" customWidth="1"/>
    <col min="8" max="8" width="10.28515625" customWidth="1"/>
  </cols>
  <sheetData>
    <row r="1" spans="1:10" x14ac:dyDescent="0.25">
      <c r="A1" t="s">
        <v>41</v>
      </c>
    </row>
    <row r="3" spans="1:10" x14ac:dyDescent="0.25">
      <c r="A3" s="6" t="s">
        <v>0</v>
      </c>
      <c r="B3" s="3">
        <v>20</v>
      </c>
      <c r="F3" s="3"/>
      <c r="G3" t="s">
        <v>63</v>
      </c>
    </row>
    <row r="4" spans="1:10" x14ac:dyDescent="0.25">
      <c r="F4" s="6"/>
      <c r="G4" t="s">
        <v>64</v>
      </c>
    </row>
    <row r="6" spans="1:10" x14ac:dyDescent="0.2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25">
      <c r="A7" t="s">
        <v>1</v>
      </c>
      <c r="B7" t="s">
        <v>110</v>
      </c>
      <c r="E7" s="8">
        <v>33.33</v>
      </c>
      <c r="F7" s="4">
        <f>1/$E7*1000</f>
        <v>30.003000300030006</v>
      </c>
      <c r="G7" s="9">
        <f>$E7*$B$3</f>
        <v>666.59999999999991</v>
      </c>
      <c r="H7" s="9">
        <f>$F7/$B$3</f>
        <v>1.5001500150015004</v>
      </c>
    </row>
    <row r="8" spans="1:10" x14ac:dyDescent="0.25">
      <c r="A8" t="s">
        <v>16</v>
      </c>
      <c r="B8" t="s">
        <v>111</v>
      </c>
      <c r="E8" s="8">
        <v>300</v>
      </c>
      <c r="F8" s="4">
        <f>1/$E8*1000</f>
        <v>3.3333333333333335</v>
      </c>
      <c r="G8" s="9">
        <f>$E8*$B$3</f>
        <v>6000</v>
      </c>
      <c r="H8" s="9">
        <f>$F8/$B$3</f>
        <v>0.16666666666666669</v>
      </c>
    </row>
    <row r="10" spans="1:10" x14ac:dyDescent="0.25">
      <c r="A10" s="1" t="s">
        <v>2</v>
      </c>
      <c r="B10" s="5" t="s">
        <v>4</v>
      </c>
      <c r="C10" s="5" t="s">
        <v>89</v>
      </c>
      <c r="D10" s="1" t="s">
        <v>99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25">
      <c r="A11" t="s">
        <v>84</v>
      </c>
      <c r="B11" t="s">
        <v>1</v>
      </c>
      <c r="C11" s="3">
        <v>66</v>
      </c>
      <c r="D11" s="3">
        <v>2</v>
      </c>
      <c r="E11" s="7">
        <f>VLOOKUP($B11,$A$7:$F$8,5,FALSE)*$C11/$D11</f>
        <v>1099.8899999999999</v>
      </c>
      <c r="F11" s="4">
        <f>1/$E11*1000</f>
        <v>0.9091818272736365</v>
      </c>
      <c r="G11" s="9">
        <f>$E11*$B$3</f>
        <v>21997.799999999996</v>
      </c>
      <c r="H11" s="9">
        <f>$F11/$B$3</f>
        <v>4.5459091363681828E-2</v>
      </c>
      <c r="J11" t="s">
        <v>112</v>
      </c>
    </row>
    <row r="12" spans="1:10" x14ac:dyDescent="0.25">
      <c r="A12" t="s">
        <v>85</v>
      </c>
      <c r="B12" t="s">
        <v>1</v>
      </c>
      <c r="C12" s="3">
        <v>64</v>
      </c>
      <c r="D12" s="3">
        <v>2</v>
      </c>
      <c r="E12" s="7">
        <f t="shared" ref="E12:E16" si="0">VLOOKUP($B12,$A$7:$F$8,5,FALSE)*$C12/$D12</f>
        <v>1066.56</v>
      </c>
      <c r="F12" s="4">
        <f t="shared" ref="F12:F16" si="1">1/$E12*1000</f>
        <v>0.9375937593759377</v>
      </c>
      <c r="G12" s="9">
        <f t="shared" ref="G12:G16" si="2">$E12*$B$3</f>
        <v>21331.199999999997</v>
      </c>
      <c r="H12" s="9">
        <f t="shared" ref="H12:H16" si="3">$F12/$B$3</f>
        <v>4.6879687968796886E-2</v>
      </c>
      <c r="J12" t="s">
        <v>112</v>
      </c>
    </row>
    <row r="13" spans="1:10" x14ac:dyDescent="0.25">
      <c r="A13" t="s">
        <v>86</v>
      </c>
      <c r="B13" t="s">
        <v>1</v>
      </c>
      <c r="C13" s="3">
        <v>90</v>
      </c>
      <c r="D13" s="3">
        <v>2</v>
      </c>
      <c r="E13" s="7">
        <f t="shared" si="0"/>
        <v>1499.85</v>
      </c>
      <c r="F13" s="4">
        <f t="shared" si="1"/>
        <v>0.66673334000066686</v>
      </c>
      <c r="G13" s="9">
        <f t="shared" si="2"/>
        <v>29997</v>
      </c>
      <c r="H13" s="9">
        <f t="shared" si="3"/>
        <v>3.3336667000033342E-2</v>
      </c>
      <c r="J13" t="s">
        <v>112</v>
      </c>
    </row>
    <row r="14" spans="1:10" x14ac:dyDescent="0.25">
      <c r="A14" t="s">
        <v>87</v>
      </c>
      <c r="B14" t="s">
        <v>1</v>
      </c>
      <c r="C14" s="3">
        <v>90</v>
      </c>
      <c r="D14" s="3">
        <v>2</v>
      </c>
      <c r="E14" s="7">
        <f t="shared" si="0"/>
        <v>1499.85</v>
      </c>
      <c r="F14" s="4">
        <f t="shared" si="1"/>
        <v>0.66673334000066686</v>
      </c>
      <c r="G14" s="9">
        <f t="shared" si="2"/>
        <v>29997</v>
      </c>
      <c r="H14" s="9">
        <f t="shared" si="3"/>
        <v>3.3336667000033342E-2</v>
      </c>
      <c r="J14" t="s">
        <v>113</v>
      </c>
    </row>
    <row r="15" spans="1:10" x14ac:dyDescent="0.25">
      <c r="A15" t="s">
        <v>88</v>
      </c>
      <c r="B15" t="s">
        <v>1</v>
      </c>
      <c r="C15" s="16">
        <v>90</v>
      </c>
      <c r="D15" s="3">
        <v>2</v>
      </c>
      <c r="E15" s="7">
        <f t="shared" si="0"/>
        <v>1499.85</v>
      </c>
      <c r="F15" s="4">
        <f t="shared" si="1"/>
        <v>0.66673334000066686</v>
      </c>
      <c r="G15" s="9">
        <f t="shared" si="2"/>
        <v>29997</v>
      </c>
      <c r="H15" s="9">
        <f t="shared" si="3"/>
        <v>3.3336667000033342E-2</v>
      </c>
      <c r="J15" t="s">
        <v>113</v>
      </c>
    </row>
    <row r="16" spans="1:10" x14ac:dyDescent="0.25">
      <c r="A16" t="s">
        <v>28</v>
      </c>
      <c r="B16" t="s">
        <v>16</v>
      </c>
      <c r="C16" s="3">
        <v>5</v>
      </c>
      <c r="D16" s="3">
        <v>1</v>
      </c>
      <c r="E16" s="7">
        <f t="shared" si="0"/>
        <v>1500</v>
      </c>
      <c r="F16" s="4">
        <f t="shared" si="1"/>
        <v>0.66666666666666663</v>
      </c>
      <c r="G16" s="9">
        <f t="shared" si="2"/>
        <v>30000</v>
      </c>
      <c r="H16" s="9">
        <f t="shared" si="3"/>
        <v>3.3333333333333333E-2</v>
      </c>
    </row>
    <row r="18" spans="1:10" x14ac:dyDescent="0.25">
      <c r="A18" t="s">
        <v>115</v>
      </c>
    </row>
    <row r="19" spans="1:10" x14ac:dyDescent="0.2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25">
      <c r="A20" t="s">
        <v>90</v>
      </c>
      <c r="B20" t="s">
        <v>84</v>
      </c>
      <c r="C20" s="3">
        <v>1</v>
      </c>
      <c r="D20" s="2" t="s">
        <v>7</v>
      </c>
      <c r="E20" s="7">
        <f>VLOOKUP($B20,$A$11:$F$16,5,FALSE)/$C20</f>
        <v>1099.8899999999999</v>
      </c>
      <c r="F20" s="4">
        <f t="shared" ref="F20:F35" si="4">1/$E20*1000</f>
        <v>0.9091818272736365</v>
      </c>
      <c r="G20" s="9">
        <f>$E20*$B$3</f>
        <v>21997.799999999996</v>
      </c>
      <c r="H20" s="9">
        <f>$F20/$B$3</f>
        <v>4.5459091363681828E-2</v>
      </c>
    </row>
    <row r="21" spans="1:10" x14ac:dyDescent="0.25">
      <c r="A21" t="s">
        <v>101</v>
      </c>
      <c r="B21" t="s">
        <v>84</v>
      </c>
      <c r="C21" s="3">
        <v>8</v>
      </c>
      <c r="D21" s="2" t="s">
        <v>7</v>
      </c>
      <c r="E21" s="7">
        <f>VLOOKUP($B21,$A$11:$F$16,5,FALSE)/$C21</f>
        <v>137.48624999999998</v>
      </c>
      <c r="F21" s="4">
        <f t="shared" si="4"/>
        <v>7.273454618189092</v>
      </c>
      <c r="G21" s="9">
        <f>$E21*$B$3</f>
        <v>2749.7249999999995</v>
      </c>
      <c r="H21" s="9">
        <f>$F21/$B$3</f>
        <v>0.36367273090945462</v>
      </c>
    </row>
    <row r="22" spans="1:10" x14ac:dyDescent="0.25">
      <c r="A22" t="s">
        <v>91</v>
      </c>
      <c r="B22" t="s">
        <v>87</v>
      </c>
      <c r="C22" s="3">
        <v>1</v>
      </c>
      <c r="D22" s="2" t="s">
        <v>7</v>
      </c>
      <c r="E22" s="7">
        <f>VLOOKUP($B22,$A$11:$F$16,5,FALSE)/$C22/3</f>
        <v>499.95</v>
      </c>
      <c r="F22" s="4">
        <f t="shared" si="4"/>
        <v>2.000200020002</v>
      </c>
      <c r="G22" s="9">
        <f t="shared" ref="G22:G35" si="5">$E22*$B$3</f>
        <v>9999</v>
      </c>
      <c r="H22" s="9">
        <f t="shared" ref="H22:H35" si="6">$F22/$B$3</f>
        <v>0.1000100010001</v>
      </c>
      <c r="J22" t="s">
        <v>114</v>
      </c>
    </row>
    <row r="23" spans="1:10" x14ac:dyDescent="0.25">
      <c r="A23" t="s">
        <v>92</v>
      </c>
      <c r="B23" t="s">
        <v>85</v>
      </c>
      <c r="C23" s="3">
        <v>2</v>
      </c>
      <c r="D23" s="2" t="s">
        <v>7</v>
      </c>
      <c r="E23" s="7">
        <f t="shared" ref="E22:E27" si="7">VLOOKUP($B23,$A$11:$F$16,5,FALSE)/$C23</f>
        <v>533.28</v>
      </c>
      <c r="F23" s="4">
        <f t="shared" si="4"/>
        <v>1.8751875187518754</v>
      </c>
      <c r="G23" s="9">
        <f t="shared" si="5"/>
        <v>10665.599999999999</v>
      </c>
      <c r="H23" s="9">
        <f t="shared" si="6"/>
        <v>9.3759375937593772E-2</v>
      </c>
    </row>
    <row r="24" spans="1:10" x14ac:dyDescent="0.25">
      <c r="A24" t="s">
        <v>93</v>
      </c>
      <c r="B24" t="s">
        <v>84</v>
      </c>
      <c r="C24" s="3">
        <v>2</v>
      </c>
      <c r="D24" s="2" t="s">
        <v>7</v>
      </c>
      <c r="E24" s="7">
        <f t="shared" si="7"/>
        <v>549.94499999999994</v>
      </c>
      <c r="F24" s="4">
        <f t="shared" si="4"/>
        <v>1.818363654547273</v>
      </c>
      <c r="G24" s="9">
        <f t="shared" si="5"/>
        <v>10998.899999999998</v>
      </c>
      <c r="H24" s="9">
        <f t="shared" si="6"/>
        <v>9.0918182727363656E-2</v>
      </c>
    </row>
    <row r="25" spans="1:10" x14ac:dyDescent="0.25">
      <c r="A25" t="s">
        <v>94</v>
      </c>
      <c r="B25" t="s">
        <v>84</v>
      </c>
      <c r="C25" s="3">
        <v>2</v>
      </c>
      <c r="D25" s="2" t="s">
        <v>7</v>
      </c>
      <c r="E25" s="7">
        <f t="shared" si="7"/>
        <v>549.94499999999994</v>
      </c>
      <c r="F25" s="4">
        <f t="shared" si="4"/>
        <v>1.818363654547273</v>
      </c>
      <c r="G25" s="9">
        <f t="shared" si="5"/>
        <v>10998.899999999998</v>
      </c>
      <c r="H25" s="9">
        <f t="shared" si="6"/>
        <v>9.0918182727363656E-2</v>
      </c>
    </row>
    <row r="26" spans="1:10" x14ac:dyDescent="0.25">
      <c r="A26" t="s">
        <v>106</v>
      </c>
      <c r="B26" t="s">
        <v>85</v>
      </c>
      <c r="C26" s="3">
        <v>2</v>
      </c>
      <c r="D26" s="2" t="s">
        <v>7</v>
      </c>
      <c r="E26" s="7">
        <f t="shared" si="7"/>
        <v>533.28</v>
      </c>
      <c r="F26" s="4">
        <f t="shared" si="4"/>
        <v>1.8751875187518754</v>
      </c>
      <c r="G26" s="9">
        <f t="shared" si="5"/>
        <v>10665.599999999999</v>
      </c>
      <c r="H26" s="9">
        <f t="shared" si="6"/>
        <v>9.3759375937593772E-2</v>
      </c>
    </row>
    <row r="27" spans="1:10" x14ac:dyDescent="0.25">
      <c r="A27" t="s">
        <v>107</v>
      </c>
      <c r="B27" t="s">
        <v>87</v>
      </c>
      <c r="C27" s="3">
        <v>15</v>
      </c>
      <c r="D27" s="2" t="s">
        <v>7</v>
      </c>
      <c r="E27" s="7">
        <f t="shared" si="7"/>
        <v>99.99</v>
      </c>
      <c r="F27" s="4">
        <f t="shared" si="4"/>
        <v>10.001000100010002</v>
      </c>
      <c r="G27" s="9">
        <f t="shared" si="5"/>
        <v>1999.8</v>
      </c>
      <c r="H27" s="9">
        <f t="shared" si="6"/>
        <v>0.50005000500050012</v>
      </c>
    </row>
    <row r="28" spans="1:10" x14ac:dyDescent="0.25">
      <c r="A28" t="s">
        <v>95</v>
      </c>
      <c r="B28" t="s">
        <v>87</v>
      </c>
      <c r="C28" s="3">
        <v>6</v>
      </c>
      <c r="D28" s="3">
        <v>1</v>
      </c>
      <c r="E28" s="7">
        <f>VLOOKUP($B28,$A$11:$F$16,5,FALSE)/$C28/$D28</f>
        <v>249.97499999999999</v>
      </c>
      <c r="F28" s="4">
        <f t="shared" si="4"/>
        <v>4.0004000400040001</v>
      </c>
      <c r="G28" s="9">
        <f t="shared" si="5"/>
        <v>4999.5</v>
      </c>
      <c r="H28" s="9">
        <f t="shared" si="6"/>
        <v>0.20002000200020001</v>
      </c>
    </row>
    <row r="29" spans="1:10" x14ac:dyDescent="0.25">
      <c r="A29" t="s">
        <v>102</v>
      </c>
      <c r="B29" t="s">
        <v>87</v>
      </c>
      <c r="C29" s="3">
        <v>24</v>
      </c>
      <c r="D29" s="3">
        <v>1</v>
      </c>
      <c r="E29" s="7">
        <f>VLOOKUP($B29,$A$11:$F$16,5,FALSE)/$C29/$D29</f>
        <v>62.493749999999999</v>
      </c>
      <c r="F29" s="4">
        <f t="shared" si="4"/>
        <v>16.001600160016</v>
      </c>
      <c r="G29" s="9">
        <f t="shared" si="5"/>
        <v>1249.875</v>
      </c>
      <c r="H29" s="9">
        <f t="shared" si="6"/>
        <v>0.80008000800080004</v>
      </c>
    </row>
    <row r="30" spans="1:10" x14ac:dyDescent="0.25">
      <c r="A30" t="s">
        <v>96</v>
      </c>
      <c r="B30" t="s">
        <v>87</v>
      </c>
      <c r="C30" s="3">
        <v>5</v>
      </c>
      <c r="D30" s="3">
        <v>1</v>
      </c>
      <c r="E30" s="7">
        <f t="shared" ref="E30:E32" si="8">VLOOKUP($B30,$A$11:$F$16,5,FALSE)/$C30/$D30</f>
        <v>299.96999999999997</v>
      </c>
      <c r="F30" s="4">
        <f t="shared" si="4"/>
        <v>3.333666700003334</v>
      </c>
      <c r="G30" s="9">
        <f t="shared" si="5"/>
        <v>5999.4</v>
      </c>
      <c r="H30" s="9">
        <f t="shared" si="6"/>
        <v>0.16668333500016669</v>
      </c>
    </row>
    <row r="31" spans="1:10" x14ac:dyDescent="0.25">
      <c r="A31" t="s">
        <v>97</v>
      </c>
      <c r="B31" t="s">
        <v>88</v>
      </c>
      <c r="C31" s="3">
        <v>4</v>
      </c>
      <c r="D31" s="3">
        <v>1</v>
      </c>
      <c r="E31" s="7">
        <f t="shared" si="8"/>
        <v>374.96249999999998</v>
      </c>
      <c r="F31" s="4">
        <f t="shared" si="4"/>
        <v>2.6669333600026675</v>
      </c>
      <c r="G31" s="9">
        <f t="shared" si="5"/>
        <v>7499.25</v>
      </c>
      <c r="H31" s="9">
        <f t="shared" si="6"/>
        <v>0.13334666800013337</v>
      </c>
      <c r="J31" t="s">
        <v>83</v>
      </c>
    </row>
    <row r="32" spans="1:10" x14ac:dyDescent="0.25">
      <c r="A32" t="s">
        <v>98</v>
      </c>
      <c r="B32" t="s">
        <v>88</v>
      </c>
      <c r="C32" s="3">
        <v>4</v>
      </c>
      <c r="D32" s="3">
        <v>1</v>
      </c>
      <c r="E32" s="7">
        <f t="shared" si="8"/>
        <v>374.96249999999998</v>
      </c>
      <c r="F32" s="4">
        <f t="shared" si="4"/>
        <v>2.6669333600026675</v>
      </c>
      <c r="G32" s="9">
        <f t="shared" si="5"/>
        <v>7499.25</v>
      </c>
      <c r="H32" s="9">
        <f t="shared" si="6"/>
        <v>0.13334666800013337</v>
      </c>
      <c r="J32" t="s">
        <v>83</v>
      </c>
    </row>
    <row r="33" spans="1:8" x14ac:dyDescent="0.25">
      <c r="A33" t="s">
        <v>104</v>
      </c>
      <c r="B33" t="s">
        <v>85</v>
      </c>
      <c r="C33" s="3">
        <v>1</v>
      </c>
      <c r="D33" s="2" t="s">
        <v>7</v>
      </c>
      <c r="E33" s="7">
        <f>VLOOKUP($B33,$A$11:$F$16,5,FALSE)/$C33</f>
        <v>1066.56</v>
      </c>
      <c r="F33" s="4">
        <f t="shared" si="4"/>
        <v>0.9375937593759377</v>
      </c>
      <c r="G33" s="9">
        <f t="shared" si="5"/>
        <v>21331.199999999997</v>
      </c>
      <c r="H33" s="9">
        <f t="shared" si="6"/>
        <v>4.6879687968796886E-2</v>
      </c>
    </row>
    <row r="34" spans="1:8" x14ac:dyDescent="0.2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1200</v>
      </c>
      <c r="F34" s="4">
        <f t="shared" si="4"/>
        <v>0.83333333333333337</v>
      </c>
      <c r="G34" s="9">
        <f t="shared" si="5"/>
        <v>24000</v>
      </c>
      <c r="H34" s="9">
        <f t="shared" si="6"/>
        <v>4.1666666666666671E-2</v>
      </c>
    </row>
    <row r="35" spans="1:8" x14ac:dyDescent="0.2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300</v>
      </c>
      <c r="F35" s="4">
        <f t="shared" si="4"/>
        <v>3.3333333333333335</v>
      </c>
      <c r="G35" s="9">
        <f t="shared" si="5"/>
        <v>6000</v>
      </c>
      <c r="H35" s="9">
        <f t="shared" si="6"/>
        <v>0.16666666666666669</v>
      </c>
    </row>
    <row r="37" spans="1:8" x14ac:dyDescent="0.2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25">
      <c r="A38" s="11" t="s">
        <v>100</v>
      </c>
      <c r="B38" s="11" t="s">
        <v>101</v>
      </c>
      <c r="C38" s="11"/>
      <c r="D38" s="11"/>
      <c r="E38" s="12">
        <f>VLOOKUP($B38,$A$20:$F$35,5,FALSE)</f>
        <v>137.48624999999998</v>
      </c>
      <c r="F38" s="13">
        <f>1/$E38*1000</f>
        <v>7.273454618189092</v>
      </c>
      <c r="G38" s="14">
        <f>$E38*$B$3</f>
        <v>2749.7249999999995</v>
      </c>
      <c r="H38" s="12">
        <f>$F38/$B$3</f>
        <v>0.36367273090945462</v>
      </c>
    </row>
    <row r="39" spans="1:8" x14ac:dyDescent="0.25">
      <c r="A39" s="11" t="s">
        <v>11</v>
      </c>
      <c r="B39" s="11" t="s">
        <v>102</v>
      </c>
      <c r="C39" s="11"/>
      <c r="D39" s="11"/>
      <c r="E39" s="12">
        <f t="shared" ref="E39:E41" si="9">VLOOKUP($B39,$A$20:$F$35,5,FALSE)</f>
        <v>62.493749999999999</v>
      </c>
      <c r="F39" s="13">
        <f>1/$E39*1000</f>
        <v>16.001600160016</v>
      </c>
      <c r="G39" s="14">
        <f>$E39*$B$3</f>
        <v>1249.875</v>
      </c>
      <c r="H39" s="12">
        <f t="shared" ref="H39:H41" si="10">$F39/$B$3</f>
        <v>0.80008000800080004</v>
      </c>
    </row>
    <row r="40" spans="1:8" x14ac:dyDescent="0.25">
      <c r="A40" s="11" t="s">
        <v>12</v>
      </c>
      <c r="B40" s="11" t="s">
        <v>102</v>
      </c>
      <c r="C40" s="11"/>
      <c r="D40" s="11"/>
      <c r="E40" s="12">
        <f t="shared" si="9"/>
        <v>62.493749999999999</v>
      </c>
      <c r="F40" s="13">
        <f>1/$E40*1000</f>
        <v>16.001600160016</v>
      </c>
      <c r="G40" s="14">
        <f>$E40*$B$3</f>
        <v>1249.875</v>
      </c>
      <c r="H40" s="12">
        <f t="shared" si="10"/>
        <v>0.80008000800080004</v>
      </c>
    </row>
    <row r="41" spans="1:8" x14ac:dyDescent="0.25">
      <c r="A41" t="s">
        <v>27</v>
      </c>
      <c r="B41" t="s">
        <v>96</v>
      </c>
      <c r="E41" s="12">
        <f t="shared" si="9"/>
        <v>299.96999999999997</v>
      </c>
      <c r="F41" s="4">
        <f>1/$E41*1000</f>
        <v>3.333666700003334</v>
      </c>
      <c r="G41" s="9">
        <f>$E41*$B$3</f>
        <v>5999.4</v>
      </c>
      <c r="H41" s="9">
        <f t="shared" si="10"/>
        <v>0.16668333500016669</v>
      </c>
    </row>
    <row r="43" spans="1:8" x14ac:dyDescent="0.2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25">
      <c r="A44" t="s">
        <v>19</v>
      </c>
      <c r="B44" t="s">
        <v>107</v>
      </c>
      <c r="C44">
        <v>8</v>
      </c>
      <c r="D44">
        <f>10+10</f>
        <v>20</v>
      </c>
      <c r="E44" s="9">
        <f>VLOOKUP($B44,$A$20:$F$35,5,FALSE)*$C44</f>
        <v>799.92</v>
      </c>
      <c r="F44" s="4">
        <f>VLOOKUP($B44,$A$20:$F$35,6,FALSE)</f>
        <v>10.001000100010002</v>
      </c>
      <c r="G44" s="9">
        <f>$E44*$B$3</f>
        <v>15998.4</v>
      </c>
      <c r="H44" s="9">
        <f>$F44/$B$3</f>
        <v>0.50005000500050012</v>
      </c>
    </row>
    <row r="45" spans="1:8" x14ac:dyDescent="0.25">
      <c r="A45" t="s">
        <v>103</v>
      </c>
      <c r="B45" t="s">
        <v>104</v>
      </c>
      <c r="C45">
        <v>8</v>
      </c>
      <c r="D45">
        <f>60+10</f>
        <v>70</v>
      </c>
      <c r="E45" s="9">
        <f>VLOOKUP($B45,$A$20:$F$35,5,FALSE)*2*$C45</f>
        <v>17064.96</v>
      </c>
      <c r="F45" s="4">
        <f>VLOOKUP($B45,$A$20:$F$35,6,FALSE)</f>
        <v>0.9375937593759377</v>
      </c>
      <c r="G45" s="9">
        <f>$E45*$B$3</f>
        <v>341299.19999999995</v>
      </c>
      <c r="H45" s="9">
        <f>$F45/$B$3</f>
        <v>4.6879687968796886E-2</v>
      </c>
    </row>
    <row r="46" spans="1:8" x14ac:dyDescent="0.25">
      <c r="A46" t="s">
        <v>116</v>
      </c>
      <c r="B46" t="s">
        <v>29</v>
      </c>
      <c r="C46">
        <v>2</v>
      </c>
      <c r="D46">
        <f>60+10</f>
        <v>70</v>
      </c>
      <c r="E46" s="9">
        <f>VLOOKUP($B46,$A$20:$F$35,5,FALSE)*2*$C46</f>
        <v>4800</v>
      </c>
      <c r="F46" s="4">
        <f>VLOOKUP($B46,$A$20:$F$35,6,FALSE)</f>
        <v>0.83333333333333337</v>
      </c>
      <c r="G46" s="9">
        <f>$E46*$B$3</f>
        <v>96000</v>
      </c>
      <c r="H46" s="9">
        <f>$F46/$B$3</f>
        <v>4.1666666666666671E-2</v>
      </c>
    </row>
    <row r="48" spans="1:8" x14ac:dyDescent="0.2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25">
      <c r="A49" t="s">
        <v>109</v>
      </c>
      <c r="B49" t="s">
        <v>92</v>
      </c>
      <c r="C49">
        <v>16</v>
      </c>
      <c r="D49">
        <v>4</v>
      </c>
      <c r="E49" s="9">
        <f>VLOOKUP($B50,$A$20:$F$35,5,FALSE)*$C50</f>
        <v>8532.48</v>
      </c>
      <c r="F49" s="9">
        <f>VLOOKUP($B50,$A$20:$F$35,6,FALSE)</f>
        <v>1.8751875187518754</v>
      </c>
      <c r="G49" s="9">
        <f>$E49*$B$3</f>
        <v>170649.59999999998</v>
      </c>
      <c r="H49" s="9">
        <f>$F49/$B$3</f>
        <v>9.3759375937593772E-2</v>
      </c>
    </row>
    <row r="50" spans="1:10" x14ac:dyDescent="0.25">
      <c r="A50" t="s">
        <v>105</v>
      </c>
      <c r="B50" t="s">
        <v>106</v>
      </c>
      <c r="C50">
        <v>16</v>
      </c>
      <c r="D50">
        <v>2</v>
      </c>
      <c r="E50" s="9">
        <f>VLOOKUP($B49,$A$20:$F$35,5,FALSE)*$C49</f>
        <v>8532.48</v>
      </c>
      <c r="F50" s="9">
        <f>VLOOKUP($B49,$A$20:$F$35,6,FALSE)</f>
        <v>1.8751875187518754</v>
      </c>
      <c r="G50" s="9">
        <f>$E50*$B$3</f>
        <v>170649.59999999998</v>
      </c>
      <c r="H50" s="9">
        <f>$F50/$B$3</f>
        <v>9.3759375937593772E-2</v>
      </c>
    </row>
    <row r="51" spans="1:10" x14ac:dyDescent="0.25">
      <c r="A51" t="s">
        <v>108</v>
      </c>
      <c r="B51" t="s">
        <v>101</v>
      </c>
      <c r="C51">
        <v>16</v>
      </c>
      <c r="D51">
        <v>2</v>
      </c>
      <c r="E51" s="9">
        <f t="shared" ref="E51:E56" si="11">VLOOKUP($B51,$A$20:$F$35,5,FALSE)*$C51</f>
        <v>2199.7799999999997</v>
      </c>
      <c r="F51" s="9">
        <f t="shared" ref="F51:F56" si="12">VLOOKUP($B51,$A$20:$F$35,6,FALSE)</f>
        <v>7.273454618189092</v>
      </c>
      <c r="G51" s="14">
        <f t="shared" ref="G51:G56" si="13">$E51*$B$3</f>
        <v>43995.599999999991</v>
      </c>
      <c r="H51" s="9">
        <f t="shared" ref="H51:H56" si="14">$F51/$B$3</f>
        <v>0.36367273090945462</v>
      </c>
      <c r="J51" t="s">
        <v>24</v>
      </c>
    </row>
    <row r="52" spans="1:10" x14ac:dyDescent="0.25">
      <c r="A52" s="11" t="s">
        <v>32</v>
      </c>
      <c r="B52" s="11" t="s">
        <v>102</v>
      </c>
      <c r="C52" s="11">
        <v>8</v>
      </c>
      <c r="D52">
        <v>2</v>
      </c>
      <c r="E52" s="9">
        <f t="shared" si="11"/>
        <v>499.95</v>
      </c>
      <c r="F52" s="9">
        <f t="shared" si="12"/>
        <v>16.001600160016</v>
      </c>
      <c r="G52" s="14">
        <f t="shared" si="13"/>
        <v>9999</v>
      </c>
      <c r="H52" s="12">
        <f t="shared" si="14"/>
        <v>0.80008000800080004</v>
      </c>
      <c r="J52" t="s">
        <v>25</v>
      </c>
    </row>
    <row r="53" spans="1:10" x14ac:dyDescent="0.25">
      <c r="A53" s="11" t="s">
        <v>33</v>
      </c>
      <c r="B53" s="11" t="s">
        <v>96</v>
      </c>
      <c r="C53" s="11">
        <v>16</v>
      </c>
      <c r="D53">
        <v>2</v>
      </c>
      <c r="E53" s="9">
        <f t="shared" si="11"/>
        <v>4799.5199999999995</v>
      </c>
      <c r="F53" s="9">
        <f t="shared" si="12"/>
        <v>3.333666700003334</v>
      </c>
      <c r="G53" s="12">
        <f t="shared" si="13"/>
        <v>95990.399999999994</v>
      </c>
      <c r="H53" s="12">
        <f t="shared" si="14"/>
        <v>0.16668333500016669</v>
      </c>
      <c r="J53" t="s">
        <v>35</v>
      </c>
    </row>
    <row r="54" spans="1:10" x14ac:dyDescent="0.25">
      <c r="A54" t="s">
        <v>31</v>
      </c>
      <c r="B54" t="s">
        <v>96</v>
      </c>
      <c r="C54">
        <v>8</v>
      </c>
      <c r="D54">
        <v>4</v>
      </c>
      <c r="E54" s="9">
        <f t="shared" si="11"/>
        <v>2399.7599999999998</v>
      </c>
      <c r="F54" s="9">
        <f t="shared" si="12"/>
        <v>3.333666700003334</v>
      </c>
      <c r="G54" s="9">
        <f t="shared" si="13"/>
        <v>47995.199999999997</v>
      </c>
      <c r="H54" s="9">
        <f t="shared" si="14"/>
        <v>0.16668333500016669</v>
      </c>
      <c r="J54" t="s">
        <v>36</v>
      </c>
    </row>
    <row r="55" spans="1:10" x14ac:dyDescent="0.25">
      <c r="A55" t="s">
        <v>13</v>
      </c>
      <c r="B55" t="s">
        <v>96</v>
      </c>
      <c r="C55">
        <v>64</v>
      </c>
      <c r="D55">
        <v>0</v>
      </c>
      <c r="E55" s="9">
        <f t="shared" si="11"/>
        <v>19198.079999999998</v>
      </c>
      <c r="F55" s="9">
        <f t="shared" si="12"/>
        <v>3.333666700003334</v>
      </c>
      <c r="G55" s="9">
        <f t="shared" si="13"/>
        <v>383961.59999999998</v>
      </c>
      <c r="H55" s="9">
        <f t="shared" si="14"/>
        <v>0.16668333500016669</v>
      </c>
    </row>
    <row r="56" spans="1:10" x14ac:dyDescent="0.25">
      <c r="A56" t="s">
        <v>21</v>
      </c>
      <c r="B56" t="s">
        <v>26</v>
      </c>
      <c r="C56">
        <v>16</v>
      </c>
      <c r="D56">
        <v>0</v>
      </c>
      <c r="E56" s="9">
        <f t="shared" si="11"/>
        <v>4800</v>
      </c>
      <c r="F56" s="9">
        <f t="shared" si="12"/>
        <v>3.3333333333333335</v>
      </c>
      <c r="G56" s="9">
        <f t="shared" si="13"/>
        <v>96000</v>
      </c>
      <c r="H56" s="9">
        <f t="shared" si="14"/>
        <v>0.16666666666666669</v>
      </c>
    </row>
    <row r="57" spans="1:10" x14ac:dyDescent="0.25">
      <c r="E57" s="9"/>
      <c r="F57" s="9"/>
      <c r="G57" s="9"/>
      <c r="H57" s="9"/>
    </row>
    <row r="58" spans="1:10" x14ac:dyDescent="0.2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2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2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2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2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2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2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2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2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2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2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25">
      <c r="A70" t="s">
        <v>67</v>
      </c>
      <c r="B70" s="11" t="s">
        <v>96</v>
      </c>
      <c r="C70" s="3">
        <v>52</v>
      </c>
      <c r="D70">
        <f>($B$62+$B$61)*ROUND($B$3/VLOOKUP($B70,$A$20:$F$35,6,FALSE),0)-$C70</f>
        <v>164</v>
      </c>
      <c r="E70" s="12">
        <f>$C70*VLOOKUP($B70,$A$20:$F$35,6,FALSE)</f>
        <v>173.35066840017336</v>
      </c>
      <c r="F70" s="12">
        <f>$D70*VLOOKUP($B70,$A$20:$F$35,6,FALSE)</f>
        <v>546.72133880054673</v>
      </c>
      <c r="G70" s="4">
        <f>$E70/$B$3</f>
        <v>8.6675334200086684</v>
      </c>
      <c r="H70" s="4">
        <f>$F70/$B$3</f>
        <v>27.336066940027337</v>
      </c>
      <c r="I70" s="4">
        <f>$G70+$H70</f>
        <v>36.003600360036003</v>
      </c>
      <c r="K70" t="s">
        <v>75</v>
      </c>
    </row>
    <row r="71" spans="1:11" x14ac:dyDescent="0.25">
      <c r="A71" t="s">
        <v>68</v>
      </c>
      <c r="B71" s="11" t="s">
        <v>96</v>
      </c>
      <c r="C71" s="3">
        <v>69</v>
      </c>
      <c r="D71">
        <f>($B$63+$B$61)*ROUND($B$3/VLOOKUP($B71,$A$20:$F$35,6,FALSE),0)-$C71</f>
        <v>147</v>
      </c>
      <c r="E71" s="12">
        <f t="shared" ref="E71:E77" si="15">$C71*VLOOKUP($B71,$A$20:$F$35,6,FALSE)</f>
        <v>230.02300230023005</v>
      </c>
      <c r="F71" s="12">
        <f t="shared" ref="F71:F77" si="16">$D71*VLOOKUP($B71,$A$20:$F$35,6,FALSE)</f>
        <v>490.0490049004901</v>
      </c>
      <c r="G71" s="4">
        <f t="shared" ref="G71:G77" si="17">$E71/$B$3</f>
        <v>11.501150115011502</v>
      </c>
      <c r="H71" s="4">
        <f t="shared" ref="H71:H77" si="18">$F71/$B$3</f>
        <v>24.502450245024505</v>
      </c>
      <c r="I71" s="4">
        <f t="shared" ref="I71:I77" si="19">$G71+$H71</f>
        <v>36.003600360036003</v>
      </c>
      <c r="K71" t="s">
        <v>76</v>
      </c>
    </row>
    <row r="72" spans="1:11" x14ac:dyDescent="0.25">
      <c r="A72" t="s">
        <v>69</v>
      </c>
      <c r="B72" s="11" t="s">
        <v>96</v>
      </c>
      <c r="C72" s="3">
        <v>52</v>
      </c>
      <c r="D72">
        <f>($B$64+$B$66+$B$61)*ROUND($B$3/VLOOKUP($B72,$A$20:$F$35,6,FALSE),0)-$C72</f>
        <v>584</v>
      </c>
      <c r="E72" s="12">
        <f t="shared" si="15"/>
        <v>173.35066840017336</v>
      </c>
      <c r="F72" s="12">
        <f t="shared" si="16"/>
        <v>1946.8613528019471</v>
      </c>
      <c r="G72" s="4">
        <f t="shared" si="17"/>
        <v>8.6675334200086684</v>
      </c>
      <c r="H72" s="4">
        <f t="shared" si="18"/>
        <v>97.34306764009736</v>
      </c>
      <c r="I72" s="4">
        <f t="shared" si="19"/>
        <v>106.01060106010603</v>
      </c>
      <c r="K72" t="s">
        <v>77</v>
      </c>
    </row>
    <row r="73" spans="1:11" x14ac:dyDescent="0.25">
      <c r="A73" t="s">
        <v>70</v>
      </c>
      <c r="B73" s="11" t="s">
        <v>96</v>
      </c>
      <c r="C73" s="3">
        <v>69</v>
      </c>
      <c r="D73">
        <f>($B$65+$B$67+$B$61)*ROUND($B$3/VLOOKUP($B73,$A$20:$F$35,6,FALSE),0)-$C73</f>
        <v>441</v>
      </c>
      <c r="E73" s="12">
        <f t="shared" si="15"/>
        <v>230.02300230023005</v>
      </c>
      <c r="F73" s="12">
        <f t="shared" si="16"/>
        <v>1470.1470147014702</v>
      </c>
      <c r="G73" s="4">
        <f t="shared" si="17"/>
        <v>11.501150115011502</v>
      </c>
      <c r="H73" s="4">
        <f t="shared" si="18"/>
        <v>73.507350735073516</v>
      </c>
      <c r="I73" s="4">
        <f t="shared" si="19"/>
        <v>85.008500850085014</v>
      </c>
      <c r="K73" t="s">
        <v>78</v>
      </c>
    </row>
    <row r="74" spans="1:11" x14ac:dyDescent="0.25">
      <c r="A74" t="s">
        <v>71</v>
      </c>
      <c r="B74" s="11" t="s">
        <v>96</v>
      </c>
      <c r="C74" s="3">
        <v>48</v>
      </c>
      <c r="D74">
        <f>($B$62)*ROUND($B$3/VLOOKUP($B74,$A$20:$F$35,6,FALSE),0)-$C74</f>
        <v>24</v>
      </c>
      <c r="E74" s="12">
        <f t="shared" si="15"/>
        <v>160.01600160016002</v>
      </c>
      <c r="F74" s="12">
        <f t="shared" si="16"/>
        <v>80.008000800080012</v>
      </c>
      <c r="G74" s="4">
        <f t="shared" si="17"/>
        <v>8.0008000800080019</v>
      </c>
      <c r="H74" s="4">
        <f t="shared" si="18"/>
        <v>4.000400040004001</v>
      </c>
      <c r="I74" s="4">
        <f t="shared" si="19"/>
        <v>12.001200120012003</v>
      </c>
      <c r="K74" t="s">
        <v>79</v>
      </c>
    </row>
    <row r="75" spans="1:11" x14ac:dyDescent="0.25">
      <c r="A75" t="s">
        <v>72</v>
      </c>
      <c r="B75" s="11" t="s">
        <v>96</v>
      </c>
      <c r="C75" s="3">
        <v>66</v>
      </c>
      <c r="D75">
        <f>($B$63)*ROUND($B$3/VLOOKUP($B75,$A$20:$F$35,6,FALSE),0)-$C75</f>
        <v>6</v>
      </c>
      <c r="E75" s="12">
        <f t="shared" si="15"/>
        <v>220.02200220022004</v>
      </c>
      <c r="F75" s="12">
        <f t="shared" si="16"/>
        <v>20.002000200020003</v>
      </c>
      <c r="G75" s="4">
        <f t="shared" si="17"/>
        <v>11.001100110011002</v>
      </c>
      <c r="H75" s="4">
        <f t="shared" si="18"/>
        <v>1.0001000100010002</v>
      </c>
      <c r="I75" s="4">
        <f t="shared" si="19"/>
        <v>12.001200120012003</v>
      </c>
      <c r="K75" t="s">
        <v>80</v>
      </c>
    </row>
    <row r="76" spans="1:11" x14ac:dyDescent="0.25">
      <c r="A76" t="s">
        <v>73</v>
      </c>
      <c r="B76" s="11" t="s">
        <v>96</v>
      </c>
      <c r="C76" s="3">
        <v>48</v>
      </c>
      <c r="D76">
        <f>($B$64+$B$66)*ROUND($B$3/VLOOKUP($B76,$A$20:$F$35,6,FALSE),0)-$C76</f>
        <v>444</v>
      </c>
      <c r="E76" s="12">
        <f t="shared" si="15"/>
        <v>160.01600160016002</v>
      </c>
      <c r="F76" s="12">
        <f t="shared" si="16"/>
        <v>1480.1480148014803</v>
      </c>
      <c r="G76" s="4">
        <f t="shared" si="17"/>
        <v>8.0008000800080019</v>
      </c>
      <c r="H76" s="4">
        <f t="shared" si="18"/>
        <v>74.007400740074019</v>
      </c>
      <c r="I76" s="4">
        <f t="shared" si="19"/>
        <v>82.008200820082024</v>
      </c>
      <c r="K76" t="s">
        <v>81</v>
      </c>
    </row>
    <row r="77" spans="1:11" x14ac:dyDescent="0.25">
      <c r="A77" t="s">
        <v>74</v>
      </c>
      <c r="B77" s="11" t="s">
        <v>96</v>
      </c>
      <c r="C77" s="3">
        <v>66</v>
      </c>
      <c r="D77">
        <f>($B$65+$B$67)*ROUND($B$3/VLOOKUP($B77,$A$20:$F$35,6,FALSE),0)-$C77</f>
        <v>300</v>
      </c>
      <c r="E77" s="12">
        <f t="shared" si="15"/>
        <v>220.02200220022004</v>
      </c>
      <c r="F77" s="12">
        <f t="shared" si="16"/>
        <v>1000.1000100010002</v>
      </c>
      <c r="G77" s="4">
        <f t="shared" si="17"/>
        <v>11.001100110011002</v>
      </c>
      <c r="H77" s="4">
        <f t="shared" si="18"/>
        <v>50.005000500050009</v>
      </c>
      <c r="I77" s="4">
        <f t="shared" si="19"/>
        <v>61.006100610061011</v>
      </c>
      <c r="K77" t="s">
        <v>82</v>
      </c>
    </row>
    <row r="79" spans="1:11" s="15" customFormat="1" x14ac:dyDescent="0.25">
      <c r="A79" s="15" t="s">
        <v>40</v>
      </c>
    </row>
    <row r="80" spans="1:11" x14ac:dyDescent="0.25">
      <c r="A80" t="s">
        <v>38</v>
      </c>
    </row>
    <row r="81" spans="1:1" x14ac:dyDescent="0.25">
      <c r="A81" t="s">
        <v>39</v>
      </c>
    </row>
    <row r="82" spans="1:1" x14ac:dyDescent="0.25">
      <c r="A82" t="s">
        <v>30</v>
      </c>
    </row>
    <row r="84" spans="1:1" s="15" customFormat="1" x14ac:dyDescent="0.25"/>
    <row r="90" spans="1:1" s="15" customFormat="1" x14ac:dyDescent="0.25"/>
    <row r="104" s="15" customFormat="1" x14ac:dyDescent="0.25"/>
    <row r="108" s="15" customFormat="1" x14ac:dyDescent="0.2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cp:lastPrinted>2014-11-01T01:00:25Z</cp:lastPrinted>
  <dcterms:created xsi:type="dcterms:W3CDTF">2014-10-30T21:09:47Z</dcterms:created>
  <dcterms:modified xsi:type="dcterms:W3CDTF">2020-01-29T23:00:48Z</dcterms:modified>
</cp:coreProperties>
</file>