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systems2atoms/systems/inputs/"/>
    </mc:Choice>
  </mc:AlternateContent>
  <xr:revisionPtr revIDLastSave="967" documentId="13_ncr:40009_{386061FE-3CDD-48D5-AA75-D7117555D095}" xr6:coauthVersionLast="47" xr6:coauthVersionMax="47" xr10:uidLastSave="{FCAA3B45-0B25-43D9-A04B-D2AE1350F7D4}"/>
  <bookViews>
    <workbookView xWindow="14295" yWindow="0" windowWidth="14610" windowHeight="15585" xr2:uid="{00000000-000D-0000-FFFF-FFFF00000000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" i="1" l="1"/>
  <c r="AV6" i="1"/>
  <c r="AE6" i="1"/>
  <c r="AF6" i="1" s="1"/>
  <c r="H5" i="1"/>
  <c r="H6" i="1"/>
  <c r="B3" i="1"/>
  <c r="B4" i="1" s="1"/>
  <c r="B5" i="1" s="1"/>
  <c r="B6" i="1" s="1"/>
  <c r="H3" i="1"/>
  <c r="AE3" i="1"/>
  <c r="AF3" i="1" s="1"/>
  <c r="AE2" i="1" l="1"/>
  <c r="AF2" i="1" s="1"/>
  <c r="AE5" i="1"/>
  <c r="AF5" i="1" s="1"/>
  <c r="AE4" i="1"/>
  <c r="AF4" i="1" s="1"/>
  <c r="H4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F534F6D7-4901-4F6A-8CC7-2E2C2D99DD41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Identifier; passthrough input (not used in calculations).</t>
        </r>
      </text>
    </comment>
    <comment ref="B1" authorId="0" shapeId="0" xr:uid="{149A9FCB-A214-484B-ACFA-43A1F3D93045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Used for output file #. Need to be different for each run.</t>
        </r>
      </text>
    </comment>
    <comment ref="C1" authorId="0" shapeId="0" xr:uid="{07439F81-7639-4D31-9818-6B9E6FB8B6C2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Dollar year of calculated costs.</t>
        </r>
      </text>
    </comment>
    <comment ref="P1" authorId="0" shapeId="0" xr:uid="{915D608B-C9BE-457D-BD52-CFBE5A52D97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 in delivery pathway name (in output files).</t>
        </r>
      </text>
    </comment>
    <comment ref="R1" authorId="0" shapeId="0" xr:uid="{C7611B61-73DE-427C-A544-5D1F8E91B3B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At target transport and storage conditions for given LOHC.</t>
        </r>
      </text>
    </comment>
    <comment ref="S1" authorId="0" shapeId="0" xr:uid="{5164F6DD-2EED-4C08-96E3-F9BB8501BC6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mass balance. If feed is not H2 (e.g., H2O), convert to stoichiometric coefficent for H2.</t>
        </r>
      </text>
    </comment>
    <comment ref="T1" authorId="0" shapeId="0" xr:uid="{7B439CF8-FCC0-4775-90A9-4F164A87145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calculating CO2 recycling costs and dehydrogenation byproduct emissions. If CO2 is not used or produced in the reactions, fill out 0.</t>
        </r>
      </text>
    </comment>
    <comment ref="U1" authorId="0" shapeId="0" xr:uid="{3BA61561-4F80-4528-AEF8-1B98AE0EDD46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Accepted values are "thermo", "electro", or "purchase".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Currently "thermo" formic acid production calculations are incomplete.</t>
        </r>
      </text>
    </comment>
    <comment ref="V1" authorId="0" shapeId="0" xr:uid="{CE96F9E7-E862-4E63-9E2A-7C2E1947B8B3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Currently not used.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Intended for "thermo" formic acid production calculations, which are currently incomplete.</t>
        </r>
      </text>
    </comment>
    <comment ref="W1" authorId="0" shapeId="0" xr:uid="{138103C3-8219-4014-8B1C-89126F5B990C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Placeholder.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for "thermo" formic acid production calculations, which are currently incomplete.</t>
        </r>
      </text>
    </comment>
    <comment ref="Y1" authorId="0" shapeId="0" xr:uid="{164166BC-1CC9-4991-B115-786C2E89C324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Z1" authorId="0" shapeId="0" xr:uid="{D0E08A76-FEDD-465B-B1F6-7EB1A4DE89A4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A1" authorId="0" shapeId="0" xr:uid="{3C10C9CD-EDDD-4D19-804C-ADAEB111B7E9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B1" authorId="0" shapeId="0" xr:uid="{D4E417D2-A260-4ADD-92C4-7C5768A1F3F3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C1" authorId="0" shapeId="0" xr:uid="{3AA9C85D-21E4-4C29-91E6-8D37525B5FC5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Placeholder.
Used for "thermo" formic acid production calculations, which are currently incomplete.</t>
        </r>
      </text>
    </comment>
    <comment ref="AD1" authorId="0" shapeId="0" xr:uid="{8B76EE6B-3B7E-457B-8FE3-545745C9ECC6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J1" authorId="0" shapeId="0" xr:uid="{B0EC3E37-ACB0-48CC-97D4-8D415FB5805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Fraction of electrolyzer purchase cost that is attributed to catalyst components. Default value based catalyst-coated membrane cost fractions in Figure 14 in NREL, 2019, "Manufacturing Cost Analysis for Proton Exchange Membrane Water Electrolyzers", NREL/TP-6A20-72740.</t>
        </r>
      </text>
    </comment>
    <comment ref="AL1" authorId="0" shapeId="0" xr:uid="{30D85B9E-15E4-4604-8CAA-32B765517170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Y1" authorId="0" shapeId="0" xr:uid="{3CEB65E5-8338-4451-AB5C-EBCA3C4962CC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Unit: kWh/kg H2. 
If dehydr. reaction pathway is "literature", use this input to account for any energy (electricity) requirements for the dehydrogenation reaction, including upstream unit operations.</t>
        </r>
      </text>
    </comment>
    <comment ref="AZ1" authorId="0" shapeId="0" xr:uid="{405935AC-9727-4D69-942C-356191EE2051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Currently not used.</t>
        </r>
      </text>
    </comment>
    <comment ref="A2" authorId="0" shapeId="0" xr:uid="{51C2103A-A013-48C5-9D57-2E5D4E766D9C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Example baseline inputs.</t>
        </r>
      </text>
    </comment>
    <comment ref="H2" authorId="0" shapeId="0" xr:uid="{9119AC3A-05FD-4B3D-A32F-E6D463BD3ACA}">
      <text>
        <r>
          <rPr>
            <b/>
            <sz val="9"/>
            <color indexed="81"/>
            <rFont val="Tahoma"/>
            <family val="2"/>
          </rPr>
          <t xml:space="preserve">Yuan, Mengyao:
</t>
        </r>
        <r>
          <rPr>
            <sz val="9"/>
            <color indexed="81"/>
            <rFont val="Tahoma"/>
            <family val="2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I2" authorId="0" shapeId="0" xr:uid="{6580F6B2-EE3A-48CB-B777-1841E43A5BCE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J2" authorId="0" shapeId="0" xr:uid="{45965082-B84E-4012-B1F3-2B95F4D1F942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2021 State Electricity Profiles, California, CO2 emissions rate. Converted from lb/MWh.
https://www.eia.gov/electricity/state/california/</t>
        </r>
      </text>
    </comment>
    <comment ref="K2" authorId="0" shapeId="0" xr:uid="{7CAF2FE8-6AE9-451E-AA78-4E49C5EC0056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N2" authorId="0" shapeId="0" xr:uid="{78230218-071F-43FB-99E0-1C55D385CD29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AC2" authorId="0" shapeId="0" xr:uid="{1B68952A-580E-41DF-AE5E-FA2C74078C1B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Based on assumption for MCH/toluene hydrogenation and dehydrogenation catalysts from Breunig et al., 2024, Nat Comm: https://www.nature.com/articles/s41467-024-53189-2.</t>
        </r>
      </text>
    </comment>
    <comment ref="AG2" authorId="0" shapeId="0" xr:uid="{8205285B-115C-47F0-8185-1199E3B70079}">
      <text>
        <r>
          <rPr>
            <b/>
            <sz val="9"/>
            <color rgb="FF000000"/>
            <rFont val="Tahoma"/>
            <family val="2"/>
          </rPr>
          <t>Yuan, Mengyao: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Cell voltage for hydrogen oxidation. Calculated assuming a cell voltage of 2.5 V for water oxidation [1,2] and a reversible potential for water oxidation relative to hydrogen oxidation of 1.23 V (i.e., 2.5 V − 1.23 V = 1.27 V) [3].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[1] B. S. Crandall, T. Brix, R. S. Weber and F. Jiao, Energ Fuel, 2022, 37, 1441-1450.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[2] M. Ramdin, A. R. T. Morrison, M. de Groen, R. van Haperen, R. de Kler, L. J. P. van den Broeke, J. P. M. Trusler, W. de Jong and T. J. H. Vlugt, Ind Eng Chem Res, 2019, 58, 1834-1847.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[3] W. Q. Li, J. T. Feaster, S. A. Akhade, J. T. Davis, A. A. Wong, V. A. Beck, J. B. Varley, S. A. Hawks, M. Stadermann, C. Hahn, R. D. Aines, E. B. Duoss and S. E. Baker, ACS Sustain Chem Eng, 2021, 9, 14678-14689.</t>
        </r>
      </text>
    </comment>
    <comment ref="AH2" authorId="0" shapeId="0" xr:uid="{620FA4F2-8917-46B3-ABA1-BF61E4D757BE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[1] B. S. Crandall, T. Brix, R. S. Weber and F. Jiao, Energ Fuel, 2022, 37, 1441-1450.
[2] M. Ramdin, A. R. T. Morrison, M. de Groen, R. van Haperen, R. de Kler, L. J. P. van den Broeke, J. P. M. Trusler, W. de Jong and T. J. H. Vlugt, Ind Eng Chem Res, 2019, 58, 1834-1847.</t>
        </r>
      </text>
    </comment>
    <comment ref="AI2" authorId="0" shapeId="0" xr:uid="{CA9200E2-D037-4AA9-A995-8A3543F0E07D}">
      <text>
        <r>
          <rPr>
            <b/>
            <sz val="9"/>
            <color indexed="81"/>
            <rFont val="Tahoma"/>
            <family val="2"/>
          </rPr>
          <t>Yuan, Mengyao:</t>
        </r>
        <r>
          <rPr>
            <sz val="9"/>
            <color indexed="81"/>
            <rFont val="Tahoma"/>
            <family val="2"/>
          </rPr>
          <t xml:space="preserve">
Use current alkaline hydrogen electrolyzer cost as a target for CO2 electrolyzer.
Ramdin et al., 2019, Ind. Eng. Chem. Res. https://pubs.acs.org/doi/10.1021/acs.iecr.8b04944</t>
        </r>
      </text>
    </comment>
    <comment ref="AK2" authorId="0" shapeId="0" xr:uid="{5A536E3D-2ADE-4742-95A8-2E707C077D8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10 years = target / optimistic assumption based on hyrogen PEM electrolyzers: https://www.cell.com/joule/fulltext/S2542-4351(24)00425-2.</t>
        </r>
      </text>
    </comment>
    <comment ref="AX2" authorId="0" shapeId="0" xr:uid="{5ACBA5E6-D4BD-4257-B0A5-2524EE41A3D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Based on assumption for MCH/toluene hydrogenation and dehydrogenation catalysts from Breunig et al., 2024, Nat Comm: https://www.nature.com/articles/s41467-024-53189-2.</t>
        </r>
      </text>
    </comment>
    <comment ref="AB6" authorId="0" shapeId="0" xr:uid="{A1430C8E-62EA-454D-8BBB-B363B56A9B5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Not used when hydr. reaction pathway is *not* "thermo".
NiSat 310 52% nickel catalyst from Breunig et al., 2024, Nat Comm: https://www.nature.com/articles/s41467-024-53189-2.</t>
        </r>
      </text>
    </comment>
    <comment ref="AG6" authorId="0" shapeId="0" xr:uid="{C979C42E-1EE7-495A-90AF-F2FC0F1C7B4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Difference between the thermodynamic potentials for the anode and cathode. The oxygen evolution reaction (OER) occurs at the anode, which has a potential of 1.23 V. The toluene hydrogenation rection occurs at the cathode, which has a potential of 0.15 V. So the cell potential is 1.23 – 0.15 = 1.08 V.</t>
        </r>
      </text>
    </comment>
    <comment ref="AQ6" authorId="0" shapeId="0" xr:uid="{94C30A08-043E-4DAD-9519-619FF6E32AF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Not used when dehydr. reaction pathway is "literature". 
Value from Table 2 in Breunig et al., 2024, Nat Comm: https://www.nature.com/articles/s41467-024-53189-2.</t>
        </r>
      </text>
    </comment>
    <comment ref="AR6" authorId="0" shapeId="0" xr:uid="{77357EDD-CDD7-462B-A4CA-4D90037B70D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Not used when dehydr. reaction pathway is "literature". 
Value from Table 2 in Breunig et al., 2024, Nat Comm: https://www.nature.com/articles/s41467-024-53189-2.</t>
        </r>
      </text>
    </comment>
    <comment ref="AT6" authorId="0" shapeId="0" xr:uid="{A0DC7AAB-6C11-4B20-AA3E-27EE9F59E575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(Clearly not realistic) placeholder. Not used when dehydr. reaction pathway is "literature".</t>
        </r>
      </text>
    </comment>
    <comment ref="AU6" authorId="0" shapeId="0" xr:uid="{8327523C-5C1F-42F2-AC50-9052F423427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(Clearly not realistic) placeholder. Not used when dehydr. reaction pathway is "literature".</t>
        </r>
      </text>
    </comment>
    <comment ref="AV6" authorId="0" shapeId="0" xr:uid="{AC31446E-38A6-4460-8EB4-3300DB8A4DD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Based on Table 1 in Breunig et al., 2024, Nat Comm: https://www.nature.com/articles/s41467-024-53189-2.</t>
        </r>
      </text>
    </comment>
    <comment ref="AW6" authorId="0" shapeId="0" xr:uid="{A322F7CB-E9F4-4CB5-8006-8D9372080136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ATIS 2 L/SD platinum alumina
catalyst at 1% Pt from Breunig et al., 2024, Nat Comm: https://www.nature.com/articles/s41467-024-53189-2.</t>
        </r>
      </text>
    </comment>
    <comment ref="AY6" authorId="0" shapeId="0" xr:uid="{22F9065F-E515-456C-9528-11706A2CF6C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Based on Table 1 in Breunig et al., 2024, Nat Comm: https://www.nature.com/articles/s41467-024-53189-2.</t>
        </r>
      </text>
    </comment>
  </commentList>
</comments>
</file>

<file path=xl/sharedStrings.xml><?xml version="1.0" encoding="utf-8"?>
<sst xmlns="http://schemas.openxmlformats.org/spreadsheetml/2006/main" count="73" uniqueCount="64">
  <si>
    <t>scenario</t>
  </si>
  <si>
    <t>run #</t>
  </si>
  <si>
    <t>output dollar year</t>
  </si>
  <si>
    <t>target station capacity (kg/day)</t>
  </si>
  <si>
    <t>station annual capacity factor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</si>
  <si>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</si>
  <si>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</si>
  <si>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</si>
  <si>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</si>
  <si>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</si>
  <si>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</si>
  <si>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</si>
  <si>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LOHC prod. emission factor (kg CO2-eq/kg)</t>
  </si>
  <si>
    <t>hydrogen purchase cost ($/kg)</t>
  </si>
  <si>
    <t>LOHC purchase cost ($/kg)</t>
  </si>
  <si>
    <t>LOHC name</t>
  </si>
  <si>
    <t>LOHC molar mass (kg/kmol)</t>
  </si>
  <si>
    <t>LOHC density (kg/m^3)</t>
  </si>
  <si>
    <t>stoic. ratio (mol H2/mol LOHC)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</si>
  <si>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</si>
  <si>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</si>
  <si>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</si>
  <si>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</si>
  <si>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</si>
  <si>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</si>
  <si>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</si>
  <si>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</si>
  <si>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</si>
  <si>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hydr. LOHC output flowrate (kg/s)</t>
  </si>
  <si>
    <t>hydr. electrolyzer cell area (m^2/cell)</t>
  </si>
  <si>
    <t>hydr. electrolyzer voltage (V)</t>
  </si>
  <si>
    <t>hydr. electrolyzer current density (A/m^2)</t>
  </si>
  <si>
    <t>hydr. separator energy (unit TBD)</t>
  </si>
  <si>
    <t>terminal LOHC storage amount (days)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</si>
  <si>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</si>
  <si>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</si>
  <si>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</si>
  <si>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</si>
  <si>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</si>
  <si>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</si>
  <si>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</si>
  <si>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</si>
  <si>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gas/liquid separator energy (unit TBD)</t>
  </si>
  <si>
    <t>station LOHC storage amount (days)</t>
  </si>
  <si>
    <t>baseline</t>
  </si>
  <si>
    <t>electro</t>
  </si>
  <si>
    <t>purchase</t>
  </si>
  <si>
    <t>stoic. ratio (mol CO2/mol LOHC)</t>
  </si>
  <si>
    <t>terminal compressed hydrogen storage amount (days)</t>
  </si>
  <si>
    <t>terminal liquid hydrogen storage amount (days)</t>
  </si>
  <si>
    <t>hydr. electrolyzer purchase cost ($/m^2)</t>
  </si>
  <si>
    <t>hydr. electrolyzer catalyst cost fraction</t>
  </si>
  <si>
    <t>hydr. electrolyzer lifetime (yr)</t>
  </si>
  <si>
    <t>hydr. reaction pathway</t>
  </si>
  <si>
    <t>dehydr. reaction pathway</t>
  </si>
  <si>
    <t>thermo, model</t>
  </si>
  <si>
    <t>dehydr. plant energy (kWh/kg)</t>
  </si>
  <si>
    <t>FA ideal</t>
  </si>
  <si>
    <t>MCH ideal</t>
  </si>
  <si>
    <t>FA ideal - delivery only</t>
  </si>
  <si>
    <t>FA ideal - 80 cap factor</t>
  </si>
  <si>
    <t>formic acid (ideal)</t>
  </si>
  <si>
    <t>MCH (ideal)</t>
  </si>
  <si>
    <t>thermo, literature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</si>
</sst>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ColWidth="8.85546875" defaultRowHeight="15" x14ac:dyDescent="0.25"/>
  <cols>
    <col min="1" max="1" width="21.7109375" bestFit="1" customWidth="1"/>
    <col min="2" max="2" width="5.42578125" bestFit="1" customWidth="1"/>
    <col min="3" max="3" width="17" bestFit="1" customWidth="1"/>
    <col min="4" max="4" width="28.85546875" bestFit="1" customWidth="1"/>
    <col min="5" max="5" width="27.28515625" bestFit="1" customWidth="1"/>
    <col min="6" max="6" width="23.85546875" bestFit="1" customWidth="1"/>
    <col min="7" max="7" width="30.85546875" bestFit="1" customWidth="1"/>
    <col min="8" max="8" width="22.140625" bestFit="1" customWidth="1"/>
    <col min="9" max="9" width="19.85546875" bestFit="1" customWidth="1"/>
    <col min="10" max="10" width="37.5703125" bestFit="1" customWidth="1"/>
    <col min="11" max="11" width="35.42578125" bestFit="1" customWidth="1"/>
    <col min="12" max="12" width="43.42578125" bestFit="1" customWidth="1"/>
    <col min="13" max="13" width="39.5703125" bestFit="1" customWidth="1"/>
    <col min="14" max="14" width="28.140625" bestFit="1" customWidth="1"/>
    <col min="15" max="15" width="24.28515625" bestFit="1" customWidth="1"/>
    <col min="16" max="16" width="17.28515625" bestFit="1" customWidth="1"/>
    <col min="17" max="17" width="25.85546875" bestFit="1" customWidth="1"/>
    <col min="18" max="18" width="21.5703125" bestFit="1" customWidth="1"/>
    <col min="19" max="19" width="28.28515625" bestFit="1" customWidth="1"/>
    <col min="20" max="20" width="29.7109375" bestFit="1" customWidth="1"/>
    <col min="21" max="21" width="24.28515625" bestFit="1" customWidth="1"/>
    <col min="22" max="22" width="28.5703125" bestFit="1" customWidth="1"/>
    <col min="23" max="23" width="26.7109375" bestFit="1" customWidth="1"/>
    <col min="24" max="24" width="18.42578125" bestFit="1" customWidth="1"/>
    <col min="25" max="25" width="25.5703125" bestFit="1" customWidth="1"/>
    <col min="26" max="26" width="23.28515625" bestFit="1" customWidth="1"/>
    <col min="27" max="27" width="24.28515625" bestFit="1" customWidth="1"/>
    <col min="28" max="28" width="22.85546875" bestFit="1" customWidth="1"/>
    <col min="29" max="29" width="24.28515625" bestFit="1" customWidth="1"/>
    <col min="30" max="30" width="28.7109375" bestFit="1" customWidth="1"/>
    <col min="31" max="31" width="31.42578125" bestFit="1" customWidth="1"/>
    <col min="32" max="32" width="34.85546875" bestFit="1" customWidth="1"/>
    <col min="33" max="33" width="27.28515625" bestFit="1" customWidth="1"/>
    <col min="34" max="34" width="39.140625" bestFit="1" customWidth="1"/>
    <col min="35" max="35" width="37.28515625" bestFit="1" customWidth="1"/>
    <col min="36" max="36" width="35.85546875" bestFit="1" customWidth="1"/>
    <col min="37" max="37" width="28.28515625" bestFit="1" customWidth="1"/>
    <col min="38" max="38" width="31" bestFit="1" customWidth="1"/>
    <col min="39" max="39" width="34.7109375" bestFit="1" customWidth="1"/>
    <col min="40" max="40" width="50" bestFit="1" customWidth="1"/>
    <col min="41" max="41" width="44.28515625" bestFit="1" customWidth="1"/>
    <col min="42" max="42" width="24" bestFit="1" customWidth="1"/>
    <col min="43" max="43" width="31" bestFit="1" customWidth="1"/>
    <col min="44" max="44" width="29" bestFit="1" customWidth="1"/>
    <col min="45" max="45" width="20.7109375" bestFit="1" customWidth="1"/>
    <col min="46" max="46" width="27.85546875" bestFit="1" customWidth="1"/>
    <col min="47" max="47" width="25.7109375" bestFit="1" customWidth="1"/>
    <col min="48" max="48" width="26.7109375" bestFit="1" customWidth="1"/>
    <col min="49" max="49" width="25.140625" bestFit="1" customWidth="1"/>
    <col min="50" max="50" width="26.7109375" bestFit="1" customWidth="1"/>
    <col min="51" max="51" width="31.140625" bestFit="1" customWidth="1"/>
    <col min="52" max="52" width="43" bestFit="1" customWidth="1"/>
    <col min="53" max="53" width="33.140625" bestFit="1" customWidth="1"/>
  </cols>
  <sheetData>
    <row r="1" spans="1:53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47</v>
      </c>
      <c r="U1" s="3" t="s">
        <v>53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50</v>
      </c>
      <c r="AJ1" s="3" t="s">
        <v>51</v>
      </c>
      <c r="AK1" s="3" t="s">
        <v>52</v>
      </c>
      <c r="AL1" s="3" t="s">
        <v>32</v>
      </c>
      <c r="AM1" s="3" t="s">
        <v>33</v>
      </c>
      <c r="AN1" s="3" t="s">
        <v>48</v>
      </c>
      <c r="AO1" s="3" t="s">
        <v>49</v>
      </c>
      <c r="AP1" s="3" t="s">
        <v>54</v>
      </c>
      <c r="AQ1" s="3" t="s">
        <v>34</v>
      </c>
      <c r="AR1" s="3" t="s">
        <v>35</v>
      </c>
      <c r="AS1" s="3" t="s">
        <v>36</v>
      </c>
      <c r="AT1" s="3" t="s">
        <v>37</v>
      </c>
      <c r="AU1" s="3" t="s">
        <v>38</v>
      </c>
      <c r="AV1" s="3" t="s">
        <v>39</v>
      </c>
      <c r="AW1" s="3" t="s">
        <v>40</v>
      </c>
      <c r="AX1" s="3" t="s">
        <v>41</v>
      </c>
      <c r="AY1" s="3" t="s">
        <v>56</v>
      </c>
      <c r="AZ1" s="3" t="s">
        <v>42</v>
      </c>
      <c r="BA1" s="3" t="s">
        <v>43</v>
      </c>
    </row>
    <row r="2" spans="1:53" x14ac:dyDescent="0.25">
      <c r="A2" s="1" t="s">
        <v>44</v>
      </c>
      <c r="B2" s="1">
        <v>0</v>
      </c>
      <c r="C2" s="1">
        <v>2022</v>
      </c>
      <c r="D2" s="1">
        <v>1000</v>
      </c>
      <c r="E2" s="1">
        <v>1</v>
      </c>
      <c r="F2" s="1">
        <v>10</v>
      </c>
      <c r="G2" s="1">
        <v>100</v>
      </c>
      <c r="H2" s="1">
        <f t="shared" ref="H2:H4" si="0">17.09/100</f>
        <v>0.1709</v>
      </c>
      <c r="I2" s="1">
        <v>6.0279999999999996</v>
      </c>
      <c r="J2" s="1">
        <v>0.22800000000000001</v>
      </c>
      <c r="K2" s="1">
        <v>10.18</v>
      </c>
      <c r="L2" s="1">
        <v>0</v>
      </c>
      <c r="M2" s="1">
        <v>0</v>
      </c>
      <c r="N2" s="1">
        <v>0.31</v>
      </c>
      <c r="O2" s="1">
        <v>0</v>
      </c>
      <c r="P2" s="1" t="s">
        <v>61</v>
      </c>
      <c r="Q2" s="1">
        <v>46.024999999999999</v>
      </c>
      <c r="R2" s="1">
        <v>1220</v>
      </c>
      <c r="S2" s="1">
        <v>1</v>
      </c>
      <c r="T2" s="1">
        <v>1</v>
      </c>
      <c r="U2" s="1" t="s">
        <v>45</v>
      </c>
      <c r="V2" s="1">
        <v>366.15</v>
      </c>
      <c r="W2" s="1">
        <v>105</v>
      </c>
      <c r="X2" s="1">
        <v>1</v>
      </c>
      <c r="Y2" s="1">
        <v>1</v>
      </c>
      <c r="Z2" s="1">
        <v>1</v>
      </c>
      <c r="AA2" s="1">
        <v>53</v>
      </c>
      <c r="AB2" s="1">
        <v>5450</v>
      </c>
      <c r="AC2" s="1">
        <v>6</v>
      </c>
      <c r="AD2" s="1">
        <v>0</v>
      </c>
      <c r="AE2" s="1">
        <f>D2*F2/2.016/S2*Q2/AS2/24/3600</f>
        <v>2.6426092969379242</v>
      </c>
      <c r="AF2" s="1">
        <f t="shared" ref="AF2:AF5" si="1">2*96485/AH2*AE2/Q2*1000</f>
        <v>5539.8622056503118</v>
      </c>
      <c r="AG2" s="1">
        <v>1.27</v>
      </c>
      <c r="AH2" s="1">
        <v>2000</v>
      </c>
      <c r="AI2" s="1">
        <v>5250</v>
      </c>
      <c r="AJ2" s="1">
        <v>0.45</v>
      </c>
      <c r="AK2" s="1">
        <v>10</v>
      </c>
      <c r="AL2" s="1">
        <v>0</v>
      </c>
      <c r="AM2" s="1">
        <v>0.25</v>
      </c>
      <c r="AN2" s="1">
        <v>0.25</v>
      </c>
      <c r="AO2" s="1">
        <v>1</v>
      </c>
      <c r="AP2" s="1" t="s">
        <v>55</v>
      </c>
      <c r="AQ2" s="1">
        <v>300</v>
      </c>
      <c r="AR2" s="1">
        <v>1</v>
      </c>
      <c r="AS2" s="1">
        <v>0.99990000000000001</v>
      </c>
      <c r="AT2" s="1">
        <v>7.31028611028611E-2</v>
      </c>
      <c r="AU2" s="1">
        <v>1</v>
      </c>
      <c r="AV2" s="1">
        <v>9.6467120334224301</v>
      </c>
      <c r="AW2" s="1">
        <v>3500</v>
      </c>
      <c r="AX2" s="1">
        <v>6</v>
      </c>
      <c r="AY2" s="1">
        <v>0</v>
      </c>
      <c r="AZ2" s="1">
        <v>0</v>
      </c>
      <c r="BA2" s="1">
        <v>1</v>
      </c>
    </row>
    <row r="3" spans="1:53" x14ac:dyDescent="0.25">
      <c r="A3" t="s">
        <v>59</v>
      </c>
      <c r="B3">
        <f t="shared" ref="B3" si="2">B2+1</f>
        <v>1</v>
      </c>
      <c r="C3">
        <v>2022</v>
      </c>
      <c r="D3">
        <v>1000</v>
      </c>
      <c r="E3">
        <v>1</v>
      </c>
      <c r="F3">
        <v>10</v>
      </c>
      <c r="G3">
        <v>100</v>
      </c>
      <c r="H3">
        <f t="shared" si="0"/>
        <v>0.1709</v>
      </c>
      <c r="I3">
        <v>6.0279999999999996</v>
      </c>
      <c r="J3">
        <v>0</v>
      </c>
      <c r="K3">
        <v>10.18</v>
      </c>
      <c r="L3">
        <v>0</v>
      </c>
      <c r="M3">
        <v>0</v>
      </c>
      <c r="N3">
        <v>0</v>
      </c>
      <c r="O3">
        <v>0</v>
      </c>
      <c r="P3" t="s">
        <v>61</v>
      </c>
      <c r="Q3">
        <v>46.024999999999999</v>
      </c>
      <c r="R3">
        <v>1220</v>
      </c>
      <c r="S3">
        <v>1</v>
      </c>
      <c r="T3">
        <v>1</v>
      </c>
      <c r="U3" t="s">
        <v>46</v>
      </c>
      <c r="V3">
        <v>366.15</v>
      </c>
      <c r="W3">
        <v>105</v>
      </c>
      <c r="X3">
        <v>1</v>
      </c>
      <c r="Y3">
        <v>1</v>
      </c>
      <c r="Z3">
        <v>1</v>
      </c>
      <c r="AA3">
        <v>53</v>
      </c>
      <c r="AB3">
        <v>5450</v>
      </c>
      <c r="AC3">
        <v>6</v>
      </c>
      <c r="AD3">
        <v>0</v>
      </c>
      <c r="AE3">
        <f>D3*F3/2.016/S3*Q3/AS3/24/3600</f>
        <v>2.6426092969379242</v>
      </c>
      <c r="AF3">
        <f t="shared" si="1"/>
        <v>5539.8622056503118</v>
      </c>
      <c r="AG3">
        <v>1.27</v>
      </c>
      <c r="AH3">
        <v>2000</v>
      </c>
      <c r="AI3">
        <v>5250</v>
      </c>
      <c r="AJ3">
        <v>0.45</v>
      </c>
      <c r="AK3">
        <v>10</v>
      </c>
      <c r="AL3">
        <v>0</v>
      </c>
      <c r="AM3">
        <v>0.25</v>
      </c>
      <c r="AN3">
        <v>0.25</v>
      </c>
      <c r="AO3">
        <v>1</v>
      </c>
      <c r="AP3" t="s">
        <v>55</v>
      </c>
      <c r="AQ3">
        <v>300</v>
      </c>
      <c r="AR3">
        <v>1</v>
      </c>
      <c r="AS3">
        <v>0.99990000000000001</v>
      </c>
      <c r="AT3">
        <v>7.31028611028611E-2</v>
      </c>
      <c r="AU3">
        <v>1</v>
      </c>
      <c r="AV3">
        <v>9.6467120334224301</v>
      </c>
      <c r="AW3">
        <v>3500</v>
      </c>
      <c r="AX3">
        <v>6</v>
      </c>
      <c r="AY3">
        <v>0</v>
      </c>
      <c r="AZ3">
        <v>0</v>
      </c>
      <c r="BA3">
        <v>1</v>
      </c>
    </row>
    <row r="4" spans="1:53" x14ac:dyDescent="0.25">
      <c r="A4" t="s">
        <v>60</v>
      </c>
      <c r="B4">
        <f t="shared" ref="B4" si="3">B3+1</f>
        <v>2</v>
      </c>
      <c r="C4">
        <v>2022</v>
      </c>
      <c r="D4">
        <v>1000</v>
      </c>
      <c r="E4">
        <v>0.8</v>
      </c>
      <c r="F4">
        <v>10</v>
      </c>
      <c r="G4">
        <v>100</v>
      </c>
      <c r="H4">
        <f t="shared" si="0"/>
        <v>0.1709</v>
      </c>
      <c r="I4">
        <v>6.0279999999999996</v>
      </c>
      <c r="J4">
        <v>0</v>
      </c>
      <c r="K4">
        <v>10.18</v>
      </c>
      <c r="L4">
        <v>0</v>
      </c>
      <c r="M4">
        <v>0</v>
      </c>
      <c r="N4">
        <v>0.31</v>
      </c>
      <c r="O4">
        <v>0</v>
      </c>
      <c r="P4" t="s">
        <v>61</v>
      </c>
      <c r="Q4">
        <v>46.024999999999999</v>
      </c>
      <c r="R4">
        <v>1220</v>
      </c>
      <c r="S4">
        <v>1</v>
      </c>
      <c r="T4">
        <v>1</v>
      </c>
      <c r="U4" t="s">
        <v>45</v>
      </c>
      <c r="V4">
        <v>366.15</v>
      </c>
      <c r="W4">
        <v>105</v>
      </c>
      <c r="X4">
        <v>1</v>
      </c>
      <c r="Y4">
        <v>1</v>
      </c>
      <c r="Z4">
        <v>1</v>
      </c>
      <c r="AA4">
        <v>53</v>
      </c>
      <c r="AB4">
        <v>5450</v>
      </c>
      <c r="AC4">
        <v>6</v>
      </c>
      <c r="AD4">
        <v>0</v>
      </c>
      <c r="AE4">
        <f>D4*F4/2.016/S4*Q4/AS4/24/3600</f>
        <v>2.6426092969379242</v>
      </c>
      <c r="AF4">
        <f>2*96485/AH4*AE4/Q4*1000</f>
        <v>5539.8622056503118</v>
      </c>
      <c r="AG4">
        <v>1.27</v>
      </c>
      <c r="AH4">
        <v>2000</v>
      </c>
      <c r="AI4">
        <v>5250</v>
      </c>
      <c r="AJ4">
        <v>0.45</v>
      </c>
      <c r="AK4">
        <v>10</v>
      </c>
      <c r="AL4">
        <v>0</v>
      </c>
      <c r="AM4">
        <v>0.25</v>
      </c>
      <c r="AN4">
        <v>0.25</v>
      </c>
      <c r="AO4">
        <v>1</v>
      </c>
      <c r="AP4" t="s">
        <v>55</v>
      </c>
      <c r="AQ4">
        <v>300</v>
      </c>
      <c r="AR4">
        <v>1</v>
      </c>
      <c r="AS4">
        <v>0.99990000000000001</v>
      </c>
      <c r="AT4">
        <v>7.31028611028611E-2</v>
      </c>
      <c r="AU4">
        <v>1</v>
      </c>
      <c r="AV4">
        <v>9.6467120334224301</v>
      </c>
      <c r="AW4">
        <v>3500</v>
      </c>
      <c r="AX4">
        <v>6</v>
      </c>
      <c r="AY4">
        <v>0</v>
      </c>
      <c r="AZ4">
        <v>0</v>
      </c>
      <c r="BA4">
        <v>1</v>
      </c>
    </row>
    <row r="5" spans="1:53" x14ac:dyDescent="0.25">
      <c r="A5" t="s">
        <v>57</v>
      </c>
      <c r="B5">
        <f t="shared" ref="B5:B6" si="4">B4+1</f>
        <v>3</v>
      </c>
      <c r="C5">
        <v>2022</v>
      </c>
      <c r="D5">
        <v>1000</v>
      </c>
      <c r="E5">
        <v>1</v>
      </c>
      <c r="F5">
        <v>10</v>
      </c>
      <c r="G5">
        <v>100</v>
      </c>
      <c r="H5">
        <f t="shared" ref="H5:H6" si="5">17.09/100</f>
        <v>0.1709</v>
      </c>
      <c r="I5">
        <v>6.0279999999999996</v>
      </c>
      <c r="J5">
        <v>0</v>
      </c>
      <c r="K5">
        <v>10.18</v>
      </c>
      <c r="L5">
        <v>0</v>
      </c>
      <c r="M5">
        <v>0</v>
      </c>
      <c r="N5">
        <v>0.31</v>
      </c>
      <c r="O5">
        <v>0</v>
      </c>
      <c r="P5" t="s">
        <v>61</v>
      </c>
      <c r="Q5">
        <v>46.024999999999999</v>
      </c>
      <c r="R5">
        <v>1220</v>
      </c>
      <c r="S5">
        <v>1</v>
      </c>
      <c r="T5">
        <v>1</v>
      </c>
      <c r="U5" t="s">
        <v>45</v>
      </c>
      <c r="V5">
        <v>366.15</v>
      </c>
      <c r="W5">
        <v>105</v>
      </c>
      <c r="X5">
        <v>1</v>
      </c>
      <c r="Y5">
        <v>1</v>
      </c>
      <c r="Z5">
        <v>1</v>
      </c>
      <c r="AA5">
        <v>53</v>
      </c>
      <c r="AB5">
        <v>5450</v>
      </c>
      <c r="AC5">
        <v>6</v>
      </c>
      <c r="AD5">
        <v>0</v>
      </c>
      <c r="AE5">
        <f>D5*F5/2.016/S5*Q5/AS5/24/3600</f>
        <v>2.6426092969379242</v>
      </c>
      <c r="AF5">
        <f t="shared" si="1"/>
        <v>5539.8622056503118</v>
      </c>
      <c r="AG5">
        <v>1.27</v>
      </c>
      <c r="AH5">
        <v>2000</v>
      </c>
      <c r="AI5">
        <v>5250</v>
      </c>
      <c r="AJ5">
        <v>0.45</v>
      </c>
      <c r="AK5">
        <v>10</v>
      </c>
      <c r="AL5">
        <v>0</v>
      </c>
      <c r="AM5">
        <v>0.25</v>
      </c>
      <c r="AN5">
        <v>0.25</v>
      </c>
      <c r="AO5">
        <v>1</v>
      </c>
      <c r="AP5" t="s">
        <v>55</v>
      </c>
      <c r="AQ5">
        <v>300</v>
      </c>
      <c r="AR5">
        <v>1</v>
      </c>
      <c r="AS5">
        <v>0.99990000000000001</v>
      </c>
      <c r="AT5">
        <v>7.31028611028611E-2</v>
      </c>
      <c r="AU5">
        <v>1</v>
      </c>
      <c r="AV5">
        <v>9.6467120334224301</v>
      </c>
      <c r="AW5">
        <v>3500</v>
      </c>
      <c r="AX5">
        <v>6</v>
      </c>
      <c r="AY5">
        <v>0</v>
      </c>
      <c r="AZ5">
        <v>0</v>
      </c>
      <c r="BA5">
        <v>1</v>
      </c>
    </row>
    <row r="6" spans="1:53" x14ac:dyDescent="0.25">
      <c r="A6" t="s">
        <v>58</v>
      </c>
      <c r="B6">
        <f t="shared" si="4"/>
        <v>4</v>
      </c>
      <c r="C6">
        <v>2022</v>
      </c>
      <c r="D6">
        <v>1000</v>
      </c>
      <c r="E6">
        <v>1</v>
      </c>
      <c r="F6">
        <v>10</v>
      </c>
      <c r="G6">
        <v>100</v>
      </c>
      <c r="H6">
        <f t="shared" si="5"/>
        <v>0.1709</v>
      </c>
      <c r="I6">
        <v>6.0279999999999996</v>
      </c>
      <c r="J6">
        <v>0</v>
      </c>
      <c r="K6">
        <v>10.18</v>
      </c>
      <c r="L6">
        <v>0</v>
      </c>
      <c r="M6">
        <v>0</v>
      </c>
      <c r="N6">
        <v>0.31</v>
      </c>
      <c r="O6">
        <v>0</v>
      </c>
      <c r="P6" t="s">
        <v>62</v>
      </c>
      <c r="Q6">
        <v>98.186099999999996</v>
      </c>
      <c r="R6">
        <v>770</v>
      </c>
      <c r="S6">
        <v>3</v>
      </c>
      <c r="T6">
        <v>0</v>
      </c>
      <c r="U6" t="s">
        <v>45</v>
      </c>
      <c r="V6">
        <v>366.15</v>
      </c>
      <c r="W6">
        <v>105</v>
      </c>
      <c r="X6">
        <v>1</v>
      </c>
      <c r="Y6">
        <v>1</v>
      </c>
      <c r="Z6">
        <v>1</v>
      </c>
      <c r="AA6">
        <v>53</v>
      </c>
      <c r="AB6">
        <v>93.15</v>
      </c>
      <c r="AC6">
        <v>6</v>
      </c>
      <c r="AD6">
        <v>0</v>
      </c>
      <c r="AE6">
        <f>D6*F6/2.016/S6*Q6/AS6/24/3600</f>
        <v>1.8791779879781036</v>
      </c>
      <c r="AF6">
        <f>6*96485/AH6*AE6/Q6*1000</f>
        <v>5539.86220565031</v>
      </c>
      <c r="AG6">
        <v>1.08</v>
      </c>
      <c r="AH6">
        <v>2000</v>
      </c>
      <c r="AI6">
        <v>5250</v>
      </c>
      <c r="AJ6">
        <v>0.45</v>
      </c>
      <c r="AK6">
        <v>10</v>
      </c>
      <c r="AL6">
        <v>0</v>
      </c>
      <c r="AM6">
        <v>0.25</v>
      </c>
      <c r="AN6">
        <v>0.25</v>
      </c>
      <c r="AO6">
        <v>1</v>
      </c>
      <c r="AP6" t="s">
        <v>63</v>
      </c>
      <c r="AQ6">
        <f>273.15+360</f>
        <v>633.15</v>
      </c>
      <c r="AR6">
        <v>2.5</v>
      </c>
      <c r="AS6">
        <v>0.99990000000000001</v>
      </c>
      <c r="AT6">
        <v>0</v>
      </c>
      <c r="AU6">
        <v>0</v>
      </c>
      <c r="AV6">
        <f>0.04185*D6</f>
        <v>41.85</v>
      </c>
      <c r="AW6">
        <v>191.35</v>
      </c>
      <c r="AX6">
        <v>6</v>
      </c>
      <c r="AY6">
        <v>0.27930136986301368</v>
      </c>
      <c r="AZ6">
        <v>0</v>
      </c>
      <c r="BA6">
        <v>1</v>
      </c>
    </row>
  </sheetData>
  <conditionalFormatting sqref="C3:BA6">
    <cfRule type="expression" dxfId="0" priority="2">
      <formula>C3&lt;&gt;C$2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4E99C690CD84D8C14FB9B89CF5CA2" ma:contentTypeVersion="14" ma:contentTypeDescription="Create a new document." ma:contentTypeScope="" ma:versionID="7d6ebaee038f40569f500d908425f89c">
  <xsd:schema xmlns:xsd="http://www.w3.org/2001/XMLSchema" xmlns:xs="http://www.w3.org/2001/XMLSchema" xmlns:p="http://schemas.microsoft.com/office/2006/metadata/properties" xmlns:ns2="72d00a49-d4df-4ae2-8448-0e7c38748169" xmlns:ns3="cdbd341c-9425-4527-8200-dbc5093c0c26" xmlns:ns4="cc3aaed6-9815-470c-8f7f-f66d9ca72b53" targetNamespace="http://schemas.microsoft.com/office/2006/metadata/properties" ma:root="true" ma:fieldsID="0d22da384523c48d606acb8860bdc860" ns2:_="" ns3:_="" ns4:_="">
    <xsd:import namespace="72d00a49-d4df-4ae2-8448-0e7c38748169"/>
    <xsd:import namespace="cdbd341c-9425-4527-8200-dbc5093c0c26"/>
    <xsd:import namespace="cc3aaed6-9815-470c-8f7f-f66d9ca72b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00a49-d4df-4ae2-8448-0e7c387481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3a22c89-3912-4715-9657-2989270db2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d341c-9425-4527-8200-dbc5093c0c26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53f2cc4-5f9f-4bbb-9939-0cc4669e82ba}" ma:internalName="TaxCatchAll" ma:showField="CatchAllData" ma:web="cc3aaed6-9815-470c-8f7f-f66d9ca72b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aaed6-9815-470c-8f7f-f66d9ca72b5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d00a49-d4df-4ae2-8448-0e7c38748169">
      <Terms xmlns="http://schemas.microsoft.com/office/infopath/2007/PartnerControls"/>
    </lcf76f155ced4ddcb4097134ff3c332f>
    <TaxCatchAll xmlns="cdbd341c-9425-4527-8200-dbc5093c0c2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2DAFF9-D831-4A8A-A26B-34A3990B4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00a49-d4df-4ae2-8448-0e7c38748169"/>
    <ds:schemaRef ds:uri="cdbd341c-9425-4527-8200-dbc5093c0c26"/>
    <ds:schemaRef ds:uri="cc3aaed6-9815-470c-8f7f-f66d9ca72b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3A8468-9818-4804-84E1-135F70628E6B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www.w3.org/XML/1998/namespace"/>
    <ds:schemaRef ds:uri="cc3aaed6-9815-470c-8f7f-f66d9ca72b53"/>
    <ds:schemaRef ds:uri="http://schemas.microsoft.com/office/infopath/2007/PartnerControls"/>
    <ds:schemaRef ds:uri="cdbd341c-9425-4527-8200-dbc5093c0c26"/>
    <ds:schemaRef ds:uri="72d00a49-d4df-4ae2-8448-0e7c38748169"/>
  </ds:schemaRefs>
</ds:datastoreItem>
</file>

<file path=customXml/itemProps3.xml><?xml version="1.0" encoding="utf-8"?>
<ds:datastoreItem xmlns:ds="http://schemas.openxmlformats.org/officeDocument/2006/customXml" ds:itemID="{CB52D826-44CA-4104-AA1D-CE7759CCAD0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Yuan, Mengyao</cp:lastModifiedBy>
  <cp:revision/>
  <dcterms:created xsi:type="dcterms:W3CDTF">2023-11-10T23:49:25Z</dcterms:created>
  <dcterms:modified xsi:type="dcterms:W3CDTF">2025-04-24T05:20:27Z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0x01010001B4E99C690CD84D8C14FB9B89CF5CA2</vt:lpwstr>
  </property>
  <property fmtid="{D5CDD505-2E9C-101B-9397-08002B2CF9AE}" pid="3" name="MediaServiceImageTags">
    <vt:lpwstr/>
  </property>
</Properties>
</file>