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590" firstSheet="24" activeTab="28"/>
  </bookViews>
  <sheets>
    <sheet name="Вертикальные жалюзи" sheetId="1" r:id="rId1"/>
    <sheet name="Вертикальные ткани" sheetId="2" r:id="rId2"/>
    <sheet name="рулонные ткани" sheetId="3" r:id="rId3"/>
    <sheet name="УНИ1" sheetId="4" r:id="rId4"/>
    <sheet name="УНИ2" sheetId="5" r:id="rId5"/>
    <sheet name="УНИ2 пружина" sheetId="30" r:id="rId6"/>
    <sheet name="МИНИ" sheetId="6" r:id="rId7"/>
    <sheet name="Д25" sheetId="7" r:id="rId8"/>
    <sheet name="Д38" sheetId="14" r:id="rId9"/>
    <sheet name="коричневая уни1" sheetId="15" r:id="rId10"/>
    <sheet name="коричневая уни2" sheetId="16" r:id="rId11"/>
    <sheet name="мини коричневая" sheetId="18" r:id="rId12"/>
    <sheet name="коричневая д25" sheetId="17" r:id="rId13"/>
    <sheet name="ламинация мини" sheetId="23" r:id="rId14"/>
    <sheet name="уни 1 ламинация" sheetId="19" r:id="rId15"/>
    <sheet name="уни2 ламинация" sheetId="21" r:id="rId16"/>
    <sheet name="серебро уни1" sheetId="20" r:id="rId17"/>
    <sheet name="уни 2 серебро" sheetId="22" r:id="rId18"/>
    <sheet name="Ткань зебра" sheetId="9" r:id="rId19"/>
    <sheet name="УНИ1 зебра" sheetId="10" r:id="rId20"/>
    <sheet name="УНИ2 зебра" sheetId="11" r:id="rId21"/>
    <sheet name="Уни 1 зебра коричн" sheetId="24" r:id="rId22"/>
    <sheet name="уни 2 зебра коричн" sheetId="25" r:id="rId23"/>
    <sheet name="уни 1 зебра ламинация" sheetId="28" r:id="rId24"/>
    <sheet name="уни 2 зебра ламинация" sheetId="29" r:id="rId25"/>
    <sheet name="Зебра мини" sheetId="12" r:id="rId26"/>
    <sheet name="мини зебра коричн" sheetId="26" r:id="rId27"/>
    <sheet name="Зебра Д25" sheetId="13" r:id="rId28"/>
    <sheet name="зебра Д25 корич" sheetId="27" r:id="rId29"/>
  </sheets>
  <calcPr calcId="125725"/>
</workbook>
</file>

<file path=xl/calcChain.xml><?xml version="1.0" encoding="utf-8"?>
<calcChain xmlns="http://schemas.openxmlformats.org/spreadsheetml/2006/main">
  <c r="F17" i="5"/>
  <c r="F16" i="1"/>
  <c r="J77" i="3"/>
  <c r="I35" i="9"/>
  <c r="I19"/>
  <c r="I18"/>
  <c r="I12"/>
  <c r="M12"/>
  <c r="L12"/>
  <c r="K12"/>
  <c r="J12"/>
  <c r="I11"/>
  <c r="J11"/>
  <c r="K11"/>
  <c r="L11"/>
  <c r="M11"/>
  <c r="F15" i="14" l="1"/>
  <c r="G15" s="1"/>
  <c r="G17" i="16"/>
  <c r="G14" i="7"/>
  <c r="G12"/>
  <c r="G11"/>
  <c r="G10"/>
  <c r="F10"/>
  <c r="G9"/>
  <c r="G8"/>
  <c r="G7"/>
  <c r="G6"/>
  <c r="G5"/>
  <c r="G4"/>
  <c r="F14"/>
  <c r="F13"/>
  <c r="F12"/>
  <c r="F4"/>
  <c r="F5"/>
  <c r="F6"/>
  <c r="F7"/>
  <c r="F8"/>
  <c r="F9"/>
  <c r="F11"/>
  <c r="G13"/>
  <c r="F7" i="30"/>
  <c r="G7" s="1"/>
  <c r="F15"/>
  <c r="G15" s="1"/>
  <c r="F14"/>
  <c r="G14" s="1"/>
  <c r="F13"/>
  <c r="G13" s="1"/>
  <c r="C18" s="1"/>
  <c r="F12"/>
  <c r="G12" s="1"/>
  <c r="F11"/>
  <c r="G11" s="1"/>
  <c r="F10"/>
  <c r="G10" s="1"/>
  <c r="F9"/>
  <c r="G9" s="1"/>
  <c r="F8"/>
  <c r="G8" s="1"/>
  <c r="F6"/>
  <c r="G6" s="1"/>
  <c r="F5"/>
  <c r="G5" s="1"/>
  <c r="F4"/>
  <c r="G4" s="1"/>
  <c r="F10" i="13"/>
  <c r="G10"/>
  <c r="C18" s="1"/>
  <c r="F15" i="11"/>
  <c r="O4" i="3"/>
  <c r="O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85"/>
  <c r="O86"/>
  <c r="O87"/>
  <c r="O88"/>
  <c r="O89"/>
  <c r="O90"/>
  <c r="O91"/>
  <c r="O92"/>
  <c r="O93"/>
  <c r="O94"/>
  <c r="O95"/>
  <c r="O96"/>
  <c r="O97"/>
  <c r="O98"/>
  <c r="O99"/>
  <c r="O100"/>
  <c r="O101"/>
  <c r="O102"/>
  <c r="O103"/>
  <c r="O104"/>
  <c r="O105"/>
  <c r="O106"/>
  <c r="O107"/>
  <c r="O108"/>
  <c r="O109"/>
  <c r="O110"/>
  <c r="O3"/>
  <c r="J75"/>
  <c r="J73"/>
  <c r="J39"/>
  <c r="M39" s="1"/>
  <c r="J26"/>
  <c r="N26"/>
  <c r="M26"/>
  <c r="L26"/>
  <c r="K26"/>
  <c r="J27"/>
  <c r="K27"/>
  <c r="L27"/>
  <c r="M27"/>
  <c r="N27"/>
  <c r="J25"/>
  <c r="N25"/>
  <c r="M25"/>
  <c r="L25"/>
  <c r="K25"/>
  <c r="J16"/>
  <c r="J15"/>
  <c r="N15"/>
  <c r="M15"/>
  <c r="L15"/>
  <c r="K15"/>
  <c r="G5" i="27"/>
  <c r="F5"/>
  <c r="F6"/>
  <c r="G6" s="1"/>
  <c r="F7"/>
  <c r="G7" s="1"/>
  <c r="F8"/>
  <c r="G8" s="1"/>
  <c r="F9"/>
  <c r="G9" s="1"/>
  <c r="F10"/>
  <c r="G10" s="1"/>
  <c r="F11"/>
  <c r="G11" s="1"/>
  <c r="F12"/>
  <c r="G12" s="1"/>
  <c r="F13"/>
  <c r="G13" s="1"/>
  <c r="F14"/>
  <c r="G14" s="1"/>
  <c r="F4"/>
  <c r="G4" s="1"/>
  <c r="F5" i="12"/>
  <c r="G5" s="1"/>
  <c r="F6"/>
  <c r="G6" s="1"/>
  <c r="F7"/>
  <c r="G7" s="1"/>
  <c r="F8"/>
  <c r="G8" s="1"/>
  <c r="F9"/>
  <c r="G9" s="1"/>
  <c r="F10"/>
  <c r="G10" s="1"/>
  <c r="F11"/>
  <c r="G11" s="1"/>
  <c r="F12"/>
  <c r="G12" s="1"/>
  <c r="F13"/>
  <c r="G13" s="1"/>
  <c r="F14"/>
  <c r="G14" s="1"/>
  <c r="F15"/>
  <c r="G15" s="1"/>
  <c r="F16"/>
  <c r="G16" s="1"/>
  <c r="F4"/>
  <c r="G4" s="1"/>
  <c r="F5" i="29"/>
  <c r="G5" s="1"/>
  <c r="F6"/>
  <c r="G6" s="1"/>
  <c r="F7"/>
  <c r="G7" s="1"/>
  <c r="F8"/>
  <c r="G8" s="1"/>
  <c r="F9"/>
  <c r="G9" s="1"/>
  <c r="F10"/>
  <c r="G10" s="1"/>
  <c r="F11"/>
  <c r="G11" s="1"/>
  <c r="F12"/>
  <c r="G12" s="1"/>
  <c r="F13"/>
  <c r="G13" s="1"/>
  <c r="F14"/>
  <c r="G14" s="1"/>
  <c r="F15"/>
  <c r="G15" s="1"/>
  <c r="F16"/>
  <c r="G16" s="1"/>
  <c r="F17"/>
  <c r="G17" s="1"/>
  <c r="F18"/>
  <c r="G18" s="1"/>
  <c r="F19"/>
  <c r="G19" s="1"/>
  <c r="F4"/>
  <c r="G4" s="1"/>
  <c r="G6" i="25"/>
  <c r="F5"/>
  <c r="G5" s="1"/>
  <c r="F6"/>
  <c r="F7"/>
  <c r="G7" s="1"/>
  <c r="F8"/>
  <c r="G8" s="1"/>
  <c r="F9"/>
  <c r="G9" s="1"/>
  <c r="F10"/>
  <c r="G10" s="1"/>
  <c r="F11"/>
  <c r="G11" s="1"/>
  <c r="F12"/>
  <c r="G12" s="1"/>
  <c r="F13"/>
  <c r="G13" s="1"/>
  <c r="F14"/>
  <c r="G14" s="1"/>
  <c r="F15"/>
  <c r="G15" s="1"/>
  <c r="F16"/>
  <c r="G16" s="1"/>
  <c r="F17"/>
  <c r="G17" s="1"/>
  <c r="F18"/>
  <c r="G18" s="1"/>
  <c r="F19"/>
  <c r="G19" s="1"/>
  <c r="F4"/>
  <c r="G4" s="1"/>
  <c r="G6" i="28"/>
  <c r="F5"/>
  <c r="G5" s="1"/>
  <c r="F6"/>
  <c r="F7"/>
  <c r="G7" s="1"/>
  <c r="F8"/>
  <c r="G8" s="1"/>
  <c r="F9"/>
  <c r="G9" s="1"/>
  <c r="F10"/>
  <c r="G10" s="1"/>
  <c r="F11"/>
  <c r="G11" s="1"/>
  <c r="F12"/>
  <c r="G12" s="1"/>
  <c r="F13"/>
  <c r="G13" s="1"/>
  <c r="F14"/>
  <c r="G14" s="1"/>
  <c r="F15"/>
  <c r="G15" s="1"/>
  <c r="F16"/>
  <c r="G16" s="1"/>
  <c r="F17"/>
  <c r="G17" s="1"/>
  <c r="F4"/>
  <c r="G4" s="1"/>
  <c r="G9" i="24"/>
  <c r="G17"/>
  <c r="F5"/>
  <c r="G5" s="1"/>
  <c r="F6"/>
  <c r="G6" s="1"/>
  <c r="F7"/>
  <c r="G7" s="1"/>
  <c r="F8"/>
  <c r="G8" s="1"/>
  <c r="F9"/>
  <c r="F10"/>
  <c r="G10" s="1"/>
  <c r="F11"/>
  <c r="G11" s="1"/>
  <c r="F12"/>
  <c r="G12" s="1"/>
  <c r="F13"/>
  <c r="G13" s="1"/>
  <c r="F14"/>
  <c r="G14" s="1"/>
  <c r="F15"/>
  <c r="G15" s="1"/>
  <c r="F16"/>
  <c r="G16" s="1"/>
  <c r="F17"/>
  <c r="F4"/>
  <c r="G4" s="1"/>
  <c r="F5" i="11"/>
  <c r="G5" s="1"/>
  <c r="F6"/>
  <c r="G6" s="1"/>
  <c r="F7"/>
  <c r="G7" s="1"/>
  <c r="F8"/>
  <c r="G8" s="1"/>
  <c r="F9"/>
  <c r="G9" s="1"/>
  <c r="F10"/>
  <c r="G10" s="1"/>
  <c r="F11"/>
  <c r="G11" s="1"/>
  <c r="F12"/>
  <c r="G12" s="1"/>
  <c r="F13"/>
  <c r="G13" s="1"/>
  <c r="F14"/>
  <c r="G14" s="1"/>
  <c r="G15"/>
  <c r="F16"/>
  <c r="G16" s="1"/>
  <c r="F17"/>
  <c r="G17" s="1"/>
  <c r="F18"/>
  <c r="G18" s="1"/>
  <c r="F19"/>
  <c r="G19" s="1"/>
  <c r="F4"/>
  <c r="G4" s="1"/>
  <c r="G17" i="10"/>
  <c r="F5"/>
  <c r="G5" s="1"/>
  <c r="F6"/>
  <c r="G6" s="1"/>
  <c r="F7"/>
  <c r="G7" s="1"/>
  <c r="F8"/>
  <c r="G8" s="1"/>
  <c r="F9"/>
  <c r="G9" s="1"/>
  <c r="F10"/>
  <c r="G10" s="1"/>
  <c r="F11"/>
  <c r="G11" s="1"/>
  <c r="F12"/>
  <c r="G12" s="1"/>
  <c r="F13"/>
  <c r="G13" s="1"/>
  <c r="F14"/>
  <c r="G14" s="1"/>
  <c r="F15"/>
  <c r="G15" s="1"/>
  <c r="F16"/>
  <c r="G16" s="1"/>
  <c r="F17"/>
  <c r="F4"/>
  <c r="G4" s="1"/>
  <c r="I4" i="9"/>
  <c r="I5"/>
  <c r="I6"/>
  <c r="I7"/>
  <c r="I8"/>
  <c r="I9"/>
  <c r="I10"/>
  <c r="I13"/>
  <c r="I14"/>
  <c r="I15"/>
  <c r="I16"/>
  <c r="I17"/>
  <c r="I20"/>
  <c r="I21"/>
  <c r="I22"/>
  <c r="I23"/>
  <c r="I24"/>
  <c r="I25"/>
  <c r="I26"/>
  <c r="I27"/>
  <c r="I28"/>
  <c r="I29"/>
  <c r="I30"/>
  <c r="I31"/>
  <c r="I32"/>
  <c r="I33"/>
  <c r="I34"/>
  <c r="I36"/>
  <c r="I37"/>
  <c r="I38"/>
  <c r="I3"/>
  <c r="N36"/>
  <c r="M38"/>
  <c r="L38"/>
  <c r="K38"/>
  <c r="J38"/>
  <c r="N35"/>
  <c r="M37"/>
  <c r="L37"/>
  <c r="K37"/>
  <c r="J37"/>
  <c r="N34"/>
  <c r="M36"/>
  <c r="L36"/>
  <c r="K36"/>
  <c r="J36"/>
  <c r="N33"/>
  <c r="N32"/>
  <c r="M34"/>
  <c r="L34"/>
  <c r="K34"/>
  <c r="J34"/>
  <c r="N31"/>
  <c r="M33"/>
  <c r="L33"/>
  <c r="K33"/>
  <c r="J33"/>
  <c r="N30"/>
  <c r="M32"/>
  <c r="L32"/>
  <c r="K32"/>
  <c r="J32"/>
  <c r="N29"/>
  <c r="M31"/>
  <c r="L31"/>
  <c r="K31"/>
  <c r="J31"/>
  <c r="N28"/>
  <c r="M30"/>
  <c r="L30"/>
  <c r="K30"/>
  <c r="J30"/>
  <c r="N27"/>
  <c r="M29"/>
  <c r="L29"/>
  <c r="K29"/>
  <c r="J29"/>
  <c r="N26"/>
  <c r="M28"/>
  <c r="L28"/>
  <c r="K28"/>
  <c r="J28"/>
  <c r="N25"/>
  <c r="M27"/>
  <c r="L27"/>
  <c r="K27"/>
  <c r="J27"/>
  <c r="N24"/>
  <c r="M26"/>
  <c r="L26"/>
  <c r="K26"/>
  <c r="J26"/>
  <c r="N23"/>
  <c r="M25"/>
  <c r="L25"/>
  <c r="K25"/>
  <c r="J25"/>
  <c r="N22"/>
  <c r="M24"/>
  <c r="L24"/>
  <c r="K24"/>
  <c r="J24"/>
  <c r="N21"/>
  <c r="M23"/>
  <c r="L23"/>
  <c r="K23"/>
  <c r="J23"/>
  <c r="N20"/>
  <c r="M22"/>
  <c r="L22"/>
  <c r="K22"/>
  <c r="J22"/>
  <c r="N19"/>
  <c r="M21"/>
  <c r="L21"/>
  <c r="K21"/>
  <c r="J21"/>
  <c r="N18"/>
  <c r="M20"/>
  <c r="L20"/>
  <c r="K20"/>
  <c r="J20"/>
  <c r="N17"/>
  <c r="M18"/>
  <c r="L18"/>
  <c r="K18"/>
  <c r="J18"/>
  <c r="N16"/>
  <c r="M17"/>
  <c r="L17"/>
  <c r="K17"/>
  <c r="J17"/>
  <c r="N15"/>
  <c r="M16"/>
  <c r="L16"/>
  <c r="K16"/>
  <c r="J16"/>
  <c r="N14"/>
  <c r="M15"/>
  <c r="L15"/>
  <c r="K15"/>
  <c r="J15"/>
  <c r="N13"/>
  <c r="M14"/>
  <c r="L14"/>
  <c r="K14"/>
  <c r="J14"/>
  <c r="N12"/>
  <c r="M13"/>
  <c r="L13"/>
  <c r="K13"/>
  <c r="J13"/>
  <c r="N11"/>
  <c r="N10"/>
  <c r="M10"/>
  <c r="L10"/>
  <c r="K10"/>
  <c r="J10"/>
  <c r="N9"/>
  <c r="M9"/>
  <c r="L9"/>
  <c r="K9"/>
  <c r="J9"/>
  <c r="N8"/>
  <c r="M8"/>
  <c r="L8"/>
  <c r="K8"/>
  <c r="J8"/>
  <c r="N7"/>
  <c r="M7"/>
  <c r="L7"/>
  <c r="K7"/>
  <c r="J7"/>
  <c r="N6"/>
  <c r="M6"/>
  <c r="L6"/>
  <c r="K6"/>
  <c r="J6"/>
  <c r="N5"/>
  <c r="M5"/>
  <c r="L5"/>
  <c r="K5"/>
  <c r="J5"/>
  <c r="N4"/>
  <c r="M4"/>
  <c r="L4"/>
  <c r="K4"/>
  <c r="J4"/>
  <c r="N3"/>
  <c r="M3"/>
  <c r="L3"/>
  <c r="K3"/>
  <c r="J3"/>
  <c r="F4" i="1"/>
  <c r="F5"/>
  <c r="F6"/>
  <c r="F7"/>
  <c r="F8"/>
  <c r="F9"/>
  <c r="F10"/>
  <c r="F11"/>
  <c r="F12"/>
  <c r="F13"/>
  <c r="F14"/>
  <c r="F15"/>
  <c r="F17"/>
  <c r="F18"/>
  <c r="F19"/>
  <c r="F20"/>
  <c r="F21"/>
  <c r="F22"/>
  <c r="F23"/>
  <c r="F24"/>
  <c r="F3"/>
  <c r="G10" i="2"/>
  <c r="G14"/>
  <c r="G18"/>
  <c r="G22"/>
  <c r="G30"/>
  <c r="G34"/>
  <c r="G42"/>
  <c r="G46"/>
  <c r="G54"/>
  <c r="G58"/>
  <c r="F4"/>
  <c r="G4" s="1"/>
  <c r="F5"/>
  <c r="G5" s="1"/>
  <c r="F6"/>
  <c r="G6" s="1"/>
  <c r="F7"/>
  <c r="G7" s="1"/>
  <c r="F8"/>
  <c r="G8" s="1"/>
  <c r="F9"/>
  <c r="G9" s="1"/>
  <c r="F10"/>
  <c r="F11"/>
  <c r="G11" s="1"/>
  <c r="F12"/>
  <c r="G12" s="1"/>
  <c r="F13"/>
  <c r="G13" s="1"/>
  <c r="F14"/>
  <c r="F15"/>
  <c r="G15" s="1"/>
  <c r="F16"/>
  <c r="G16" s="1"/>
  <c r="F17"/>
  <c r="G17" s="1"/>
  <c r="F18"/>
  <c r="F19"/>
  <c r="G19" s="1"/>
  <c r="F20"/>
  <c r="G20" s="1"/>
  <c r="F21"/>
  <c r="G21" s="1"/>
  <c r="F22"/>
  <c r="F23"/>
  <c r="G23" s="1"/>
  <c r="F24"/>
  <c r="G24" s="1"/>
  <c r="F25"/>
  <c r="G25" s="1"/>
  <c r="F26"/>
  <c r="G26" s="1"/>
  <c r="F27"/>
  <c r="G27" s="1"/>
  <c r="F28"/>
  <c r="G28" s="1"/>
  <c r="F29"/>
  <c r="G29" s="1"/>
  <c r="F30"/>
  <c r="F31"/>
  <c r="G31" s="1"/>
  <c r="F32"/>
  <c r="G32" s="1"/>
  <c r="F33"/>
  <c r="G33" s="1"/>
  <c r="F34"/>
  <c r="F35"/>
  <c r="G35" s="1"/>
  <c r="F36"/>
  <c r="G36" s="1"/>
  <c r="F37"/>
  <c r="G37" s="1"/>
  <c r="F38"/>
  <c r="G38" s="1"/>
  <c r="F39"/>
  <c r="G39" s="1"/>
  <c r="F40"/>
  <c r="G40" s="1"/>
  <c r="F41"/>
  <c r="G41" s="1"/>
  <c r="F42"/>
  <c r="F43"/>
  <c r="G43" s="1"/>
  <c r="F44"/>
  <c r="G44" s="1"/>
  <c r="F45"/>
  <c r="G45" s="1"/>
  <c r="F46"/>
  <c r="F47"/>
  <c r="G47" s="1"/>
  <c r="F48"/>
  <c r="G48" s="1"/>
  <c r="F49"/>
  <c r="G49" s="1"/>
  <c r="F50"/>
  <c r="G50" s="1"/>
  <c r="F51"/>
  <c r="G51" s="1"/>
  <c r="F52"/>
  <c r="G52" s="1"/>
  <c r="F53"/>
  <c r="G53" s="1"/>
  <c r="F54"/>
  <c r="F55"/>
  <c r="G55" s="1"/>
  <c r="F56"/>
  <c r="G56" s="1"/>
  <c r="F57"/>
  <c r="G57" s="1"/>
  <c r="F58"/>
  <c r="F59"/>
  <c r="G59" s="1"/>
  <c r="F60"/>
  <c r="G60" s="1"/>
  <c r="F3"/>
  <c r="G3" s="1"/>
  <c r="L60"/>
  <c r="K60"/>
  <c r="J60"/>
  <c r="I60"/>
  <c r="H60"/>
  <c r="L59"/>
  <c r="K59"/>
  <c r="J59"/>
  <c r="I59"/>
  <c r="H59"/>
  <c r="L58"/>
  <c r="K58"/>
  <c r="J58"/>
  <c r="I58"/>
  <c r="H58"/>
  <c r="L57"/>
  <c r="K57"/>
  <c r="J57"/>
  <c r="I57"/>
  <c r="H57"/>
  <c r="L56"/>
  <c r="K56"/>
  <c r="J56"/>
  <c r="I56"/>
  <c r="H56"/>
  <c r="L55"/>
  <c r="K55"/>
  <c r="J55"/>
  <c r="I55"/>
  <c r="H55"/>
  <c r="L54"/>
  <c r="K54"/>
  <c r="J54"/>
  <c r="I54"/>
  <c r="H54"/>
  <c r="L53"/>
  <c r="K53"/>
  <c r="J53"/>
  <c r="I53"/>
  <c r="H53"/>
  <c r="L52"/>
  <c r="K52"/>
  <c r="J52"/>
  <c r="I52"/>
  <c r="H52"/>
  <c r="L51"/>
  <c r="K51"/>
  <c r="J51"/>
  <c r="I51"/>
  <c r="H51"/>
  <c r="L50"/>
  <c r="K50"/>
  <c r="J50"/>
  <c r="I50"/>
  <c r="H50"/>
  <c r="L49"/>
  <c r="K49"/>
  <c r="J49"/>
  <c r="I49"/>
  <c r="H49"/>
  <c r="L48"/>
  <c r="K48"/>
  <c r="J48"/>
  <c r="I48"/>
  <c r="H48"/>
  <c r="L47"/>
  <c r="K47"/>
  <c r="J47"/>
  <c r="I47"/>
  <c r="H47"/>
  <c r="L46"/>
  <c r="K46"/>
  <c r="J46"/>
  <c r="I46"/>
  <c r="H46"/>
  <c r="L45"/>
  <c r="K45"/>
  <c r="J45"/>
  <c r="I45"/>
  <c r="H45"/>
  <c r="L44"/>
  <c r="K44"/>
  <c r="J44"/>
  <c r="I44"/>
  <c r="H44"/>
  <c r="L43"/>
  <c r="K43"/>
  <c r="J43"/>
  <c r="I43"/>
  <c r="H43"/>
  <c r="L42"/>
  <c r="K42"/>
  <c r="J42"/>
  <c r="I42"/>
  <c r="H42"/>
  <c r="L41"/>
  <c r="K41"/>
  <c r="J41"/>
  <c r="I41"/>
  <c r="H41"/>
  <c r="L40"/>
  <c r="K40"/>
  <c r="J40"/>
  <c r="I40"/>
  <c r="H40"/>
  <c r="L39"/>
  <c r="K39"/>
  <c r="J39"/>
  <c r="I39"/>
  <c r="H39"/>
  <c r="L38"/>
  <c r="K38"/>
  <c r="J38"/>
  <c r="I38"/>
  <c r="H38"/>
  <c r="L37"/>
  <c r="K37"/>
  <c r="J37"/>
  <c r="I37"/>
  <c r="H37"/>
  <c r="L36"/>
  <c r="K36"/>
  <c r="J36"/>
  <c r="I36"/>
  <c r="H36"/>
  <c r="L35"/>
  <c r="K35"/>
  <c r="J35"/>
  <c r="I35"/>
  <c r="H35"/>
  <c r="L34"/>
  <c r="K34"/>
  <c r="J34"/>
  <c r="I34"/>
  <c r="H34"/>
  <c r="L33"/>
  <c r="K33"/>
  <c r="J33"/>
  <c r="I33"/>
  <c r="H33"/>
  <c r="L32"/>
  <c r="K32"/>
  <c r="J32"/>
  <c r="I32"/>
  <c r="H32"/>
  <c r="L31"/>
  <c r="K31"/>
  <c r="J31"/>
  <c r="I31"/>
  <c r="H31"/>
  <c r="L30"/>
  <c r="K30"/>
  <c r="J30"/>
  <c r="I30"/>
  <c r="H30"/>
  <c r="L29"/>
  <c r="K29"/>
  <c r="J29"/>
  <c r="I29"/>
  <c r="H29"/>
  <c r="L28"/>
  <c r="K28"/>
  <c r="J28"/>
  <c r="I28"/>
  <c r="H28"/>
  <c r="L27"/>
  <c r="K27"/>
  <c r="J27"/>
  <c r="I27"/>
  <c r="H27"/>
  <c r="L26"/>
  <c r="K26"/>
  <c r="J26"/>
  <c r="I26"/>
  <c r="H26"/>
  <c r="L25"/>
  <c r="K25"/>
  <c r="J25"/>
  <c r="I25"/>
  <c r="H25"/>
  <c r="L24"/>
  <c r="K24"/>
  <c r="J24"/>
  <c r="I24"/>
  <c r="H24"/>
  <c r="L23"/>
  <c r="K23"/>
  <c r="J23"/>
  <c r="I23"/>
  <c r="H23"/>
  <c r="L22"/>
  <c r="K22"/>
  <c r="J22"/>
  <c r="I22"/>
  <c r="H22"/>
  <c r="L21"/>
  <c r="K21"/>
  <c r="J21"/>
  <c r="I21"/>
  <c r="H21"/>
  <c r="L20"/>
  <c r="K20"/>
  <c r="J20"/>
  <c r="I20"/>
  <c r="H20"/>
  <c r="L19"/>
  <c r="K19"/>
  <c r="J19"/>
  <c r="I19"/>
  <c r="H19"/>
  <c r="L18"/>
  <c r="K18"/>
  <c r="J18"/>
  <c r="I18"/>
  <c r="H18"/>
  <c r="L17"/>
  <c r="K17"/>
  <c r="J17"/>
  <c r="I17"/>
  <c r="H17"/>
  <c r="L16"/>
  <c r="K16"/>
  <c r="J16"/>
  <c r="I16"/>
  <c r="H16"/>
  <c r="L15"/>
  <c r="K15"/>
  <c r="J15"/>
  <c r="I15"/>
  <c r="H15"/>
  <c r="L14"/>
  <c r="K14"/>
  <c r="J14"/>
  <c r="I14"/>
  <c r="H14"/>
  <c r="L13"/>
  <c r="K13"/>
  <c r="J13"/>
  <c r="I13"/>
  <c r="H13"/>
  <c r="L12"/>
  <c r="K12"/>
  <c r="J12"/>
  <c r="I12"/>
  <c r="H12"/>
  <c r="L11"/>
  <c r="K11"/>
  <c r="J11"/>
  <c r="I11"/>
  <c r="H11"/>
  <c r="L10"/>
  <c r="K10"/>
  <c r="J10"/>
  <c r="I10"/>
  <c r="H10"/>
  <c r="L9"/>
  <c r="K9"/>
  <c r="J9"/>
  <c r="I9"/>
  <c r="H9"/>
  <c r="L8"/>
  <c r="K8"/>
  <c r="J8"/>
  <c r="I8"/>
  <c r="H8"/>
  <c r="L7"/>
  <c r="K7"/>
  <c r="J7"/>
  <c r="I7"/>
  <c r="H7"/>
  <c r="L6"/>
  <c r="K6"/>
  <c r="J6"/>
  <c r="I6"/>
  <c r="H6"/>
  <c r="L5"/>
  <c r="K5"/>
  <c r="J5"/>
  <c r="I5"/>
  <c r="H5"/>
  <c r="L4"/>
  <c r="K4"/>
  <c r="J4"/>
  <c r="I4"/>
  <c r="H4"/>
  <c r="L3"/>
  <c r="K3"/>
  <c r="J3"/>
  <c r="I3"/>
  <c r="H3"/>
  <c r="F19" i="19"/>
  <c r="G5" i="22"/>
  <c r="G6"/>
  <c r="G9"/>
  <c r="G13"/>
  <c r="G14"/>
  <c r="G15"/>
  <c r="G17"/>
  <c r="G18"/>
  <c r="G19"/>
  <c r="G20"/>
  <c r="G4"/>
  <c r="F5"/>
  <c r="F6"/>
  <c r="F7"/>
  <c r="G7" s="1"/>
  <c r="F8"/>
  <c r="G8" s="1"/>
  <c r="F9"/>
  <c r="F10"/>
  <c r="G10" s="1"/>
  <c r="F11"/>
  <c r="G11" s="1"/>
  <c r="F12"/>
  <c r="G12" s="1"/>
  <c r="F13"/>
  <c r="F14"/>
  <c r="F15"/>
  <c r="F16"/>
  <c r="G16" s="1"/>
  <c r="F17"/>
  <c r="F18"/>
  <c r="F19"/>
  <c r="F20"/>
  <c r="F4"/>
  <c r="G5" i="21"/>
  <c r="G6"/>
  <c r="G7"/>
  <c r="F5"/>
  <c r="F6"/>
  <c r="F7"/>
  <c r="F8"/>
  <c r="G8" s="1"/>
  <c r="F9"/>
  <c r="G9" s="1"/>
  <c r="F10"/>
  <c r="G10" s="1"/>
  <c r="F11"/>
  <c r="G11" s="1"/>
  <c r="F12"/>
  <c r="G12" s="1"/>
  <c r="F13"/>
  <c r="G13" s="1"/>
  <c r="F14"/>
  <c r="G14" s="1"/>
  <c r="F15"/>
  <c r="G15" s="1"/>
  <c r="F16"/>
  <c r="G16" s="1"/>
  <c r="F17"/>
  <c r="G17" s="1"/>
  <c r="F18"/>
  <c r="G18" s="1"/>
  <c r="F19"/>
  <c r="G19" s="1"/>
  <c r="F20"/>
  <c r="G20" s="1"/>
  <c r="F4"/>
  <c r="G4" s="1"/>
  <c r="G5" i="20"/>
  <c r="G7"/>
  <c r="G12"/>
  <c r="G15"/>
  <c r="G16"/>
  <c r="F5"/>
  <c r="F6"/>
  <c r="G6" s="1"/>
  <c r="F7"/>
  <c r="F8"/>
  <c r="G8" s="1"/>
  <c r="F9"/>
  <c r="G9" s="1"/>
  <c r="F10"/>
  <c r="G10" s="1"/>
  <c r="F11"/>
  <c r="G11" s="1"/>
  <c r="F12"/>
  <c r="F13"/>
  <c r="G13" s="1"/>
  <c r="F14"/>
  <c r="G14" s="1"/>
  <c r="F15"/>
  <c r="F16"/>
  <c r="F17"/>
  <c r="G17" s="1"/>
  <c r="F18"/>
  <c r="G18" s="1"/>
  <c r="F4"/>
  <c r="G4" s="1"/>
  <c r="G5" i="19"/>
  <c r="G6"/>
  <c r="G9"/>
  <c r="G10"/>
  <c r="G12"/>
  <c r="F5"/>
  <c r="F6"/>
  <c r="F7"/>
  <c r="G7" s="1"/>
  <c r="F8"/>
  <c r="G8" s="1"/>
  <c r="F9"/>
  <c r="F10"/>
  <c r="F11"/>
  <c r="G11" s="1"/>
  <c r="F12"/>
  <c r="F13"/>
  <c r="G13" s="1"/>
  <c r="F14"/>
  <c r="G14" s="1"/>
  <c r="F15"/>
  <c r="G15" s="1"/>
  <c r="F16"/>
  <c r="G16" s="1"/>
  <c r="F17"/>
  <c r="G17" s="1"/>
  <c r="F18"/>
  <c r="G18" s="1"/>
  <c r="F4"/>
  <c r="G4" s="1"/>
  <c r="G5" i="17"/>
  <c r="G6"/>
  <c r="G8"/>
  <c r="F5"/>
  <c r="F6"/>
  <c r="F7"/>
  <c r="G7" s="1"/>
  <c r="F8"/>
  <c r="F9"/>
  <c r="G9" s="1"/>
  <c r="F10"/>
  <c r="G10" s="1"/>
  <c r="F11"/>
  <c r="G11" s="1"/>
  <c r="F12"/>
  <c r="G12" s="1"/>
  <c r="F13"/>
  <c r="G13" s="1"/>
  <c r="F14"/>
  <c r="G14" s="1"/>
  <c r="F15"/>
  <c r="F4"/>
  <c r="G4" s="1"/>
  <c r="G5" i="23"/>
  <c r="G6"/>
  <c r="G7"/>
  <c r="G8"/>
  <c r="G10"/>
  <c r="F5"/>
  <c r="F6"/>
  <c r="F7"/>
  <c r="F8"/>
  <c r="F9"/>
  <c r="G9" s="1"/>
  <c r="F10"/>
  <c r="F11"/>
  <c r="G11" s="1"/>
  <c r="F12"/>
  <c r="G12" s="1"/>
  <c r="F13"/>
  <c r="G13" s="1"/>
  <c r="F14"/>
  <c r="G14" s="1"/>
  <c r="F15"/>
  <c r="G15" s="1"/>
  <c r="F4"/>
  <c r="G4" s="1"/>
  <c r="G5" i="18"/>
  <c r="G6"/>
  <c r="G8"/>
  <c r="G11"/>
  <c r="G12"/>
  <c r="F5"/>
  <c r="F6"/>
  <c r="F7"/>
  <c r="G7" s="1"/>
  <c r="F8"/>
  <c r="F9"/>
  <c r="G9" s="1"/>
  <c r="F10"/>
  <c r="G10" s="1"/>
  <c r="C19" s="1"/>
  <c r="F11"/>
  <c r="F12"/>
  <c r="F13"/>
  <c r="G13" s="1"/>
  <c r="F14"/>
  <c r="G14" s="1"/>
  <c r="F15"/>
  <c r="G15" s="1"/>
  <c r="F4"/>
  <c r="G4" s="1"/>
  <c r="F20" i="16"/>
  <c r="G5"/>
  <c r="G6"/>
  <c r="G7"/>
  <c r="G8"/>
  <c r="G11"/>
  <c r="G14"/>
  <c r="F5"/>
  <c r="F6"/>
  <c r="F7"/>
  <c r="F8"/>
  <c r="F9"/>
  <c r="G9" s="1"/>
  <c r="F10"/>
  <c r="G10" s="1"/>
  <c r="F11"/>
  <c r="F12"/>
  <c r="G12" s="1"/>
  <c r="F13"/>
  <c r="G13" s="1"/>
  <c r="F14"/>
  <c r="F15"/>
  <c r="G15" s="1"/>
  <c r="F16"/>
  <c r="G16" s="1"/>
  <c r="F17"/>
  <c r="F18"/>
  <c r="G18" s="1"/>
  <c r="F19"/>
  <c r="G19" s="1"/>
  <c r="F4"/>
  <c r="G4" s="1"/>
  <c r="G6" i="15"/>
  <c r="G7"/>
  <c r="G9"/>
  <c r="G10"/>
  <c r="F6"/>
  <c r="F7"/>
  <c r="F8"/>
  <c r="G8" s="1"/>
  <c r="F9"/>
  <c r="F10"/>
  <c r="F11"/>
  <c r="G11" s="1"/>
  <c r="F12"/>
  <c r="G12" s="1"/>
  <c r="F13"/>
  <c r="G13" s="1"/>
  <c r="F14"/>
  <c r="G14" s="1"/>
  <c r="F15"/>
  <c r="G15" s="1"/>
  <c r="F16"/>
  <c r="G16" s="1"/>
  <c r="F17"/>
  <c r="G17" s="1"/>
  <c r="F18"/>
  <c r="G18" s="1"/>
  <c r="F19"/>
  <c r="G19" s="1"/>
  <c r="F5"/>
  <c r="G5" s="1"/>
  <c r="G8" i="14"/>
  <c r="G10"/>
  <c r="G16"/>
  <c r="F6"/>
  <c r="G6" s="1"/>
  <c r="F7"/>
  <c r="G7" s="1"/>
  <c r="F8"/>
  <c r="F9"/>
  <c r="G9" s="1"/>
  <c r="C20" s="1"/>
  <c r="F10"/>
  <c r="F11"/>
  <c r="G11" s="1"/>
  <c r="F12"/>
  <c r="G12" s="1"/>
  <c r="F13"/>
  <c r="G13" s="1"/>
  <c r="F14"/>
  <c r="G14" s="1"/>
  <c r="F16"/>
  <c r="F5"/>
  <c r="G5" s="1"/>
  <c r="G5" i="6"/>
  <c r="G6"/>
  <c r="G15"/>
  <c r="F5"/>
  <c r="F6"/>
  <c r="F7"/>
  <c r="G7" s="1"/>
  <c r="F8"/>
  <c r="G8" s="1"/>
  <c r="F9"/>
  <c r="G9" s="1"/>
  <c r="F10"/>
  <c r="G10" s="1"/>
  <c r="F11"/>
  <c r="G11" s="1"/>
  <c r="F12"/>
  <c r="G12" s="1"/>
  <c r="F13"/>
  <c r="G13" s="1"/>
  <c r="F14"/>
  <c r="G14" s="1"/>
  <c r="F15"/>
  <c r="F4"/>
  <c r="G4" s="1"/>
  <c r="G5" i="5"/>
  <c r="G6"/>
  <c r="G15"/>
  <c r="G18"/>
  <c r="G19"/>
  <c r="G20"/>
  <c r="G4"/>
  <c r="F5"/>
  <c r="F6"/>
  <c r="F7"/>
  <c r="G7" s="1"/>
  <c r="F8"/>
  <c r="G8" s="1"/>
  <c r="F9"/>
  <c r="G9" s="1"/>
  <c r="F10"/>
  <c r="G10" s="1"/>
  <c r="F11"/>
  <c r="G11" s="1"/>
  <c r="F12"/>
  <c r="G12" s="1"/>
  <c r="F13"/>
  <c r="G13" s="1"/>
  <c r="F14"/>
  <c r="G14" s="1"/>
  <c r="F15"/>
  <c r="F16"/>
  <c r="G16" s="1"/>
  <c r="G17"/>
  <c r="F18"/>
  <c r="F19"/>
  <c r="F20"/>
  <c r="F4"/>
  <c r="F4" i="4"/>
  <c r="G4" s="1"/>
  <c r="G5"/>
  <c r="G6"/>
  <c r="G7"/>
  <c r="G15"/>
  <c r="G17"/>
  <c r="F5"/>
  <c r="F6"/>
  <c r="F7"/>
  <c r="F8"/>
  <c r="G8" s="1"/>
  <c r="F9"/>
  <c r="G9" s="1"/>
  <c r="F10"/>
  <c r="G10" s="1"/>
  <c r="F11"/>
  <c r="G11" s="1"/>
  <c r="F12"/>
  <c r="G12" s="1"/>
  <c r="F13"/>
  <c r="G13" s="1"/>
  <c r="F14"/>
  <c r="G14" s="1"/>
  <c r="F15"/>
  <c r="F16"/>
  <c r="G16" s="1"/>
  <c r="F17"/>
  <c r="F18"/>
  <c r="G18" s="1"/>
  <c r="J10" i="3"/>
  <c r="J11"/>
  <c r="J12"/>
  <c r="J13"/>
  <c r="J14"/>
  <c r="J17"/>
  <c r="J18"/>
  <c r="J19"/>
  <c r="J20"/>
  <c r="J21"/>
  <c r="J22"/>
  <c r="J23"/>
  <c r="J24"/>
  <c r="J28"/>
  <c r="J29"/>
  <c r="J30"/>
  <c r="J31"/>
  <c r="J32"/>
  <c r="J33"/>
  <c r="J34"/>
  <c r="J35"/>
  <c r="J36"/>
  <c r="J37"/>
  <c r="J38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4"/>
  <c r="J76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9"/>
  <c r="J4"/>
  <c r="J5"/>
  <c r="J6"/>
  <c r="J7"/>
  <c r="J8"/>
  <c r="J3"/>
  <c r="N110"/>
  <c r="M110"/>
  <c r="L110"/>
  <c r="K110"/>
  <c r="N109"/>
  <c r="M109"/>
  <c r="L109"/>
  <c r="K109"/>
  <c r="N108"/>
  <c r="M108"/>
  <c r="L108"/>
  <c r="K108"/>
  <c r="N107"/>
  <c r="M107"/>
  <c r="L107"/>
  <c r="K107"/>
  <c r="N106"/>
  <c r="M106"/>
  <c r="L106"/>
  <c r="K106"/>
  <c r="N105"/>
  <c r="M105"/>
  <c r="L105"/>
  <c r="K105"/>
  <c r="N104"/>
  <c r="M104"/>
  <c r="L104"/>
  <c r="K104"/>
  <c r="N103"/>
  <c r="M103"/>
  <c r="L103"/>
  <c r="K103"/>
  <c r="N102"/>
  <c r="M102"/>
  <c r="L102"/>
  <c r="K102"/>
  <c r="N101"/>
  <c r="M101"/>
  <c r="L101"/>
  <c r="K101"/>
  <c r="N100"/>
  <c r="M100"/>
  <c r="L100"/>
  <c r="K100"/>
  <c r="N99"/>
  <c r="M99"/>
  <c r="L99"/>
  <c r="K99"/>
  <c r="N98"/>
  <c r="M98"/>
  <c r="L98"/>
  <c r="K98"/>
  <c r="N97"/>
  <c r="M97"/>
  <c r="L97"/>
  <c r="K97"/>
  <c r="N96"/>
  <c r="M96"/>
  <c r="L96"/>
  <c r="K96"/>
  <c r="N95"/>
  <c r="M95"/>
  <c r="L95"/>
  <c r="K95"/>
  <c r="N94"/>
  <c r="M94"/>
  <c r="L94"/>
  <c r="K94"/>
  <c r="N93"/>
  <c r="M93"/>
  <c r="L93"/>
  <c r="K93"/>
  <c r="N92"/>
  <c r="M92"/>
  <c r="L92"/>
  <c r="K92"/>
  <c r="N91"/>
  <c r="M91"/>
  <c r="L91"/>
  <c r="K91"/>
  <c r="N90"/>
  <c r="M90"/>
  <c r="L90"/>
  <c r="K90"/>
  <c r="N89"/>
  <c r="M89"/>
  <c r="L89"/>
  <c r="K89"/>
  <c r="N88"/>
  <c r="M88"/>
  <c r="L88"/>
  <c r="K88"/>
  <c r="N87"/>
  <c r="M87"/>
  <c r="L87"/>
  <c r="K87"/>
  <c r="N86"/>
  <c r="M86"/>
  <c r="L86"/>
  <c r="K86"/>
  <c r="N85"/>
  <c r="M85"/>
  <c r="L85"/>
  <c r="K85"/>
  <c r="N84"/>
  <c r="M84"/>
  <c r="L84"/>
  <c r="K84"/>
  <c r="N83"/>
  <c r="M83"/>
  <c r="L83"/>
  <c r="K83"/>
  <c r="N82"/>
  <c r="M82"/>
  <c r="L82"/>
  <c r="K82"/>
  <c r="N81"/>
  <c r="M81"/>
  <c r="L81"/>
  <c r="K81"/>
  <c r="N80"/>
  <c r="M80"/>
  <c r="L80"/>
  <c r="K80"/>
  <c r="N79"/>
  <c r="M79"/>
  <c r="L79"/>
  <c r="K79"/>
  <c r="N78"/>
  <c r="M78"/>
  <c r="L78"/>
  <c r="K78"/>
  <c r="N77"/>
  <c r="M77"/>
  <c r="L77"/>
  <c r="K77"/>
  <c r="N76"/>
  <c r="M76"/>
  <c r="L76"/>
  <c r="K76"/>
  <c r="N75"/>
  <c r="M75"/>
  <c r="L75"/>
  <c r="K75"/>
  <c r="N74"/>
  <c r="M74"/>
  <c r="L74"/>
  <c r="K74"/>
  <c r="N72"/>
  <c r="M72"/>
  <c r="L72"/>
  <c r="N71"/>
  <c r="M71"/>
  <c r="L71"/>
  <c r="K71"/>
  <c r="N70"/>
  <c r="M70"/>
  <c r="L70"/>
  <c r="K70"/>
  <c r="N69"/>
  <c r="M69"/>
  <c r="L69"/>
  <c r="K69"/>
  <c r="N68"/>
  <c r="M68"/>
  <c r="L68"/>
  <c r="K68"/>
  <c r="N67"/>
  <c r="M67"/>
  <c r="L67"/>
  <c r="K67"/>
  <c r="N66"/>
  <c r="M66"/>
  <c r="L66"/>
  <c r="K66"/>
  <c r="N65"/>
  <c r="M65"/>
  <c r="L65"/>
  <c r="K65"/>
  <c r="N64"/>
  <c r="M64"/>
  <c r="L64"/>
  <c r="K64"/>
  <c r="N63"/>
  <c r="M63"/>
  <c r="L63"/>
  <c r="K63"/>
  <c r="N62"/>
  <c r="M62"/>
  <c r="L62"/>
  <c r="K62"/>
  <c r="N61"/>
  <c r="M61"/>
  <c r="L61"/>
  <c r="K61"/>
  <c r="N60"/>
  <c r="M60"/>
  <c r="L60"/>
  <c r="K60"/>
  <c r="N59"/>
  <c r="M59"/>
  <c r="L59"/>
  <c r="K59"/>
  <c r="N58"/>
  <c r="M58"/>
  <c r="L58"/>
  <c r="K58"/>
  <c r="N57"/>
  <c r="M57"/>
  <c r="L57"/>
  <c r="K57"/>
  <c r="N56"/>
  <c r="M56"/>
  <c r="L56"/>
  <c r="K56"/>
  <c r="N55"/>
  <c r="M55"/>
  <c r="L55"/>
  <c r="K55"/>
  <c r="N54"/>
  <c r="M54"/>
  <c r="L54"/>
  <c r="K54"/>
  <c r="N53"/>
  <c r="M53"/>
  <c r="L53"/>
  <c r="K53"/>
  <c r="N52"/>
  <c r="M52"/>
  <c r="L52"/>
  <c r="K52"/>
  <c r="N51"/>
  <c r="M51"/>
  <c r="L51"/>
  <c r="K51"/>
  <c r="N50"/>
  <c r="M50"/>
  <c r="L50"/>
  <c r="K50"/>
  <c r="N49"/>
  <c r="M49"/>
  <c r="L49"/>
  <c r="K49"/>
  <c r="N48"/>
  <c r="M48"/>
  <c r="L48"/>
  <c r="K48"/>
  <c r="N47"/>
  <c r="M47"/>
  <c r="L47"/>
  <c r="K47"/>
  <c r="N46"/>
  <c r="M46"/>
  <c r="L46"/>
  <c r="K46"/>
  <c r="N45"/>
  <c r="M45"/>
  <c r="L45"/>
  <c r="K45"/>
  <c r="N44"/>
  <c r="M44"/>
  <c r="L44"/>
  <c r="K44"/>
  <c r="N43"/>
  <c r="M43"/>
  <c r="L43"/>
  <c r="K43"/>
  <c r="N42"/>
  <c r="M42"/>
  <c r="L42"/>
  <c r="K42"/>
  <c r="N41"/>
  <c r="M41"/>
  <c r="L41"/>
  <c r="K41"/>
  <c r="N40"/>
  <c r="M40"/>
  <c r="L40"/>
  <c r="K40"/>
  <c r="N38"/>
  <c r="M38"/>
  <c r="L38"/>
  <c r="K38"/>
  <c r="N37"/>
  <c r="M37"/>
  <c r="L37"/>
  <c r="K37"/>
  <c r="N36"/>
  <c r="M36"/>
  <c r="L36"/>
  <c r="K36"/>
  <c r="N35"/>
  <c r="M35"/>
  <c r="L35"/>
  <c r="K35"/>
  <c r="N34"/>
  <c r="M34"/>
  <c r="L34"/>
  <c r="K34"/>
  <c r="N33"/>
  <c r="M33"/>
  <c r="L33"/>
  <c r="K33"/>
  <c r="N32"/>
  <c r="M32"/>
  <c r="L32"/>
  <c r="K32"/>
  <c r="N31"/>
  <c r="M31"/>
  <c r="L31"/>
  <c r="K31"/>
  <c r="N30"/>
  <c r="M30"/>
  <c r="L30"/>
  <c r="K30"/>
  <c r="N29"/>
  <c r="M29"/>
  <c r="L29"/>
  <c r="K29"/>
  <c r="N28"/>
  <c r="M28"/>
  <c r="L28"/>
  <c r="K28"/>
  <c r="N24"/>
  <c r="M24"/>
  <c r="L24"/>
  <c r="K24"/>
  <c r="N23"/>
  <c r="M23"/>
  <c r="L23"/>
  <c r="K23"/>
  <c r="N22"/>
  <c r="M22"/>
  <c r="L22"/>
  <c r="K22"/>
  <c r="N21"/>
  <c r="M21"/>
  <c r="L21"/>
  <c r="K21"/>
  <c r="N20"/>
  <c r="M20"/>
  <c r="L20"/>
  <c r="K20"/>
  <c r="N19"/>
  <c r="M19"/>
  <c r="L19"/>
  <c r="K19"/>
  <c r="N18"/>
  <c r="M18"/>
  <c r="L18"/>
  <c r="K18"/>
  <c r="N17"/>
  <c r="M17"/>
  <c r="L17"/>
  <c r="K17"/>
  <c r="N16"/>
  <c r="M16"/>
  <c r="L16"/>
  <c r="K16"/>
  <c r="N14"/>
  <c r="M14"/>
  <c r="L14"/>
  <c r="K14"/>
  <c r="N13"/>
  <c r="M13"/>
  <c r="L13"/>
  <c r="K13"/>
  <c r="N12"/>
  <c r="M12"/>
  <c r="L12"/>
  <c r="K12"/>
  <c r="N11"/>
  <c r="M11"/>
  <c r="L11"/>
  <c r="K11"/>
  <c r="N10"/>
  <c r="M10"/>
  <c r="L10"/>
  <c r="K10"/>
  <c r="N9"/>
  <c r="M9"/>
  <c r="L9"/>
  <c r="K9"/>
  <c r="N8"/>
  <c r="M8"/>
  <c r="L8"/>
  <c r="K8"/>
  <c r="N7"/>
  <c r="M7"/>
  <c r="L7"/>
  <c r="K7"/>
  <c r="N6"/>
  <c r="M6"/>
  <c r="L6"/>
  <c r="K6"/>
  <c r="N5"/>
  <c r="M5"/>
  <c r="L5"/>
  <c r="K5"/>
  <c r="N4"/>
  <c r="M4"/>
  <c r="L4"/>
  <c r="K4"/>
  <c r="N3"/>
  <c r="M3"/>
  <c r="L3"/>
  <c r="K3"/>
  <c r="F13" i="26"/>
  <c r="G13" s="1"/>
  <c r="F14"/>
  <c r="G14" s="1"/>
  <c r="G12"/>
  <c r="F12"/>
  <c r="F11"/>
  <c r="G11" s="1"/>
  <c r="F9"/>
  <c r="G9" s="1"/>
  <c r="F7"/>
  <c r="G7" s="1"/>
  <c r="F6"/>
  <c r="G6" s="1"/>
  <c r="F4"/>
  <c r="G4" s="1"/>
  <c r="C20" l="1"/>
  <c r="C19"/>
  <c r="C19" i="12"/>
  <c r="C21" i="24"/>
  <c r="C24" i="11"/>
  <c r="C22" i="10"/>
  <c r="C24" i="22"/>
  <c r="C23"/>
  <c r="C21" i="19"/>
  <c r="C19" i="23"/>
  <c r="C19" i="17"/>
  <c r="C24" i="16"/>
  <c r="C23"/>
  <c r="C23" i="15"/>
  <c r="C22"/>
  <c r="C19" i="14"/>
  <c r="C21" i="7"/>
  <c r="C21" i="6"/>
  <c r="C20"/>
  <c r="C25" i="5"/>
  <c r="C19" i="30"/>
  <c r="C20" i="7"/>
  <c r="C20" i="12"/>
  <c r="C24" i="5"/>
  <c r="C21" i="10"/>
  <c r="C22" i="4"/>
  <c r="N39" i="3"/>
  <c r="K39"/>
  <c r="L39"/>
  <c r="C17" i="27"/>
  <c r="C18"/>
  <c r="C22" i="29"/>
  <c r="C23"/>
  <c r="C23" i="25"/>
  <c r="C22"/>
  <c r="C25" i="11"/>
  <c r="C22" i="24"/>
  <c r="C21" i="28"/>
  <c r="C22"/>
  <c r="C24" i="21"/>
  <c r="C23"/>
  <c r="C22" i="20"/>
  <c r="C21"/>
  <c r="C22" i="19"/>
  <c r="C18" i="17"/>
  <c r="C18" i="23"/>
  <c r="C18" i="18"/>
  <c r="C21" i="4"/>
  <c r="C28" i="1"/>
  <c r="C27"/>
</calcChain>
</file>

<file path=xl/sharedStrings.xml><?xml version="1.0" encoding="utf-8"?>
<sst xmlns="http://schemas.openxmlformats.org/spreadsheetml/2006/main" count="1884" uniqueCount="538">
  <si>
    <t>№
п/п</t>
  </si>
  <si>
    <t>НАИМЕНОВАНИЕ</t>
  </si>
  <si>
    <t xml:space="preserve">от 0 ₽
</t>
  </si>
  <si>
    <t>руб.</t>
  </si>
  <si>
    <t>Кол-во шт. кв.</t>
  </si>
  <si>
    <t xml:space="preserve">ОПТ </t>
  </si>
  <si>
    <t>ОПТ 1</t>
  </si>
  <si>
    <t>ОПТ 2</t>
  </si>
  <si>
    <t>ОПТ 3</t>
  </si>
  <si>
    <t>ОПТ 4</t>
  </si>
  <si>
    <t>ВИП</t>
  </si>
  <si>
    <t>КОМПЛЕКТ БЕГ 3 ПОКОЛЕНИЕ С ДИСТ89 ЛЕВ</t>
  </si>
  <si>
    <t>ВЕРЕВКА, БЕЛАЯ, 2.0 ММ</t>
  </si>
  <si>
    <t>ВСТАВКА</t>
  </si>
  <si>
    <t>ГРУЗ ВЕРЕВКИ КОМПЛЕКТ С</t>
  </si>
  <si>
    <t>6,31руб</t>
  </si>
  <si>
    <t>6,11руб</t>
  </si>
  <si>
    <t>5,92руб</t>
  </si>
  <si>
    <t>5,72руб</t>
  </si>
  <si>
    <t>5,53руб</t>
  </si>
  <si>
    <t>ГРУЗИК НИЖНИЙ 32Г, 89ММ</t>
  </si>
  <si>
    <t>ДЕРЖАТЕЛЬ ЛАМЕЛИ, 89ММ</t>
  </si>
  <si>
    <t>ЗАМОК ЦЕПИ УПРАВЛЕНИЯ, ПЛАСТИКОВЫЙ, ОДНОСОСТАВНЫЙ RUS</t>
  </si>
  <si>
    <t>КОЛЕЧКО НА СТЕРЖЕНЬ, 14ММ</t>
  </si>
  <si>
    <t>КРЕПЕЖ (БОЛТ-ГАЙКА)</t>
  </si>
  <si>
    <t>КРОНШТЕЙН ПОТОЛОЧНЫЙ</t>
  </si>
  <si>
    <t>КРОНШТЕЙН СТЕНОВОЙ, 7.5СМ С</t>
  </si>
  <si>
    <t>7,20руб</t>
  </si>
  <si>
    <t>7,00руб</t>
  </si>
  <si>
    <t>МЕХАНИЗМ УПРАВЛЕНИЯ, 34, СK</t>
  </si>
  <si>
    <t>ОГРАНИЧИТЕЛЬ ДИСТАНЦИИ</t>
  </si>
  <si>
    <t>ПРОФИЛЬ АЛЮМИНИЕВЫЙ II, БЕЛЫЙ, 34, 6М + стержень поворотный</t>
  </si>
  <si>
    <t xml:space="preserve">100руб </t>
  </si>
  <si>
    <t>100руб</t>
  </si>
  <si>
    <t>97руб</t>
  </si>
  <si>
    <t>95руб</t>
  </si>
  <si>
    <t>С-КЛИП (ДЕРЖАТЕЛЬ 1-ГО БЕГУНКА)</t>
  </si>
  <si>
    <t>СТОПОР МАГНИТНЫЙ</t>
  </si>
  <si>
    <t>ТЮБИК ВИНИЛОВЫЙ OMEGA - КЛИП, 30 ММ</t>
  </si>
  <si>
    <t>УГОЛОК К ФИКСАТОРУ ВЕРЕВКИ, МЕТАЛЛИЧЕСКИЙ</t>
  </si>
  <si>
    <t>ФИКСАТОР ВЕРЕВКИ УНИВЕРСАЛЬНЫЙ (ДЛЯ ВЕРТ.ЖАЛЮЗИ)</t>
  </si>
  <si>
    <t>ЦЕПЬ НИЖНЯЯ, 89ММ, ПЛАСТИКОВАЯ, СМ</t>
  </si>
  <si>
    <t>ЦЕПЬ УПРАВЛЕНИЯ СПЛОШНАЯ, ПЛАСТИКОВАЯ, СК СТАНДАРТ</t>
  </si>
  <si>
    <t>ШУРУП ДЛЯ МЕХАНИЗМА</t>
  </si>
  <si>
    <t>Фиксировано</t>
  </si>
  <si>
    <t>Фурнитура</t>
  </si>
  <si>
    <t xml:space="preserve">НАИМЕНОВАНИЕ </t>
  </si>
  <si>
    <t>СТРАНА ПРОИЗВОДСТВА</t>
  </si>
  <si>
    <t xml:space="preserve">ЦВЕТ </t>
  </si>
  <si>
    <t>Наименование</t>
  </si>
  <si>
    <t>Страна производства</t>
  </si>
  <si>
    <t>Цвет</t>
  </si>
  <si>
    <t>АРГОС</t>
  </si>
  <si>
    <t>Китай</t>
  </si>
  <si>
    <t>АРИЗОНА BLACK-OUT</t>
  </si>
  <si>
    <t>белый, серый, св.бежевый</t>
  </si>
  <si>
    <t>АРУБА</t>
  </si>
  <si>
    <t>Тайвань</t>
  </si>
  <si>
    <t>бежевый, т.бежевый</t>
  </si>
  <si>
    <t>БАЛИ</t>
  </si>
  <si>
    <t>белый, бежевый, т.бежевый, шоколад, оранжевый, св.розовый, розовый, малина, персиковый, апельсин, т.красный, сиреневый, голубой, св.голубой, синий, т.зеленый, фисташковый, зеленый, бирюза, серебро</t>
  </si>
  <si>
    <t>белый, бежевый</t>
  </si>
  <si>
    <t>БРИЗ</t>
  </si>
  <si>
    <t>белый, бежевый, голубой, персиковый, св.зеленый, св.коричневый, т.коричневый</t>
  </si>
  <si>
    <t>БРИЗ MULTI</t>
  </si>
  <si>
    <t>серебристый</t>
  </si>
  <si>
    <t>бежевый, сиреневый</t>
  </si>
  <si>
    <t>БРИЗ DOUBLE</t>
  </si>
  <si>
    <t>кремовый 4221, белый 1606</t>
  </si>
  <si>
    <t>ВЕНЕРА</t>
  </si>
  <si>
    <t>белый, зеленый, серый, св.бежевый, т.розовый, т.бежевый, персиковый</t>
  </si>
  <si>
    <t>ВЕНЕРА ТЕХНО</t>
  </si>
  <si>
    <t>золото, серебро</t>
  </si>
  <si>
    <t>ВИКТОРИЯ</t>
  </si>
  <si>
    <t>белый, бежевый, св.-коричневый, коричневый, бордо, т.-серый</t>
  </si>
  <si>
    <t>ДЖАНГЛ</t>
  </si>
  <si>
    <t>металлик бронзовый, металлик зеленый</t>
  </si>
  <si>
    <t>ДИАНА</t>
  </si>
  <si>
    <t>белый, магнолия, бежевый</t>
  </si>
  <si>
    <t>ЖАКАРД BLACKOUT</t>
  </si>
  <si>
    <t>бежевый, зеленый, персиковый, белый</t>
  </si>
  <si>
    <t>ЖЕМЧУГ</t>
  </si>
  <si>
    <t>бежевый, белый, желтый, персиковый</t>
  </si>
  <si>
    <t>ЖЕМЧУГ  BLACKOUT</t>
  </si>
  <si>
    <t>бежевый, зеленый, персиковый, желтый, белый</t>
  </si>
  <si>
    <t>КЁЛЬН</t>
  </si>
  <si>
    <t>белый, бежевый, желтый, красный, малина, персиковый, голубой, бирюза, зеленый, фисташковый</t>
  </si>
  <si>
    <t>ЛАЙН II</t>
  </si>
  <si>
    <t>белый, св.серый,  св.бежевый, т.бежевый,  персиковый</t>
  </si>
  <si>
    <t>ЛЕЙЛА</t>
  </si>
  <si>
    <t>ЛИВС</t>
  </si>
  <si>
    <t>бежевый, св. бежевый, св. коричневый, т. Коричневый</t>
  </si>
  <si>
    <t>ЛИОН</t>
  </si>
  <si>
    <t>белый, св. бежевый, св. коричневый, серый</t>
  </si>
  <si>
    <t>МАИС</t>
  </si>
  <si>
    <t>магнолия, персик, бежевый, коричневый</t>
  </si>
  <si>
    <t>МАРСЕЛЬ</t>
  </si>
  <si>
    <t>белый, св.-серый, персик, св.-бежевый, бежевый</t>
  </si>
  <si>
    <t>МАЛЬТА</t>
  </si>
  <si>
    <t>белый, серый, бежевый, карамель, желтый, св.розовый, кремовый, персиковый, голубой, зеленый, бирюзовый</t>
  </si>
  <si>
    <t>МИЛАН</t>
  </si>
  <si>
    <t>белый, кремовый</t>
  </si>
  <si>
    <t>МАНИЛА*</t>
  </si>
  <si>
    <t>св.беж, св.корич, коричневый</t>
  </si>
  <si>
    <t>ОПТИМА</t>
  </si>
  <si>
    <t>св.бежевый, бежевый, т.бежевый</t>
  </si>
  <si>
    <t>ОФИС  BLACKOUT</t>
  </si>
  <si>
    <t>металлик, перламурт</t>
  </si>
  <si>
    <t>ПЕРЛ</t>
  </si>
  <si>
    <t>Турция</t>
  </si>
  <si>
    <t>белый, серый, св. бежевый, персиковый</t>
  </si>
  <si>
    <t>ПЕРЛ BLACKOUT</t>
  </si>
  <si>
    <t>ПЛЭЙН  BLACKOUT</t>
  </si>
  <si>
    <t>бежевый, белый, серый</t>
  </si>
  <si>
    <t>РАТАН</t>
  </si>
  <si>
    <t>РЕЙН</t>
  </si>
  <si>
    <t>белый, т.бежевый, т.персиковый, мокко, лимонный, персиковый, розовый</t>
  </si>
  <si>
    <t>РИО</t>
  </si>
  <si>
    <t>белый, т.бежевый, карамель, табачный, шоколад, желтый, алый, св.желтый, кремовый, персик, оранжевый, красный, голубой, синий, т.зеленый, св.зеленый</t>
  </si>
  <si>
    <t>РОКОКО</t>
  </si>
  <si>
    <t>белый, серый, бежевый, т.бежевый, коричневый, бордо, лиловый</t>
  </si>
  <si>
    <t>РУАН</t>
  </si>
  <si>
    <t>бежевый, белый, магнолия, св. серый</t>
  </si>
  <si>
    <t>САВАННА</t>
  </si>
  <si>
    <t>бежевый, т.бежевый, коричневый, зеленый</t>
  </si>
  <si>
    <t>СЕУЛ</t>
  </si>
  <si>
    <t>бежевый, белый, персиковый</t>
  </si>
  <si>
    <t>СИДЕ</t>
  </si>
  <si>
    <t>белый, серый, бежевый, мокко, желтый, терра, красный, сиреневый, фуксия, голубой, зеленый</t>
  </si>
  <si>
    <t>СИДЕ BLACKOUT</t>
  </si>
  <si>
    <t xml:space="preserve">СКРИН </t>
  </si>
  <si>
    <t>серый, коричневый, св. коричневый</t>
  </si>
  <si>
    <t>СКРИН II</t>
  </si>
  <si>
    <t>белый, серый, бежевый</t>
  </si>
  <si>
    <t>СФЕРА</t>
  </si>
  <si>
    <t>СЭНДИ</t>
  </si>
  <si>
    <t>магнолия, бежевый, т.бежевый</t>
  </si>
  <si>
    <t>ШЕЛК</t>
  </si>
  <si>
    <t>белый, св.бежевый, св.зеленый, т.бежевый, терракота, персиковый, сиреневый, коричневый, бордо, черный, жемчужно-серый, св.лимонный</t>
  </si>
  <si>
    <t>ПУТЬ САМУРАЯ</t>
  </si>
  <si>
    <t>бежевый</t>
  </si>
  <si>
    <t>ЧАЙНАЯ ЦЕРЕМОНИЯ</t>
  </si>
  <si>
    <t>ЭЙЛАТ</t>
  </si>
  <si>
    <t>ЦЕНОВАЯ КАТЕГОРИЯ</t>
  </si>
  <si>
    <t>СТРАНА
ПРОИЗ-ВА</t>
  </si>
  <si>
    <t>ЦВЕТА</t>
  </si>
  <si>
    <t>ШИРИНА
РУЛОНА</t>
  </si>
  <si>
    <t>ДЛИНА
РУЛОНА</t>
  </si>
  <si>
    <t>АВЕНСИС</t>
  </si>
  <si>
    <t>AMIGO</t>
  </si>
  <si>
    <t>ГЕРМАНИЯ</t>
  </si>
  <si>
    <t>белый, черный</t>
  </si>
  <si>
    <t>АЖУР</t>
  </si>
  <si>
    <t>КИТАЙ</t>
  </si>
  <si>
    <t>белый, св. серый, св.бежевый, св. коричневый, св. желтый, желтый, оранжевый, персиковый, красный, коралл, 
т.голубой, мята, бирюзовый, салатовый</t>
  </si>
  <si>
    <t>АКВАРЕЛЬ</t>
  </si>
  <si>
    <t>белый</t>
  </si>
  <si>
    <t>АЛЛЕЯ</t>
  </si>
  <si>
    <t>АЛЬМЕРИЯ</t>
  </si>
  <si>
    <t>АЛЬФА</t>
  </si>
  <si>
    <t>Е</t>
  </si>
  <si>
    <r>
      <t>терракота, т.коричнеый, желтый, ярко-желтый, розовый, малина, персик, св.оранжевый, оранжевый, голубой, синий, фисташковый, зеленый, бирюзовый, чёрный, т. Серый (</t>
    </r>
    <r>
      <rPr>
        <sz val="10"/>
        <color rgb="FFFF0000"/>
        <rFont val="Arial Narrow"/>
        <family val="2"/>
        <charset val="204"/>
      </rPr>
      <t xml:space="preserve"> new</t>
    </r>
    <r>
      <rPr>
        <sz val="10"/>
        <rFont val="Arial Narrow"/>
        <family val="2"/>
        <charset val="204"/>
      </rPr>
      <t>), красный (</t>
    </r>
    <r>
      <rPr>
        <sz val="10"/>
        <color rgb="FFFF0000"/>
        <rFont val="Arial Narrow"/>
        <family val="2"/>
        <charset val="204"/>
      </rPr>
      <t>new</t>
    </r>
    <r>
      <rPr>
        <sz val="10"/>
        <rFont val="Arial Narrow"/>
        <family val="2"/>
        <charset val="204"/>
      </rPr>
      <t>)</t>
    </r>
  </si>
  <si>
    <t>АЛЬФА ALU BLACK-OUT</t>
  </si>
  <si>
    <t>белый, серый, т.серый, св.бежевый, бежевый, св.коричневый, т.коричневый</t>
  </si>
  <si>
    <t>АЛЬФА BLACK-OUT</t>
  </si>
  <si>
    <t>белый, бежевый, т.бежевый, персиковый, серый, синий, св.коричневый, голубой, зеленый, чёрный</t>
  </si>
  <si>
    <t>АНЖУ</t>
  </si>
  <si>
    <t>св.серый, св.бежевый, лиловый</t>
  </si>
  <si>
    <t>АНТАРЕС BLACK-OUT</t>
  </si>
  <si>
    <t>белый, св. бежевый, св. серый, серый</t>
  </si>
  <si>
    <t>АРИАДНА</t>
  </si>
  <si>
    <t>белая</t>
  </si>
  <si>
    <t>БАБОЧКИ</t>
  </si>
  <si>
    <t>розовый</t>
  </si>
  <si>
    <t>БАМБУК</t>
  </si>
  <si>
    <t>магнолия</t>
  </si>
  <si>
    <t>БЛЮЗ</t>
  </si>
  <si>
    <t>ТУРЦИЯ</t>
  </si>
  <si>
    <t>БОЛГАРСКАЯ РОЗА</t>
  </si>
  <si>
    <t>БОСТОН</t>
  </si>
  <si>
    <t>магнолия, св. бежевый, бежевый, св.коричневый</t>
  </si>
  <si>
    <t>БУХАРА BLACK-OUT</t>
  </si>
  <si>
    <t>б/о золото, б/о серебро</t>
  </si>
  <si>
    <t>БЬЯНКА</t>
  </si>
  <si>
    <t>ВЕНЕЦИЯ</t>
  </si>
  <si>
    <t>белый, серый</t>
  </si>
  <si>
    <t>ВИНТАЖ</t>
  </si>
  <si>
    <t xml:space="preserve">ГАЛА Б/О </t>
  </si>
  <si>
    <t>белый, серый, св. бежевый, бежевый</t>
  </si>
  <si>
    <t>ГАРМОНИЯ</t>
  </si>
  <si>
    <t>ТАЙВАНЬ</t>
  </si>
  <si>
    <t>ГЛИТТЕР</t>
  </si>
  <si>
    <t>белый, серый, графит, бежевый</t>
  </si>
  <si>
    <t>ГЛИТТЕР BLACK-OUT</t>
  </si>
  <si>
    <t>ГУАНА</t>
  </si>
  <si>
    <t>бежевый, св. серый, магнолия</t>
  </si>
  <si>
    <t>ДАЛЛАС</t>
  </si>
  <si>
    <t>ДЖУНГЛИ</t>
  </si>
  <si>
    <t>ИМПАЛА</t>
  </si>
  <si>
    <t>КАЛИПСО</t>
  </si>
  <si>
    <t>белый, слоновая кость, бежевый, коричневый</t>
  </si>
  <si>
    <t>КАМЕЛИЯ</t>
  </si>
  <si>
    <t>персик, розовый, св.бежевый, св.серый</t>
  </si>
  <si>
    <t>КАРОЛИНА</t>
  </si>
  <si>
    <t xml:space="preserve">КРИС </t>
  </si>
  <si>
    <t>КРИС BLACK-OUT</t>
  </si>
  <si>
    <t>ЛЁН</t>
  </si>
  <si>
    <t>бежевый, белый,т.бежевый</t>
  </si>
  <si>
    <t>ЛЁН BLACK-OUT</t>
  </si>
  <si>
    <t>ЛИМА ПЕРЛА</t>
  </si>
  <si>
    <t>белый, серый, св.бежевый, т.бежевый</t>
  </si>
  <si>
    <t>ЛИНА</t>
  </si>
  <si>
    <t>ЛИНА BLACK-OUT</t>
  </si>
  <si>
    <t xml:space="preserve">бежевый, магнолия, св. бежевый, св. серый, т.cерый </t>
  </si>
  <si>
    <t>МАНИЛА</t>
  </si>
  <si>
    <t>белый, св.серый, св.бежевый, св.коричневый, коричневый</t>
  </si>
  <si>
    <t>МАРЦИПАН</t>
  </si>
  <si>
    <t>белый, св.серый, магнолия</t>
  </si>
  <si>
    <t>МЕМФИС</t>
  </si>
  <si>
    <t xml:space="preserve">белый, св. бежевый, св. коричневый </t>
  </si>
  <si>
    <t>НЕВАДА</t>
  </si>
  <si>
    <t>белый, бежевый, св.коричневый</t>
  </si>
  <si>
    <t>НИКА</t>
  </si>
  <si>
    <t>бежевый, белый, св. бежевый, св. серый</t>
  </si>
  <si>
    <t>НОВА</t>
  </si>
  <si>
    <t>ШВЕЦИЯ</t>
  </si>
  <si>
    <t>белый, серый, бежевый, св.коричневый, коричневый, синий, зеленый</t>
  </si>
  <si>
    <t>ОМЕГА</t>
  </si>
  <si>
    <t>белый, серый, магнолия</t>
  </si>
  <si>
    <t>ОМЕГА BLACK-OUT</t>
  </si>
  <si>
    <t>белый, бежевый, серый</t>
  </si>
  <si>
    <t>ОМЕГА FR</t>
  </si>
  <si>
    <t>ОМЕГА FR BLACK-OUT</t>
  </si>
  <si>
    <t>ОРБИТА BLACK-OUT</t>
  </si>
  <si>
    <t>ОСЛО BLACK-OUT</t>
  </si>
  <si>
    <t>магонолия, св. бежевый, св. серый</t>
  </si>
  <si>
    <t xml:space="preserve">ПЛЭЙН </t>
  </si>
  <si>
    <t>ПЛЭЙН BLACK-OUT</t>
  </si>
  <si>
    <t xml:space="preserve">ПЕРГАМ </t>
  </si>
  <si>
    <t>бежевый, золото , магнолия</t>
  </si>
  <si>
    <t>ПРОВАНС</t>
  </si>
  <si>
    <t>КОРЕЯ</t>
  </si>
  <si>
    <t>ПТИЧКИ</t>
  </si>
  <si>
    <t>ФИНЛЯНДИЯ</t>
  </si>
  <si>
    <t>ПУЭБЛО BLACK-OUT</t>
  </si>
  <si>
    <t>коричневый, бежевый</t>
  </si>
  <si>
    <t>РАПСОДИЯ</t>
  </si>
  <si>
    <t>св. серый, св. бежевый, мокко</t>
  </si>
  <si>
    <t>САМИРА</t>
  </si>
  <si>
    <t>белый, бежевый, коричневый, бирюзовый</t>
  </si>
  <si>
    <t>САТАРА</t>
  </si>
  <si>
    <t>коричневый, т. беж</t>
  </si>
  <si>
    <t>САТИН BLACK-OUT</t>
  </si>
  <si>
    <t>САФАРИ</t>
  </si>
  <si>
    <t>св.бежевый, бежевый, св.коричневый, коричневый</t>
  </si>
  <si>
    <t xml:space="preserve">СИДЕ </t>
  </si>
  <si>
    <t>белый, св. серый, магнолия, бежевый</t>
  </si>
  <si>
    <t>СИДЕ ВО</t>
  </si>
  <si>
    <t xml:space="preserve">КИТАЙ </t>
  </si>
  <si>
    <t>СИЛЬВИЯ</t>
  </si>
  <si>
    <t>магнолия, св. бежевый, св. серый</t>
  </si>
  <si>
    <t>СКАЗКА</t>
  </si>
  <si>
    <t>СКАНДИ</t>
  </si>
  <si>
    <t>серый, бирюзовый, салатовый</t>
  </si>
  <si>
    <t>СКРИН 1%</t>
  </si>
  <si>
    <t>белый, св. бежевый, св.серый</t>
  </si>
  <si>
    <t>СКРИН 3%</t>
  </si>
  <si>
    <t>серый</t>
  </si>
  <si>
    <t>СКРИН 5%</t>
  </si>
  <si>
    <t>белый, св.бежевый, бежевый, св.серый,  серый, т.серый, черный</t>
  </si>
  <si>
    <t xml:space="preserve">СКРИН 5% ALU </t>
  </si>
  <si>
    <t>белый, св. бежевый, св. серый</t>
  </si>
  <si>
    <t xml:space="preserve">СОУЛ </t>
  </si>
  <si>
    <t>белый, св. бежевый</t>
  </si>
  <si>
    <t>СОФИЯ</t>
  </si>
  <si>
    <t>белый,серый,магнолия, бежевый</t>
  </si>
  <si>
    <t>СФЕРА B/O</t>
  </si>
  <si>
    <t>белый, бежевый, св. серый, ваниль</t>
  </si>
  <si>
    <t>ТАЛЬНИК</t>
  </si>
  <si>
    <t>т. серый, св. бежевый</t>
  </si>
  <si>
    <t>ТОЛЕДО</t>
  </si>
  <si>
    <t>ТРОПИК</t>
  </si>
  <si>
    <t>ФЛОРА</t>
  </si>
  <si>
    <t>ФЛОРА BLACK-OUT</t>
  </si>
  <si>
    <t>ХАРИЗМА</t>
  </si>
  <si>
    <t xml:space="preserve">серебро  </t>
  </si>
  <si>
    <t>ШАНХАЙ</t>
  </si>
  <si>
    <t>св.коричневый</t>
  </si>
  <si>
    <t>ШЁЛК</t>
  </si>
  <si>
    <t xml:space="preserve">ШЁЛК II </t>
  </si>
  <si>
    <t xml:space="preserve">ШЁЛК В/О </t>
  </si>
  <si>
    <t>ШИКАТАН ЧАЙНАЯ ЦЕРЕМОНИЯ</t>
  </si>
  <si>
    <t>ШИКАТАН ПУТЬ САМУРАЯ</t>
  </si>
  <si>
    <t>серый, бежевый, св.зеленый</t>
  </si>
  <si>
    <t>ЭЛЬБА</t>
  </si>
  <si>
    <t>белый, магнолия, св. бежевый, карамель, коричневый, персиковый, оливковый</t>
  </si>
  <si>
    <t>ЮТА</t>
  </si>
  <si>
    <t>ЮТА BLACK-OUT</t>
  </si>
  <si>
    <t>св.беж, бежевый, св.серый, коричневый, магнолия</t>
  </si>
  <si>
    <t>ЯМАЙКА</t>
  </si>
  <si>
    <t/>
  </si>
  <si>
    <t>св.бежевый</t>
  </si>
  <si>
    <t xml:space="preserve">серый </t>
  </si>
  <si>
    <t>ЕДИНИЦА ИЗМЕРЕНИЯ</t>
  </si>
  <si>
    <t>шт</t>
  </si>
  <si>
    <t>ГРУЗ ЦЕПИ УПРАВЛЕНИЯ БЕЛЫЙ</t>
  </si>
  <si>
    <t>ПЛАСТИКОВАЯ ПОЛОСА-ФИКСАТОР КЛЕЙКАЯ 7ММ</t>
  </si>
  <si>
    <t>м/п</t>
  </si>
  <si>
    <t>ДЕРЖАТЕЛЬ ЦЕПИ белый</t>
  </si>
  <si>
    <t>500 шт.</t>
  </si>
  <si>
    <t>ЛЕНТА КЛЕЙКАЯ Д/ТРУБЫ 12ММ</t>
  </si>
  <si>
    <t>ОГРАНИЧИТЕЛЬ ЦЕПИ УПРАВЛЕНИЯ, БЕЛЫЙ, РУС</t>
  </si>
  <si>
    <t>ПЛАНКА НИЖНЯЯ СТАЛЬНАЯ, ОМЕГА, БЕЛАЯ, RUS</t>
  </si>
  <si>
    <t>СОЕДИНИТЕЛЬ ЦЕПИ УПРАВЛЕНИЯ БЕЛЫЙ , РУС</t>
  </si>
  <si>
    <t>ТРУБА АЛЮМИН. 19ММ</t>
  </si>
  <si>
    <t>УПЛОТНИТЕЛЬ НИЖНЕЙ ПЛАНКИ, БЕЛЫЙ UNI</t>
  </si>
  <si>
    <t>ЦЕПЬ УПРАВЛЕНИЯ БЕЛАЯ</t>
  </si>
  <si>
    <t>КОРОБ БЕЛЫЙ UNI</t>
  </si>
  <si>
    <t>КРЫШКА НИЖНЯЯ БОКОВАЯ, БЕЛАЯ UNI, РУС</t>
  </si>
  <si>
    <t>ЛЕНТА КЛЕЙКАЯ ДВУСТОРОННЯЯ, 9ММ, БЕЛАЯ</t>
  </si>
  <si>
    <t>МЕХАНИЗМ УПРАВЛЕНИЯ КОМПЛЕКТ, ЛЕВЫЙ, ПРАВЫЙ БЕЛЫЙ UNI</t>
  </si>
  <si>
    <t>НАПРАВЛЯЮЩАЯ ПЛОСКАЯ, БЕЛАЯ UNI 4М, 6М</t>
  </si>
  <si>
    <t>фурнитура</t>
  </si>
  <si>
    <t>ДОП ПРОФИЛЬ БЕЛЫЙ UNI</t>
  </si>
  <si>
    <t>НАПРАВЛЯЮЩАЯ ТИП "С", БЕЛАЯ UNI 4М, 6М</t>
  </si>
  <si>
    <t>ПЛИТКА ПОДКЛАДОЧНАЯ ВЫСОКАЯ БЕЛАЯ, ПАРА UNI</t>
  </si>
  <si>
    <t>КРЫШКА НИЖНЯЯ ДЛЯ НАПРАВ ТИП "С", БЕЛАЯ, ПАРА</t>
  </si>
  <si>
    <t>МАГНИТ ПОД ШУРУП 10*3ММ</t>
  </si>
  <si>
    <t>ЦЕПОЧНЫЙ МЕХАНИЗМ УПРАВЛЕНИЯ, КОМПЛЕКТ, БЕЛЫЙ MINI</t>
  </si>
  <si>
    <t>МЕХАНИЗМ УПРАВЛЕНИЯ MGII, МЕТАЛЛ, БЕЛЫЙ</t>
  </si>
  <si>
    <t>ТРУБА АЛЮМИНИЕВАЯ 25ММ УНИВЕРСАЛЬНАЯ</t>
  </si>
  <si>
    <t xml:space="preserve">ЦВЕТА </t>
  </si>
  <si>
    <t>КОЛ-ВО В РУЛОНЕ</t>
  </si>
  <si>
    <t>ОПТ</t>
  </si>
  <si>
    <t>АВАНГАРД</t>
  </si>
  <si>
    <t>АДАЖИО</t>
  </si>
  <si>
    <t>Корея</t>
  </si>
  <si>
    <t>белый, серый, св.бежевый, коричневый</t>
  </si>
  <si>
    <t>АЙЛЕНД</t>
  </si>
  <si>
    <t xml:space="preserve">белоснежный </t>
  </si>
  <si>
    <t>АРАБЕСКА</t>
  </si>
  <si>
    <t>магнолия, св.бежевый, бежевый</t>
  </si>
  <si>
    <t xml:space="preserve">БЕРГАМА </t>
  </si>
  <si>
    <t>бежевый, коричневый, лиловый, магнолия</t>
  </si>
  <si>
    <t>ВАЛЕНСИЯ</t>
  </si>
  <si>
    <t>белый, св.бежевый, серый, т.коричневый</t>
  </si>
  <si>
    <t>2,8 (2,4
вышивка)</t>
  </si>
  <si>
    <t>Глория Био БО</t>
  </si>
  <si>
    <t>белый, св. серый, магнолия, св. коричневый</t>
  </si>
  <si>
    <t>ДАЙКИРИ</t>
  </si>
  <si>
    <t>шоколадный, ванильный, вишневый</t>
  </si>
  <si>
    <t>Даймонд</t>
  </si>
  <si>
    <t>белый, св. серый, серый, св. бежевый</t>
  </si>
  <si>
    <t>ДАКОТА</t>
  </si>
  <si>
    <t>бежевый, св.коричневый, коричневый, голубой</t>
  </si>
  <si>
    <t>ДАМАСК</t>
  </si>
  <si>
    <t>белый, бежевый, коричневый</t>
  </si>
  <si>
    <t>КОФЕ</t>
  </si>
  <si>
    <t>светло-коричневый</t>
  </si>
  <si>
    <t>КРУЖЕВО</t>
  </si>
  <si>
    <t xml:space="preserve">ЛОФТ ВО </t>
  </si>
  <si>
    <t>ЛУКСОР ТРИО</t>
  </si>
  <si>
    <t>ЛУКСОР УНО</t>
  </si>
  <si>
    <t>слоновая кость</t>
  </si>
  <si>
    <t>МЕТАЛЛИК</t>
  </si>
  <si>
    <t>МОНТАНА</t>
  </si>
  <si>
    <t>серый, графит, св.бежевый, бежевый, св.коричневый, коричневый, розовый, бордо, золото</t>
  </si>
  <si>
    <t>ОБЛАКА</t>
  </si>
  <si>
    <t>ПАЛАС</t>
  </si>
  <si>
    <t>св.бежевый, золотой каштан, розовое золото</t>
  </si>
  <si>
    <t>ПАРМА</t>
  </si>
  <si>
    <t>белый, магнолия</t>
  </si>
  <si>
    <t>ПЕРСИЯ</t>
  </si>
  <si>
    <t>САХАРА</t>
  </si>
  <si>
    <t>СКРИН</t>
  </si>
  <si>
    <t>белый, св. бежевый, серый</t>
  </si>
  <si>
    <t>СОФТ</t>
  </si>
  <si>
    <t>белый, беж., крем., св.кор., лимон., св.лил, дым-лил.</t>
  </si>
  <si>
    <t>СТАНДАРТ</t>
  </si>
  <si>
    <t>СТЕП</t>
  </si>
  <si>
    <t>серый, бежевый</t>
  </si>
  <si>
    <t>Стоун БИО</t>
  </si>
  <si>
    <t>св. серый, графит, магнолия, бежевый, коричневый</t>
  </si>
  <si>
    <t>ЭЛЕКТРА</t>
  </si>
  <si>
    <t>ЭЛЛАДА</t>
  </si>
  <si>
    <t>магнолия, бежевый</t>
  </si>
  <si>
    <t>ЭТНИК</t>
  </si>
  <si>
    <t>бежевый, зеленый, св. коричневый, т. бежевый, т. коричневый</t>
  </si>
  <si>
    <t>ПРОФИЛЬ ДОПОЛНИТЕЛЬНЫЙ ДЛЯ UNI ЗЕБРА, БЕЛЫЙ</t>
  </si>
  <si>
    <t>ОТВЕС НИЖНИЙ ДЛЯ ЗЕБРЫ БЕЛЫЙ UNI 10ММ</t>
  </si>
  <si>
    <t>ЗАГЛУШКА ДЛЯ ТРУБКИ НИЖНЕЙ 12ММ ПРОЗРАЧНАЯ, ЗЕБРА, RUS</t>
  </si>
  <si>
    <t>МЕХАНИЗМ ЗЕБРА, КОМПЛЕКТ, БЕЛЫЙ</t>
  </si>
  <si>
    <t>ПРОФИЛЬ ДОПОЛНИТЕЛЬНЫЙ ДЛЯ MINI ЗЕБРА, БЕЛЫЙ</t>
  </si>
  <si>
    <t>ТРУБКА НИЖНЯЯ БЕЛАЯ 12ММ, ЗЕБРА</t>
  </si>
  <si>
    <t>ПЛАТФОРМА ДЛЯ СКОТЧА MINI-ЗЕБРА БЕЛАЯ, РУС</t>
  </si>
  <si>
    <t>МИНИ</t>
  </si>
  <si>
    <t xml:space="preserve">МЕХАНИЗМ MGS 25, ЗЕБРА, КОМПЛЕКТ, БЕЛЫЙ </t>
  </si>
  <si>
    <t>ПРОФИЛЬ ДОПОЛНИТЕЛЬНЫЙ MGS, 4М, ЗЕБРА, БЕЛЫЙ</t>
  </si>
  <si>
    <t>ЦЕПЬ ПЕТЛЯ MGS 200СМ, БЕЛАЯ</t>
  </si>
  <si>
    <t>КРОНШТЕЙН ПОТОЛОЧНЫЙ MGS, ЗЕБРА, БЕЛЫЙ</t>
  </si>
  <si>
    <t>ПРОФИЛЬ МОНТАЖНЫЙ MGS, 4М, ЗЕБРА, БЕЛЫЙ</t>
  </si>
  <si>
    <t xml:space="preserve"> фиксировано</t>
  </si>
  <si>
    <t xml:space="preserve"> фурнитура</t>
  </si>
  <si>
    <t>ТРУБА АЛЮМИНИЕВАЯ 38ММ УНИВЕРСАЛЬНАЯ</t>
  </si>
  <si>
    <t>МЕХАНИЗМ УПРАВЛЕНИЯ 38мм</t>
  </si>
  <si>
    <t>фиксировано</t>
  </si>
  <si>
    <r>
      <t xml:space="preserve">ГРУЗ ЦЕПИ УПРАВЛЕНИЯ </t>
    </r>
    <r>
      <rPr>
        <b/>
        <sz val="14"/>
        <rFont val="Arial Narrow"/>
        <family val="2"/>
        <charset val="204"/>
      </rPr>
      <t>коричневый</t>
    </r>
  </si>
  <si>
    <t>ОГРАНИЧИТЕЛЬ ЦЕПИ УПРАВЛЕНИЯ, КОРИЧНЕВЫЙ</t>
  </si>
  <si>
    <t>СОЕДИНИТЕЛЬ ЦЕПИ УПРАВЛЕНИЯ КОРИЧНЕВЫЙ, NEW</t>
  </si>
  <si>
    <t>УПЛОТНИТЕЛЬ НИЖНЕЙ ПЛАНКИ, КОРИЧНЕВЫЙ UNI</t>
  </si>
  <si>
    <t>КОРОБ КОРИЧНЕВЫЙ UNI</t>
  </si>
  <si>
    <t>КРЫШКА НИЖНЯЯ БОКОВАЯ, КОРИЧНЕВАЯ UNI</t>
  </si>
  <si>
    <t>МЕХАНИЗМ УПРАВЛЕНИЯ КОМПЛЕКТ, ЛЕВЫЙ, ПРАВЫЙ КОРИЧНЕВЫЙ UNII</t>
  </si>
  <si>
    <t>НАПРАВЛЯЮЩАЯ ПЛОСКАЯ, КОРИЧНЕВАЯ UNI</t>
  </si>
  <si>
    <t>ЦЕПЬ УПРАВЛЕНИЯ  КОРИЧНЕВЫЙ/Т.СЕРЫЙ</t>
  </si>
  <si>
    <t>ДОП ПРОФИЛЬ ВЫСОКИЙ УНИВЕРСАЛЬНЫЙ КОРИЧНЕВЫЙ UNI</t>
  </si>
  <si>
    <t>НАПРАВЛЯЮЩАЯ ТИП "С", КОРИЧНЕВАЯ UNI</t>
  </si>
  <si>
    <t>ПЛИТКА ПОДКЛАДОЧНАЯ ВЫСОКАЯ КОРИЧНЕВАЯ, ПАРА UNI</t>
  </si>
  <si>
    <t>ДЕРЖАТЕЛЬ ЦЕПИ УПРАВЛЕНИЯ, КОРИЧНЕВЫЙ, СЕРЫЙ, ДУБ</t>
  </si>
  <si>
    <t>ЦЕПОЧНЫЙ МЕХАНИЗМ УПРАВЛЕНИЯ, КОМПЛЕКТ, КОРИЧНЕВЫЙ/ДУБ/Т.СЕРЫЙ MINI</t>
  </si>
  <si>
    <t>ПЛАНКА НИЖНЯЯ СТАЛЬНАЯ, КОРИЧНЕВАЯ RUS</t>
  </si>
  <si>
    <t>ЦЕПЬ УПРАВЛЕНИЯ СПЛОШНАЯ, ПЛАСТИКОВАЯ, КОРИЧНЕВАЯ</t>
  </si>
  <si>
    <t>МЕХАНИЗМ УПРАВЛЕНИЯ MGII, МЕТАЛЛ, КОРИЧНЕВЫЙ</t>
  </si>
  <si>
    <t>ЦЕПЬ УПРАВЛЕНИЯ СПЛОШНАЯ, ПЛАСТИКОВАЯ,СМ</t>
  </si>
  <si>
    <r>
      <t xml:space="preserve">ГРУЗ ЦЕПИ УПРАВЛЕНИЯ </t>
    </r>
    <r>
      <rPr>
        <b/>
        <sz val="14"/>
        <rFont val="Arial Narrow"/>
        <family val="2"/>
        <charset val="204"/>
      </rPr>
      <t xml:space="preserve"> ДУБ, Т.СЕРЫЙ, св.дуб, макагон</t>
    </r>
  </si>
  <si>
    <t>ОГРАНИЧИТЕЛЬ ЦЕПИ УПРАВЛЕНИЯ, ДУБ, Т.СЕРЫЙ, макагон</t>
  </si>
  <si>
    <t>ПЛАНКА НИЖНЯЯ СТАЛЬНАЯ, ЗОЛОТОЙ ДУБ, МАХАГОНЮ, СВЕТЛЫЙ ДУБ,Т.СЕРЫЙ</t>
  </si>
  <si>
    <t>СОЕДИНИТЕЛЬ ЦЕПИ УПРАВЛЕНИЯ ДУБ/CЕРЕБРО/Т.СЕРЫЙ NEW</t>
  </si>
  <si>
    <t>УПЛОТНИТЕЛЬ НИЖНЕЙ ПЛАНКИ,ДУБ/СЕРЕБРО/Т.СЕРЫЙ UNI</t>
  </si>
  <si>
    <t>ЦЕПЬ УПРАВЛЕНИЯ  КОРИЧНЕВЫЙ/Т.СЕРЫЙ,  ДУБ</t>
  </si>
  <si>
    <t>КОРОБ ЗОЛОТОЙ ДУБ, СВЕТЛЫЙ ДУБ, МАХАГОН UNI ,Т.СЕРЫЙ UNI</t>
  </si>
  <si>
    <t>КРЫШКА НИЖНЯЯ БОКОВАЯ,АЛЮМ., СЕРЕБРО/Т.СЕРЫЙ,ДУБ UNI</t>
  </si>
  <si>
    <t>МЕХАНИЗМ УПРАВЛЕНИЯ КОМПЛЕКТ, ЛЕВЫЙ, ПРАВЫЙ СВЕТЛЫЙ ДУБ, ЗОЛОТОЙ ДУБ, МАХАГОНИ, СЕРЕБРО UNI</t>
  </si>
  <si>
    <t>НАПРАВЛЯЮЩАЯ ПЛОСКАЯ, ЗОЛОТОЙ ДУБ, СВЕТЛЫЙ ДУБ, МАХАГОН</t>
  </si>
  <si>
    <r>
      <t xml:space="preserve">ГРУЗ ЦЕПИ УПРАВЛЕНИЯ </t>
    </r>
    <r>
      <rPr>
        <b/>
        <sz val="14"/>
        <rFont val="Arial Narrow"/>
        <family val="2"/>
        <charset val="204"/>
      </rPr>
      <t xml:space="preserve"> СЕРЕБРО</t>
    </r>
  </si>
  <si>
    <t>КОРИЧНЕВЫЙ/ДУБ/Т.СЕРЫЙ</t>
  </si>
  <si>
    <t>ПЛАНКА НИЖНЯЯ СТАЛЬНАЯ, СЕРЕБРО</t>
  </si>
  <si>
    <t>КОРОБ СЕРЕБРО UNI</t>
  </si>
  <si>
    <t>НАПРАВЛЯЮЩАЯ ПЛОСКАЯ, , СЕРЕБРО UNI</t>
  </si>
  <si>
    <t xml:space="preserve">ПЛИТКА ПОДКЛАДОЧНАЯ ВЫСОКАЯ СВЕТЛЫЙ ДУБ, ЗОЛОТОЙ ДУБ, МАХАГОНИ, ПАРА UNI </t>
  </si>
  <si>
    <t>ДОП ПРОФИЛЬ ВЫСОКИЙ УНИВЕРСАЛЬНЫЙ СВЕТЛЫЙ ДУБ, ЗОЛОТОЙ ДУБ, МАХАГОН UNI</t>
  </si>
  <si>
    <t>НАПРАВЛЯЮЩАЯ ТИП "С",ЗОЛОТОЙ ДУБ, СВЕТЛЫЙ ДУБ, МАХАГОН UNI</t>
  </si>
  <si>
    <t>ДОП ПРОФИЛЬ ВЫСОКИЙ УНИВЕРСАЛЬНЫЙ СЕРЕБРО UNI</t>
  </si>
  <si>
    <t>НАПРАВЛЯЮЩАЯ ТИП "С",СЕРЕБРО UNI</t>
  </si>
  <si>
    <t>ПЛИТКА ПОДКЛАДОЧНАЯ ВЫСОКАЯ  СЕРЕБРО, ПАРА UNI</t>
  </si>
  <si>
    <t>ПРОФИЛЬ ДОПОЛНИТЕЛЬНЫЙ ДЛЯ UNI ЗЕБРА, КОРИЧНЕВЫЙ</t>
  </si>
  <si>
    <t>ОТВЕС НИЖНИЙ ДЛЯ ЗЕБРЫ КОРИЧНЕВЫЙ UNI 10ММ</t>
  </si>
  <si>
    <t>МЕХАНИЗМ ЗЕБРА, КОМПЛЕКТ, КОРИЧНЕВЫЙ</t>
  </si>
  <si>
    <t>ПРОФИЛЬ ДОПОЛНИТЕЛЬНЫЙ ДЛЯ MINI ЗЕБРА, КОРИЧНЕВЫЙ</t>
  </si>
  <si>
    <t>ПЛАТФОРМА ДЛЯ СКОТЧА MINI-ЗЕБРА КОРИЧНЕВАЯ</t>
  </si>
  <si>
    <t>ТРУБКА НИЖНЯЯ КОРИЧНЕВАЯ 12ММ, ЗЕБРА</t>
  </si>
  <si>
    <t>МЕХАНИЗМ MGS 25, ЗЕБРА, КОМПЛЕКТ,  КОРИЧНЕВЫЙ</t>
  </si>
  <si>
    <t>ПРОФИЛЬ ДОПОЛНИТЕЛЬНЫЙ MGS, 4М, ЗЕБРА,  КОРИЧНЕВЫЙ</t>
  </si>
  <si>
    <t>КРОНШТЕЙН ПОТОЛОЧНЫЙ MGS, ЗЕБРА, КОРИЧНЕВЫЙ</t>
  </si>
  <si>
    <t>ПРОФИЛЬ МОНТАЖНЫЙ MGS, 4М,  ЗЕБРА,КРИЧНЕВЫЙ</t>
  </si>
  <si>
    <t>ПРОФИЛЬ ДОПОЛНИТЕЛЬНЫЙ ДЛЯ UNI ЗЕБРА  ДУБ</t>
  </si>
  <si>
    <t>ОТВЕС НИЖНИЙ ДЛЯ ЗЕБРЫ  ДУБ UNI 10ММ</t>
  </si>
  <si>
    <t>ДОП ПРОФИЛЬ ВЫСОКИЙ УНИВЕРСАЛЬНЫЙ  СВЕТЛЫЙ ДУБ, ЗОЛОТОЙ ДУБ, МАХАГОН UNI</t>
  </si>
  <si>
    <t>НАПРАВЛЯЮЩАЯ ТИП "С", ЗОЛОТОЙ ДУБ, СВЕТЛЫЙ ДУБ, МАХАГОН UNI</t>
  </si>
  <si>
    <t xml:space="preserve">
</t>
  </si>
  <si>
    <t xml:space="preserve">
3 %</t>
  </si>
  <si>
    <t xml:space="preserve">
6 %</t>
  </si>
  <si>
    <t xml:space="preserve">
9 %</t>
  </si>
  <si>
    <t xml:space="preserve">
12 %</t>
  </si>
  <si>
    <t xml:space="preserve">
15 %</t>
  </si>
  <si>
    <t>белый, бежевый, т.бежевый</t>
  </si>
  <si>
    <t>белый, черная</t>
  </si>
  <si>
    <r>
      <rPr>
        <sz val="10"/>
        <color rgb="FFFF0000"/>
        <rFont val="Arial Narrow"/>
        <family val="2"/>
        <charset val="204"/>
      </rPr>
      <t xml:space="preserve">белый, серый, бежевый, </t>
    </r>
    <r>
      <rPr>
        <sz val="10"/>
        <rFont val="Arial Narrow"/>
        <family val="2"/>
        <charset val="204"/>
      </rPr>
      <t>персиковый</t>
    </r>
  </si>
  <si>
    <t xml:space="preserve"> красная*, терракот*</t>
  </si>
  <si>
    <t xml:space="preserve">ДИАМАНДА </t>
  </si>
  <si>
    <t>св.бежевый, св. бежевый</t>
  </si>
  <si>
    <t>белый, св.серый, серый, магнолия, св. бежевый, бежевый, т.бежевый</t>
  </si>
  <si>
    <t xml:space="preserve">белый,св серый, магнолия, бежевый, </t>
  </si>
  <si>
    <t>белый,  бежевый, серый</t>
  </si>
  <si>
    <r>
      <t xml:space="preserve">белый, серый, бежевый, капуччино,  св. коричневый, коричневый, т. коричневый, желтый, персиковый, роза, св.сиреневый, голубой, св. зеленый, зеленый,  т. зеленый, бирюзовый, кремовый, магнолия, слоновая кость, мокрый асфальт, рубин, лиловый, баклажан, деним , </t>
    </r>
    <r>
      <rPr>
        <sz val="10"/>
        <color rgb="FFFF0000"/>
        <rFont val="Arial Narrow"/>
        <family val="2"/>
        <charset val="204"/>
      </rPr>
      <t xml:space="preserve">т.серый (new) </t>
    </r>
  </si>
  <si>
    <t>белый, бежевый св. серый, черный, серый</t>
  </si>
  <si>
    <t xml:space="preserve">ОМЕГА ЛАЙТ </t>
  </si>
  <si>
    <t xml:space="preserve">белый, бежевый, магнолия, св. бежевый, св. серый, серый, т. Серый, черный </t>
  </si>
  <si>
    <t>бежевый, оливковый*</t>
  </si>
  <si>
    <t xml:space="preserve">ПЕРЛ ЛАЙТ </t>
  </si>
  <si>
    <t xml:space="preserve">белый, св. бежевый, серый </t>
  </si>
  <si>
    <r>
      <t>молочный белый, белый, серый, графит, св.бежевый, песочный,персиковый,  зеленый, серо-коричневый</t>
    </r>
    <r>
      <rPr>
        <sz val="10"/>
        <color rgb="FFFF0000"/>
        <rFont val="Arial Narrow"/>
        <family val="2"/>
        <charset val="204"/>
      </rPr>
      <t xml:space="preserve"> (new</t>
    </r>
    <r>
      <rPr>
        <sz val="10"/>
        <rFont val="Arial Narrow"/>
        <family val="2"/>
        <charset val="204"/>
      </rPr>
      <t>), оранжевый, св. желтый, оливковый</t>
    </r>
  </si>
  <si>
    <t>белый, св.серый, графит, св.бежевый, т.синий</t>
  </si>
  <si>
    <t>белый ( new), бежевый, серый</t>
  </si>
  <si>
    <r>
      <rPr>
        <sz val="10"/>
        <color rgb="FFFF0000"/>
        <rFont val="Arial Narrow"/>
        <family val="2"/>
        <charset val="204"/>
      </rPr>
      <t>белый ( new), св. серый ( new)</t>
    </r>
    <r>
      <rPr>
        <sz val="10"/>
        <rFont val="Arial Narrow"/>
        <family val="2"/>
        <charset val="204"/>
      </rPr>
      <t xml:space="preserve">, серый </t>
    </r>
  </si>
  <si>
    <r>
      <rPr>
        <sz val="10"/>
        <color rgb="FFFF0000"/>
        <rFont val="Arial Narrow"/>
        <family val="2"/>
        <charset val="204"/>
      </rPr>
      <t xml:space="preserve"> серый</t>
    </r>
    <r>
      <rPr>
        <sz val="10"/>
        <color theme="1"/>
        <rFont val="Arial Narrow"/>
        <family val="2"/>
        <charset val="204"/>
      </rPr>
      <t>, белый, св. серый , беж, т.бежевый</t>
    </r>
  </si>
  <si>
    <t>СКРИН 5% ОДНОТОННЫЙ</t>
  </si>
  <si>
    <t xml:space="preserve">св. серый , т.серый </t>
  </si>
  <si>
    <t>белый, жемчужно-серый, св-лимонный, св.бежевый, т. бежевый,  коричневый, желтый, персик,бордо, сиреневый, морозно-голубой (светлый), св.зеленый, бирюзовый</t>
  </si>
  <si>
    <r>
      <t>белый, св. бежевый,</t>
    </r>
    <r>
      <rPr>
        <sz val="10"/>
        <color theme="1"/>
        <rFont val="Arial Narrow"/>
        <family val="2"/>
        <charset val="204"/>
      </rPr>
      <t xml:space="preserve"> св. серый</t>
    </r>
  </si>
  <si>
    <t>белый, св.бежевый, персик</t>
  </si>
  <si>
    <t>бежевый, св.коричневый, крем</t>
  </si>
  <si>
    <t xml:space="preserve"> св.коричневый, св. беж*, бежевый</t>
  </si>
  <si>
    <t>св. серый, серый, графит, св. бежевый, кремовый*, каштановый, голубой</t>
  </si>
  <si>
    <t>КРЫШКА НИЖНЯЯ БОКОВАЯ тип С, КОРИЧНЕВАЯ UNI</t>
  </si>
  <si>
    <t xml:space="preserve">бежевый, коричневый, св бежевый, св. серый </t>
  </si>
  <si>
    <t xml:space="preserve">БЕЙРУТ </t>
  </si>
  <si>
    <r>
      <t xml:space="preserve">белый, бежевый, магнолия </t>
    </r>
    <r>
      <rPr>
        <sz val="10"/>
        <color rgb="FFFF0000"/>
        <rFont val="Arial Narrow"/>
        <family val="2"/>
        <charset val="204"/>
      </rPr>
      <t>(new)</t>
    </r>
    <r>
      <rPr>
        <sz val="10"/>
        <rFont val="Arial Narrow"/>
        <family val="2"/>
        <charset val="204"/>
      </rPr>
      <t xml:space="preserve">, т. бежевый </t>
    </r>
    <r>
      <rPr>
        <sz val="10"/>
        <color rgb="FFFF0000"/>
        <rFont val="Arial Narrow"/>
        <family val="2"/>
        <charset val="204"/>
      </rPr>
      <t>(new)</t>
    </r>
  </si>
  <si>
    <t xml:space="preserve">БОН </t>
  </si>
  <si>
    <t>белый, магнолия, св. серый, серый , серо-бежевый</t>
  </si>
  <si>
    <t>белый (0190), бежевый 2262</t>
  </si>
  <si>
    <t>КРЕП</t>
  </si>
  <si>
    <t>белый, бежевый, коралл, магнолия, мята , персиковый, полынь , розовая лаванда, салатовый, серо- бежевый,  св. голубой,  св. желтый,св. серый, серый</t>
  </si>
  <si>
    <r>
      <t xml:space="preserve">т.серый, коричневый, желтый, лимонный, терра, красный, розовый, т.розовый, т.красный, голубой, синий,  т.синий, св.зеленый, св.бирюзовый, зеленый, оливковый, бирюзовый, черный </t>
    </r>
    <r>
      <rPr>
        <sz val="10"/>
        <color rgb="FFFF0000"/>
        <rFont val="Arial Narrow"/>
        <family val="2"/>
        <charset val="204"/>
      </rPr>
      <t>(new)</t>
    </r>
  </si>
  <si>
    <t xml:space="preserve">ПЛЭЙН  </t>
  </si>
  <si>
    <t xml:space="preserve">белый, магнолия, св. бежевый, св. серый, серый, черный </t>
  </si>
  <si>
    <t>белый, св.серый, св.бежевый, коричневый</t>
  </si>
  <si>
    <t>ШЕЛК II</t>
  </si>
  <si>
    <t>белый, жемчужно-серый, св. бежевый, св. лимонный, т. бежевый</t>
  </si>
  <si>
    <t>синий*</t>
  </si>
  <si>
    <r>
      <rPr>
        <sz val="10"/>
        <color rgb="FFFF0000"/>
        <rFont val="Arial Narrow"/>
        <family val="2"/>
        <charset val="204"/>
      </rPr>
      <t>коричневый</t>
    </r>
    <r>
      <rPr>
        <sz val="10"/>
        <rFont val="Arial Narrow"/>
        <family val="2"/>
        <charset val="204"/>
      </rPr>
      <t>, оранжевый</t>
    </r>
  </si>
  <si>
    <t>золото, персиковый</t>
  </si>
  <si>
    <t>св.серый, т. Серый</t>
  </si>
  <si>
    <t>белый лён, магнолия, св.бежевый, св. коричневый, серый</t>
  </si>
  <si>
    <t>брусника, розовый, бирюза, голубой, желтый, карамель,  св. зеленый, сиреневый, , черный, ваниль, св.роз., лиловый, синий, фисташковый,           т. серый(new), оранжевый(new), красный (new), аквамарин(new), салатовый (new)</t>
  </si>
  <si>
    <t>платина, черное золото, розовый</t>
  </si>
  <si>
    <t>ЦЕПЬ УПРАВЛЕНИЯ петля, ПЛАСТИКОВАЯ, КОРИЧНЕВАЯ</t>
  </si>
  <si>
    <t>АРАБИКА</t>
  </si>
  <si>
    <t>платина, золото</t>
  </si>
  <si>
    <t>ВЕРОНА</t>
  </si>
  <si>
    <t xml:space="preserve">бежевый* </t>
  </si>
  <si>
    <t>КИТАЙСКАЯ РОЗА</t>
  </si>
  <si>
    <t>коричневый, черный</t>
  </si>
  <si>
    <t>САКУРА</t>
  </si>
  <si>
    <t>НИЖНЯЯ ПЛАНКА ДЛЯ ПРУЖИННОГО МЕХАНИЗМА UN, БЕЛАЯ</t>
  </si>
  <si>
    <t>ТОРМОЗ ДЛЯ НИЖНЕЙ ПЛАНКИ</t>
  </si>
  <si>
    <t>НАПРАВЛЯЮЩАЯ ДЛЯ ПРУЖИННОГО МЕХАНИЗМА UNI, БЕЛАЯ</t>
  </si>
  <si>
    <t>ПРУЖИННЫЙ МЕХАНИЗМ UNI, КОМПЛЕКТ БЕЛЫЙ</t>
  </si>
  <si>
    <t>Кристалл</t>
  </si>
  <si>
    <t>Красный, оранжевый, сиреневый</t>
  </si>
  <si>
    <t xml:space="preserve">ЛОТОС </t>
  </si>
  <si>
    <t xml:space="preserve">белый, св. серый, т. серый, бежевый, капучино, св. коричневый </t>
  </si>
  <si>
    <t>ТОП</t>
  </si>
  <si>
    <t>св. серый, серый, песочный, бежевый, коричневый</t>
  </si>
  <si>
    <t>убрать</t>
  </si>
  <si>
    <t>КРЫШКА НИЖНЯЯ тип с,АЛЮМ., СЕРЕБРО/Т.СЕРЫЙ,ДУБ UNI</t>
  </si>
  <si>
    <t>КРЫШКА НИЖНЯЯ тип с,СЕРЕБРО UNI</t>
  </si>
  <si>
    <t xml:space="preserve"> отвес нижний зебра</t>
  </si>
</sst>
</file>

<file path=xl/styles.xml><?xml version="1.0" encoding="utf-8"?>
<styleSheet xmlns="http://schemas.openxmlformats.org/spreadsheetml/2006/main">
  <numFmts count="5">
    <numFmt numFmtId="164" formatCode="[$$-409]#,##0.0000"/>
    <numFmt numFmtId="165" formatCode="[$$-1009]#,##0.0000"/>
    <numFmt numFmtId="166" formatCode="#,##0.0"/>
    <numFmt numFmtId="167" formatCode="#,##0.0000"/>
    <numFmt numFmtId="168" formatCode="[$$-409]#,##0.00"/>
  </numFmts>
  <fonts count="24">
    <font>
      <sz val="11"/>
      <color theme="1"/>
      <name val="Calibri"/>
      <family val="2"/>
      <charset val="204"/>
      <scheme val="minor"/>
    </font>
    <font>
      <sz val="1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color theme="0"/>
      <name val="Arial Narrow"/>
      <family val="2"/>
      <charset val="204"/>
    </font>
    <font>
      <sz val="10"/>
      <name val="Arial Cyr"/>
      <charset val="204"/>
    </font>
    <font>
      <b/>
      <sz val="10"/>
      <color theme="1"/>
      <name val="Arial Narrow"/>
      <family val="2"/>
      <charset val="204"/>
    </font>
    <font>
      <b/>
      <sz val="10"/>
      <color theme="0" tint="-4.9989318521683403E-2"/>
      <name val="Arial Narrow"/>
      <family val="2"/>
      <charset val="204"/>
    </font>
    <font>
      <sz val="11"/>
      <color theme="1"/>
      <name val="Calibri"/>
      <family val="2"/>
      <scheme val="minor"/>
    </font>
    <font>
      <sz val="10"/>
      <color theme="1"/>
      <name val="Arial Narrow"/>
      <family val="2"/>
      <charset val="204"/>
    </font>
    <font>
      <sz val="10"/>
      <color rgb="FFFF0000"/>
      <name val="Arial Narrow"/>
      <family val="2"/>
      <charset val="204"/>
    </font>
    <font>
      <b/>
      <sz val="10"/>
      <color rgb="FFFF0000"/>
      <name val="Arial Narrow"/>
      <family val="2"/>
      <charset val="204"/>
    </font>
    <font>
      <sz val="10"/>
      <color theme="0"/>
      <name val="Arial Cyr"/>
      <charset val="204"/>
    </font>
    <font>
      <sz val="10"/>
      <color rgb="FFFF0000"/>
      <name val="Arial Cyr"/>
      <charset val="204"/>
    </font>
    <font>
      <sz val="10"/>
      <name val="Times New Roman"/>
      <family val="1"/>
      <charset val="204"/>
    </font>
    <font>
      <sz val="10"/>
      <color rgb="FFFF0000"/>
      <name val="Times New Roman"/>
      <family val="1"/>
      <charset val="204"/>
    </font>
    <font>
      <sz val="11"/>
      <color rgb="FFFF0000"/>
      <name val="Arial Narrow"/>
      <family val="2"/>
      <charset val="204"/>
    </font>
    <font>
      <b/>
      <sz val="11"/>
      <color rgb="FFFF0000"/>
      <name val="Arial Narrow"/>
      <family val="2"/>
      <charset val="204"/>
    </font>
    <font>
      <sz val="8"/>
      <name val="Arial Narrow"/>
      <family val="2"/>
      <charset val="204"/>
    </font>
    <font>
      <b/>
      <sz val="14"/>
      <name val="Arial Narrow"/>
      <family val="2"/>
      <charset val="204"/>
    </font>
    <font>
      <sz val="10"/>
      <color rgb="FFC00000"/>
      <name val="Arial Narrow"/>
      <family val="2"/>
      <charset val="204"/>
    </font>
    <font>
      <b/>
      <sz val="10"/>
      <color rgb="FFC00000"/>
      <name val="Arial Narrow"/>
      <family val="2"/>
      <charset val="204"/>
    </font>
    <font>
      <sz val="10"/>
      <color rgb="FFC00000"/>
      <name val="Arial Cyr"/>
      <charset val="204"/>
    </font>
    <font>
      <sz val="10"/>
      <color rgb="FFC00000"/>
      <name val="Times New Roman"/>
      <family val="1"/>
      <charset val="204"/>
    </font>
    <font>
      <sz val="18"/>
      <color theme="1"/>
      <name val="Calibri"/>
      <family val="2"/>
      <charset val="20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2060"/>
        <bgColor indexed="64"/>
      </patternFill>
    </fill>
  </fills>
  <borders count="1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4" fillId="0" borderId="0"/>
    <xf numFmtId="0" fontId="7" fillId="0" borderId="0"/>
  </cellStyleXfs>
  <cellXfs count="395">
    <xf numFmtId="0" fontId="0" fillId="0" borderId="0" xfId="0"/>
    <xf numFmtId="0" fontId="1" fillId="0" borderId="0" xfId="0" applyFont="1" applyFill="1" applyAlignment="1">
      <alignment vertical="center"/>
    </xf>
    <xf numFmtId="0" fontId="1" fillId="0" borderId="0" xfId="0" applyFont="1" applyFill="1" applyAlignment="1">
      <alignment horizontal="center" vertical="center"/>
    </xf>
    <xf numFmtId="0" fontId="5" fillId="0" borderId="2" xfId="1" applyFont="1" applyFill="1" applyBorder="1" applyAlignment="1">
      <alignment horizontal="center" vertical="center" wrapText="1" shrinkToFit="1"/>
    </xf>
    <xf numFmtId="9" fontId="5" fillId="0" borderId="2" xfId="1" applyNumberFormat="1" applyFont="1" applyFill="1" applyBorder="1" applyAlignment="1">
      <alignment horizontal="center" vertical="center" wrapText="1" shrinkToFit="1"/>
    </xf>
    <xf numFmtId="0" fontId="6" fillId="2" borderId="2" xfId="1" applyFont="1" applyFill="1" applyBorder="1" applyAlignment="1">
      <alignment horizontal="center" vertical="center" wrapText="1" shrinkToFit="1"/>
    </xf>
    <xf numFmtId="0" fontId="1" fillId="5" borderId="2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vertical="center"/>
    </xf>
    <xf numFmtId="164" fontId="1" fillId="5" borderId="2" xfId="0" applyNumberFormat="1" applyFont="1" applyFill="1" applyBorder="1" applyAlignment="1">
      <alignment vertical="center"/>
    </xf>
    <xf numFmtId="4" fontId="1" fillId="5" borderId="2" xfId="0" applyNumberFormat="1" applyFont="1" applyFill="1" applyBorder="1" applyAlignment="1">
      <alignment vertical="center"/>
    </xf>
    <xf numFmtId="1" fontId="1" fillId="5" borderId="2" xfId="0" applyNumberFormat="1" applyFont="1" applyFill="1" applyBorder="1" applyAlignment="1">
      <alignment vertical="center"/>
    </xf>
    <xf numFmtId="1" fontId="1" fillId="0" borderId="0" xfId="0" applyNumberFormat="1" applyFont="1" applyFill="1" applyAlignment="1">
      <alignment vertical="center"/>
    </xf>
    <xf numFmtId="0" fontId="1" fillId="8" borderId="2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vertical="center"/>
    </xf>
    <xf numFmtId="164" fontId="1" fillId="8" borderId="2" xfId="0" applyNumberFormat="1" applyFont="1" applyFill="1" applyBorder="1" applyAlignment="1">
      <alignment vertical="center"/>
    </xf>
    <xf numFmtId="4" fontId="1" fillId="8" borderId="2" xfId="0" applyNumberFormat="1" applyFont="1" applyFill="1" applyBorder="1" applyAlignment="1">
      <alignment vertical="center"/>
    </xf>
    <xf numFmtId="1" fontId="1" fillId="8" borderId="2" xfId="0" applyNumberFormat="1" applyFont="1" applyFill="1" applyBorder="1" applyAlignment="1">
      <alignment vertical="center"/>
    </xf>
    <xf numFmtId="0" fontId="1" fillId="8" borderId="2" xfId="0" applyFont="1" applyFill="1" applyBorder="1" applyAlignment="1">
      <alignment vertical="center"/>
    </xf>
    <xf numFmtId="9" fontId="5" fillId="0" borderId="2" xfId="1" applyNumberFormat="1" applyFont="1" applyFill="1" applyBorder="1" applyAlignment="1">
      <alignment horizontal="center" vertical="center" wrapText="1" shrinkToFit="1"/>
    </xf>
    <xf numFmtId="0" fontId="6" fillId="2" borderId="2" xfId="1" applyFont="1" applyFill="1" applyBorder="1" applyAlignment="1">
      <alignment horizontal="center" vertical="center" wrapText="1" shrinkToFit="1"/>
    </xf>
    <xf numFmtId="165" fontId="1" fillId="0" borderId="2" xfId="0" applyNumberFormat="1" applyFont="1" applyFill="1" applyBorder="1" applyAlignment="1">
      <alignment vertical="center"/>
    </xf>
    <xf numFmtId="165" fontId="9" fillId="0" borderId="2" xfId="0" applyNumberFormat="1" applyFont="1" applyFill="1" applyBorder="1" applyAlignment="1">
      <alignment vertical="center"/>
    </xf>
    <xf numFmtId="0" fontId="0" fillId="0" borderId="0" xfId="0"/>
    <xf numFmtId="0" fontId="6" fillId="2" borderId="2" xfId="1" applyFont="1" applyFill="1" applyBorder="1" applyAlignment="1">
      <alignment horizontal="center" vertical="center" wrapText="1" shrinkToFit="1"/>
    </xf>
    <xf numFmtId="0" fontId="2" fillId="0" borderId="2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vertical="center"/>
    </xf>
    <xf numFmtId="0" fontId="1" fillId="0" borderId="2" xfId="0" applyFont="1" applyFill="1" applyBorder="1" applyAlignment="1">
      <alignment vertical="center" wrapText="1"/>
    </xf>
    <xf numFmtId="2" fontId="1" fillId="0" borderId="2" xfId="0" applyNumberFormat="1" applyFont="1" applyFill="1" applyBorder="1" applyAlignment="1">
      <alignment horizontal="center" vertical="center"/>
    </xf>
    <xf numFmtId="0" fontId="9" fillId="0" borderId="2" xfId="0" applyFont="1" applyFill="1" applyBorder="1" applyAlignment="1">
      <alignment vertical="center"/>
    </xf>
    <xf numFmtId="0" fontId="9" fillId="0" borderId="2" xfId="0" applyFont="1" applyFill="1" applyBorder="1" applyAlignment="1">
      <alignment vertical="center" wrapText="1"/>
    </xf>
    <xf numFmtId="2" fontId="9" fillId="0" borderId="2" xfId="0" applyNumberFormat="1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vertical="center" wrapText="1"/>
    </xf>
    <xf numFmtId="0" fontId="1" fillId="0" borderId="0" xfId="0" applyFont="1" applyFill="1" applyAlignment="1">
      <alignment vertical="center"/>
    </xf>
    <xf numFmtId="0" fontId="1" fillId="0" borderId="0" xfId="0" applyFont="1" applyFill="1" applyAlignment="1">
      <alignment horizontal="center" vertical="center"/>
    </xf>
    <xf numFmtId="0" fontId="5" fillId="0" borderId="2" xfId="1" applyFont="1" applyFill="1" applyBorder="1" applyAlignment="1">
      <alignment horizontal="center" vertical="center" wrapText="1" shrinkToFit="1"/>
    </xf>
    <xf numFmtId="9" fontId="5" fillId="0" borderId="2" xfId="1" applyNumberFormat="1" applyFont="1" applyFill="1" applyBorder="1" applyAlignment="1">
      <alignment horizontal="center" vertical="center" wrapText="1" shrinkToFit="1"/>
    </xf>
    <xf numFmtId="0" fontId="3" fillId="2" borderId="2" xfId="1" applyFont="1" applyFill="1" applyBorder="1" applyAlignment="1">
      <alignment horizontal="center" vertical="center" wrapText="1" shrinkToFit="1"/>
    </xf>
    <xf numFmtId="0" fontId="1" fillId="5" borderId="2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vertical="center"/>
    </xf>
    <xf numFmtId="164" fontId="1" fillId="5" borderId="2" xfId="0" applyNumberFormat="1" applyFont="1" applyFill="1" applyBorder="1" applyAlignment="1">
      <alignment vertical="center"/>
    </xf>
    <xf numFmtId="3" fontId="1" fillId="5" borderId="2" xfId="0" applyNumberFormat="1" applyFont="1" applyFill="1" applyBorder="1" applyAlignment="1">
      <alignment vertical="center"/>
    </xf>
    <xf numFmtId="0" fontId="9" fillId="5" borderId="2" xfId="0" applyFont="1" applyFill="1" applyBorder="1" applyAlignment="1">
      <alignment horizontal="center" vertical="center"/>
    </xf>
    <xf numFmtId="0" fontId="10" fillId="5" borderId="2" xfId="0" applyFont="1" applyFill="1" applyBorder="1" applyAlignment="1">
      <alignment vertical="center"/>
    </xf>
    <xf numFmtId="164" fontId="9" fillId="5" borderId="2" xfId="0" applyNumberFormat="1" applyFont="1" applyFill="1" applyBorder="1" applyAlignment="1">
      <alignment vertical="center"/>
    </xf>
    <xf numFmtId="3" fontId="9" fillId="5" borderId="2" xfId="0" applyNumberFormat="1" applyFont="1" applyFill="1" applyBorder="1" applyAlignment="1">
      <alignment vertical="center"/>
    </xf>
    <xf numFmtId="4" fontId="1" fillId="0" borderId="0" xfId="0" applyNumberFormat="1" applyFont="1" applyFill="1" applyAlignment="1">
      <alignment vertical="center"/>
    </xf>
    <xf numFmtId="3" fontId="1" fillId="0" borderId="2" xfId="0" applyNumberFormat="1" applyFont="1" applyFill="1" applyBorder="1" applyAlignment="1">
      <alignment vertical="center"/>
    </xf>
    <xf numFmtId="0" fontId="1" fillId="7" borderId="2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vertical="center"/>
    </xf>
    <xf numFmtId="164" fontId="1" fillId="7" borderId="2" xfId="0" applyNumberFormat="1" applyFont="1" applyFill="1" applyBorder="1" applyAlignment="1">
      <alignment vertical="center"/>
    </xf>
    <xf numFmtId="3" fontId="1" fillId="7" borderId="2" xfId="0" applyNumberFormat="1" applyFont="1" applyFill="1" applyBorder="1" applyAlignment="1">
      <alignment vertical="center"/>
    </xf>
    <xf numFmtId="4" fontId="1" fillId="7" borderId="2" xfId="0" applyNumberFormat="1" applyFont="1" applyFill="1" applyBorder="1" applyAlignment="1">
      <alignment vertical="center"/>
    </xf>
    <xf numFmtId="0" fontId="9" fillId="7" borderId="2" xfId="0" applyFont="1" applyFill="1" applyBorder="1" applyAlignment="1">
      <alignment horizontal="center" vertical="center"/>
    </xf>
    <xf numFmtId="0" fontId="10" fillId="7" borderId="2" xfId="0" applyFont="1" applyFill="1" applyBorder="1" applyAlignment="1">
      <alignment vertical="center"/>
    </xf>
    <xf numFmtId="164" fontId="9" fillId="7" borderId="2" xfId="0" applyNumberFormat="1" applyFont="1" applyFill="1" applyBorder="1" applyAlignment="1">
      <alignment vertical="center"/>
    </xf>
    <xf numFmtId="3" fontId="9" fillId="7" borderId="2" xfId="0" applyNumberFormat="1" applyFont="1" applyFill="1" applyBorder="1" applyAlignment="1">
      <alignment vertical="center"/>
    </xf>
    <xf numFmtId="4" fontId="1" fillId="4" borderId="2" xfId="0" applyNumberFormat="1" applyFont="1" applyFill="1" applyBorder="1" applyAlignment="1">
      <alignment vertical="center"/>
    </xf>
    <xf numFmtId="0" fontId="1" fillId="8" borderId="0" xfId="0" applyFont="1" applyFill="1" applyAlignment="1">
      <alignment horizontal="center" vertical="center"/>
    </xf>
    <xf numFmtId="4" fontId="1" fillId="8" borderId="0" xfId="0" applyNumberFormat="1" applyFont="1" applyFill="1" applyAlignment="1">
      <alignment vertical="center"/>
    </xf>
    <xf numFmtId="3" fontId="1" fillId="8" borderId="0" xfId="0" applyNumberFormat="1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5" borderId="0" xfId="0" applyFont="1" applyFill="1" applyAlignment="1">
      <alignment vertical="center"/>
    </xf>
    <xf numFmtId="3" fontId="1" fillId="5" borderId="0" xfId="0" applyNumberFormat="1" applyFont="1" applyFill="1" applyAlignment="1">
      <alignment horizontal="center" vertical="center"/>
    </xf>
    <xf numFmtId="0" fontId="0" fillId="0" borderId="0" xfId="0"/>
    <xf numFmtId="0" fontId="1" fillId="0" borderId="0" xfId="0" applyFont="1" applyFill="1" applyAlignment="1">
      <alignment vertical="center"/>
    </xf>
    <xf numFmtId="0" fontId="1" fillId="0" borderId="0" xfId="0" applyFont="1" applyFill="1" applyAlignment="1">
      <alignment horizontal="center" vertical="center"/>
    </xf>
    <xf numFmtId="0" fontId="5" fillId="0" borderId="2" xfId="1" applyFont="1" applyFill="1" applyBorder="1" applyAlignment="1">
      <alignment horizontal="center" vertical="center" wrapText="1" shrinkToFit="1"/>
    </xf>
    <xf numFmtId="9" fontId="5" fillId="0" borderId="2" xfId="1" applyNumberFormat="1" applyFont="1" applyFill="1" applyBorder="1" applyAlignment="1">
      <alignment horizontal="center" vertical="center" wrapText="1" shrinkToFit="1"/>
    </xf>
    <xf numFmtId="0" fontId="3" fillId="2" borderId="2" xfId="1" applyFont="1" applyFill="1" applyBorder="1" applyAlignment="1">
      <alignment horizontal="center" vertical="center" wrapText="1" shrinkToFit="1"/>
    </xf>
    <xf numFmtId="0" fontId="1" fillId="5" borderId="2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vertical="center"/>
    </xf>
    <xf numFmtId="164" fontId="1" fillId="5" borderId="2" xfId="0" applyNumberFormat="1" applyFont="1" applyFill="1" applyBorder="1" applyAlignment="1">
      <alignment vertical="center"/>
    </xf>
    <xf numFmtId="3" fontId="1" fillId="5" borderId="2" xfId="0" applyNumberFormat="1" applyFont="1" applyFill="1" applyBorder="1" applyAlignment="1">
      <alignment vertical="center"/>
    </xf>
    <xf numFmtId="4" fontId="1" fillId="5" borderId="2" xfId="0" applyNumberFormat="1" applyFont="1" applyFill="1" applyBorder="1" applyAlignment="1">
      <alignment vertical="center"/>
    </xf>
    <xf numFmtId="0" fontId="9" fillId="5" borderId="2" xfId="0" applyFont="1" applyFill="1" applyBorder="1" applyAlignment="1">
      <alignment horizontal="center" vertical="center"/>
    </xf>
    <xf numFmtId="0" fontId="10" fillId="5" borderId="2" xfId="0" applyFont="1" applyFill="1" applyBorder="1" applyAlignment="1">
      <alignment vertical="center"/>
    </xf>
    <xf numFmtId="164" fontId="9" fillId="5" borderId="2" xfId="0" applyNumberFormat="1" applyFont="1" applyFill="1" applyBorder="1" applyAlignment="1">
      <alignment vertical="center"/>
    </xf>
    <xf numFmtId="4" fontId="1" fillId="0" borderId="0" xfId="0" applyNumberFormat="1" applyFont="1" applyFill="1" applyAlignment="1">
      <alignment vertical="center"/>
    </xf>
    <xf numFmtId="0" fontId="9" fillId="7" borderId="2" xfId="0" applyFont="1" applyFill="1" applyBorder="1" applyAlignment="1">
      <alignment horizontal="center" vertical="center"/>
    </xf>
    <xf numFmtId="0" fontId="10" fillId="7" borderId="2" xfId="0" applyFont="1" applyFill="1" applyBorder="1" applyAlignment="1">
      <alignment vertical="center"/>
    </xf>
    <xf numFmtId="164" fontId="9" fillId="7" borderId="2" xfId="0" applyNumberFormat="1" applyFont="1" applyFill="1" applyBorder="1" applyAlignment="1">
      <alignment vertical="center"/>
    </xf>
    <xf numFmtId="3" fontId="9" fillId="7" borderId="2" xfId="0" applyNumberFormat="1" applyFont="1" applyFill="1" applyBorder="1" applyAlignment="1">
      <alignment vertical="center"/>
    </xf>
    <xf numFmtId="0" fontId="1" fillId="8" borderId="2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vertical="center"/>
    </xf>
    <xf numFmtId="164" fontId="1" fillId="8" borderId="2" xfId="0" applyNumberFormat="1" applyFont="1" applyFill="1" applyBorder="1" applyAlignment="1">
      <alignment vertical="center"/>
    </xf>
    <xf numFmtId="3" fontId="1" fillId="8" borderId="2" xfId="0" applyNumberFormat="1" applyFont="1" applyFill="1" applyBorder="1" applyAlignment="1">
      <alignment vertical="center"/>
    </xf>
    <xf numFmtId="4" fontId="1" fillId="8" borderId="2" xfId="0" applyNumberFormat="1" applyFont="1" applyFill="1" applyBorder="1" applyAlignment="1">
      <alignment vertical="center"/>
    </xf>
    <xf numFmtId="0" fontId="9" fillId="8" borderId="2" xfId="0" applyFont="1" applyFill="1" applyBorder="1" applyAlignment="1">
      <alignment horizontal="center" vertical="center"/>
    </xf>
    <xf numFmtId="0" fontId="10" fillId="8" borderId="2" xfId="0" applyFont="1" applyFill="1" applyBorder="1" applyAlignment="1">
      <alignment vertical="center"/>
    </xf>
    <xf numFmtId="164" fontId="9" fillId="8" borderId="2" xfId="0" applyNumberFormat="1" applyFont="1" applyFill="1" applyBorder="1" applyAlignment="1">
      <alignment vertical="center"/>
    </xf>
    <xf numFmtId="3" fontId="9" fillId="8" borderId="2" xfId="0" applyNumberFormat="1" applyFont="1" applyFill="1" applyBorder="1" applyAlignment="1">
      <alignment vertical="center"/>
    </xf>
    <xf numFmtId="3" fontId="1" fillId="8" borderId="0" xfId="0" applyNumberFormat="1" applyFont="1" applyFill="1" applyAlignment="1">
      <alignment horizontal="center" vertical="center"/>
    </xf>
    <xf numFmtId="0" fontId="1" fillId="5" borderId="0" xfId="0" applyFont="1" applyFill="1" applyAlignment="1">
      <alignment vertical="center"/>
    </xf>
    <xf numFmtId="3" fontId="1" fillId="5" borderId="0" xfId="0" applyNumberFormat="1" applyFont="1" applyFill="1" applyAlignment="1">
      <alignment horizontal="center" vertical="center"/>
    </xf>
    <xf numFmtId="0" fontId="1" fillId="8" borderId="0" xfId="0" applyFont="1" applyFill="1" applyAlignment="1">
      <alignment vertical="center"/>
    </xf>
    <xf numFmtId="0" fontId="15" fillId="7" borderId="2" xfId="0" applyFont="1" applyFill="1" applyBorder="1" applyAlignment="1">
      <alignment horizontal="center" vertical="center"/>
    </xf>
    <xf numFmtId="0" fontId="16" fillId="7" borderId="2" xfId="0" applyFont="1" applyFill="1" applyBorder="1" applyAlignment="1">
      <alignment vertical="center"/>
    </xf>
    <xf numFmtId="164" fontId="15" fillId="7" borderId="2" xfId="0" applyNumberFormat="1" applyFont="1" applyFill="1" applyBorder="1" applyAlignment="1">
      <alignment vertical="center"/>
    </xf>
    <xf numFmtId="3" fontId="15" fillId="7" borderId="2" xfId="0" applyNumberFormat="1" applyFont="1" applyFill="1" applyBorder="1" applyAlignment="1">
      <alignment vertical="center"/>
    </xf>
    <xf numFmtId="0" fontId="0" fillId="0" borderId="0" xfId="0"/>
    <xf numFmtId="0" fontId="1" fillId="0" borderId="0" xfId="0" applyFont="1" applyFill="1" applyAlignment="1">
      <alignment vertical="center"/>
    </xf>
    <xf numFmtId="0" fontId="1" fillId="0" borderId="0" xfId="0" applyFont="1" applyFill="1" applyAlignment="1">
      <alignment horizontal="center" vertical="center"/>
    </xf>
    <xf numFmtId="0" fontId="5" fillId="0" borderId="2" xfId="1" applyFont="1" applyFill="1" applyBorder="1" applyAlignment="1">
      <alignment horizontal="center" vertical="center" wrapText="1" shrinkToFit="1"/>
    </xf>
    <xf numFmtId="9" fontId="5" fillId="0" borderId="2" xfId="1" applyNumberFormat="1" applyFont="1" applyFill="1" applyBorder="1" applyAlignment="1">
      <alignment horizontal="center" vertical="center" wrapText="1" shrinkToFit="1"/>
    </xf>
    <xf numFmtId="0" fontId="3" fillId="2" borderId="2" xfId="1" applyFont="1" applyFill="1" applyBorder="1" applyAlignment="1">
      <alignment horizontal="center" vertical="center" wrapText="1" shrinkToFit="1"/>
    </xf>
    <xf numFmtId="0" fontId="1" fillId="5" borderId="2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vertical="center"/>
    </xf>
    <xf numFmtId="164" fontId="1" fillId="5" borderId="2" xfId="0" applyNumberFormat="1" applyFont="1" applyFill="1" applyBorder="1" applyAlignment="1">
      <alignment vertical="center"/>
    </xf>
    <xf numFmtId="0" fontId="9" fillId="5" borderId="2" xfId="0" applyFont="1" applyFill="1" applyBorder="1" applyAlignment="1">
      <alignment horizontal="center" vertical="center"/>
    </xf>
    <xf numFmtId="0" fontId="10" fillId="5" borderId="2" xfId="0" applyFont="1" applyFill="1" applyBorder="1" applyAlignment="1">
      <alignment vertical="center"/>
    </xf>
    <xf numFmtId="164" fontId="9" fillId="5" borderId="2" xfId="0" applyNumberFormat="1" applyFont="1" applyFill="1" applyBorder="1" applyAlignment="1">
      <alignment vertical="center"/>
    </xf>
    <xf numFmtId="2" fontId="1" fillId="0" borderId="0" xfId="0" applyNumberFormat="1" applyFont="1" applyFill="1" applyAlignment="1">
      <alignment vertical="center"/>
    </xf>
    <xf numFmtId="0" fontId="1" fillId="8" borderId="2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vertical="center"/>
    </xf>
    <xf numFmtId="164" fontId="1" fillId="8" borderId="2" xfId="0" applyNumberFormat="1" applyFont="1" applyFill="1" applyBorder="1" applyAlignment="1">
      <alignment vertical="center"/>
    </xf>
    <xf numFmtId="3" fontId="1" fillId="8" borderId="2" xfId="0" applyNumberFormat="1" applyFont="1" applyFill="1" applyBorder="1" applyAlignment="1">
      <alignment vertical="center"/>
    </xf>
    <xf numFmtId="0" fontId="9" fillId="8" borderId="2" xfId="0" applyFont="1" applyFill="1" applyBorder="1" applyAlignment="1">
      <alignment horizontal="center" vertical="center"/>
    </xf>
    <xf numFmtId="0" fontId="10" fillId="8" borderId="2" xfId="0" applyFont="1" applyFill="1" applyBorder="1" applyAlignment="1">
      <alignment vertical="center"/>
    </xf>
    <xf numFmtId="164" fontId="9" fillId="8" borderId="2" xfId="0" applyNumberFormat="1" applyFont="1" applyFill="1" applyBorder="1" applyAlignment="1">
      <alignment vertical="center"/>
    </xf>
    <xf numFmtId="3" fontId="9" fillId="8" borderId="2" xfId="0" applyNumberFormat="1" applyFont="1" applyFill="1" applyBorder="1" applyAlignment="1">
      <alignment vertical="center"/>
    </xf>
    <xf numFmtId="0" fontId="1" fillId="5" borderId="0" xfId="0" applyFont="1" applyFill="1" applyAlignment="1">
      <alignment vertical="center"/>
    </xf>
    <xf numFmtId="2" fontId="1" fillId="8" borderId="2" xfId="0" applyNumberFormat="1" applyFont="1" applyFill="1" applyBorder="1" applyAlignment="1">
      <alignment vertical="center"/>
    </xf>
    <xf numFmtId="0" fontId="1" fillId="8" borderId="0" xfId="0" applyFont="1" applyFill="1" applyAlignment="1">
      <alignment vertical="center"/>
    </xf>
    <xf numFmtId="2" fontId="1" fillId="8" borderId="0" xfId="0" applyNumberFormat="1" applyFont="1" applyFill="1" applyAlignment="1">
      <alignment horizontal="center" vertical="center"/>
    </xf>
    <xf numFmtId="4" fontId="1" fillId="5" borderId="0" xfId="0" applyNumberFormat="1" applyFont="1" applyFill="1" applyAlignment="1">
      <alignment horizontal="center" vertical="center"/>
    </xf>
    <xf numFmtId="0" fontId="0" fillId="0" borderId="0" xfId="0"/>
    <xf numFmtId="0" fontId="1" fillId="0" borderId="0" xfId="0" applyFont="1" applyFill="1" applyAlignment="1">
      <alignment vertical="center"/>
    </xf>
    <xf numFmtId="0" fontId="1" fillId="0" borderId="0" xfId="0" applyFont="1" applyFill="1" applyAlignment="1">
      <alignment horizontal="center" vertical="center"/>
    </xf>
    <xf numFmtId="0" fontId="5" fillId="0" borderId="2" xfId="1" applyFont="1" applyFill="1" applyBorder="1" applyAlignment="1">
      <alignment horizontal="center" vertical="center" wrapText="1" shrinkToFit="1"/>
    </xf>
    <xf numFmtId="9" fontId="5" fillId="0" borderId="2" xfId="1" applyNumberFormat="1" applyFont="1" applyFill="1" applyBorder="1" applyAlignment="1">
      <alignment horizontal="center" vertical="center" wrapText="1" shrinkToFit="1"/>
    </xf>
    <xf numFmtId="0" fontId="3" fillId="2" borderId="2" xfId="1" applyFont="1" applyFill="1" applyBorder="1" applyAlignment="1">
      <alignment horizontal="center" vertical="center" wrapText="1" shrinkToFit="1"/>
    </xf>
    <xf numFmtId="0" fontId="1" fillId="5" borderId="2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vertical="center"/>
    </xf>
    <xf numFmtId="164" fontId="1" fillId="5" borderId="2" xfId="0" applyNumberFormat="1" applyFont="1" applyFill="1" applyBorder="1" applyAlignment="1">
      <alignment vertical="center"/>
    </xf>
    <xf numFmtId="3" fontId="1" fillId="5" borderId="2" xfId="0" applyNumberFormat="1" applyFont="1" applyFill="1" applyBorder="1" applyAlignment="1">
      <alignment vertical="center"/>
    </xf>
    <xf numFmtId="4" fontId="1" fillId="5" borderId="2" xfId="0" applyNumberFormat="1" applyFont="1" applyFill="1" applyBorder="1" applyAlignment="1">
      <alignment vertical="center"/>
    </xf>
    <xf numFmtId="0" fontId="9" fillId="5" borderId="2" xfId="0" applyFont="1" applyFill="1" applyBorder="1" applyAlignment="1">
      <alignment horizontal="center" vertical="center"/>
    </xf>
    <xf numFmtId="0" fontId="10" fillId="5" borderId="2" xfId="0" applyFont="1" applyFill="1" applyBorder="1" applyAlignment="1">
      <alignment vertical="center"/>
    </xf>
    <xf numFmtId="164" fontId="9" fillId="5" borderId="2" xfId="0" applyNumberFormat="1" applyFont="1" applyFill="1" applyBorder="1" applyAlignment="1">
      <alignment vertical="center"/>
    </xf>
    <xf numFmtId="3" fontId="9" fillId="5" borderId="2" xfId="0" applyNumberFormat="1" applyFont="1" applyFill="1" applyBorder="1" applyAlignment="1">
      <alignment vertical="center"/>
    </xf>
    <xf numFmtId="2" fontId="1" fillId="5" borderId="2" xfId="0" applyNumberFormat="1" applyFont="1" applyFill="1" applyBorder="1" applyAlignment="1">
      <alignment vertical="center"/>
    </xf>
    <xf numFmtId="2" fontId="1" fillId="0" borderId="0" xfId="0" applyNumberFormat="1" applyFont="1" applyFill="1" applyAlignment="1">
      <alignment vertical="center"/>
    </xf>
    <xf numFmtId="165" fontId="1" fillId="5" borderId="2" xfId="0" applyNumberFormat="1" applyFont="1" applyFill="1" applyBorder="1" applyAlignment="1">
      <alignment vertical="center"/>
    </xf>
    <xf numFmtId="0" fontId="9" fillId="7" borderId="2" xfId="0" applyFont="1" applyFill="1" applyBorder="1" applyAlignment="1">
      <alignment horizontal="center" vertical="center"/>
    </xf>
    <xf numFmtId="0" fontId="10" fillId="7" borderId="2" xfId="0" applyFont="1" applyFill="1" applyBorder="1" applyAlignment="1">
      <alignment vertical="center"/>
    </xf>
    <xf numFmtId="164" fontId="9" fillId="7" borderId="2" xfId="0" applyNumberFormat="1" applyFont="1" applyFill="1" applyBorder="1" applyAlignment="1">
      <alignment vertical="center"/>
    </xf>
    <xf numFmtId="3" fontId="9" fillId="7" borderId="2" xfId="0" applyNumberFormat="1" applyFont="1" applyFill="1" applyBorder="1" applyAlignment="1">
      <alignment vertical="center"/>
    </xf>
    <xf numFmtId="166" fontId="9" fillId="7" borderId="2" xfId="0" applyNumberFormat="1" applyFont="1" applyFill="1" applyBorder="1" applyAlignment="1">
      <alignment vertical="center"/>
    </xf>
    <xf numFmtId="0" fontId="1" fillId="8" borderId="2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vertical="center"/>
    </xf>
    <xf numFmtId="164" fontId="1" fillId="8" borderId="2" xfId="0" applyNumberFormat="1" applyFont="1" applyFill="1" applyBorder="1" applyAlignment="1">
      <alignment vertical="center"/>
    </xf>
    <xf numFmtId="3" fontId="1" fillId="8" borderId="2" xfId="0" applyNumberFormat="1" applyFont="1" applyFill="1" applyBorder="1" applyAlignment="1">
      <alignment vertical="center"/>
    </xf>
    <xf numFmtId="4" fontId="1" fillId="8" borderId="2" xfId="0" applyNumberFormat="1" applyFont="1" applyFill="1" applyBorder="1" applyAlignment="1">
      <alignment vertical="center"/>
    </xf>
    <xf numFmtId="0" fontId="9" fillId="8" borderId="2" xfId="0" applyFont="1" applyFill="1" applyBorder="1" applyAlignment="1">
      <alignment horizontal="center" vertical="center"/>
    </xf>
    <xf numFmtId="0" fontId="10" fillId="8" borderId="2" xfId="0" applyFont="1" applyFill="1" applyBorder="1" applyAlignment="1">
      <alignment vertical="center"/>
    </xf>
    <xf numFmtId="164" fontId="9" fillId="8" borderId="2" xfId="0" applyNumberFormat="1" applyFont="1" applyFill="1" applyBorder="1" applyAlignment="1">
      <alignment vertical="center"/>
    </xf>
    <xf numFmtId="3" fontId="9" fillId="8" borderId="2" xfId="0" applyNumberFormat="1" applyFont="1" applyFill="1" applyBorder="1" applyAlignment="1">
      <alignment vertical="center"/>
    </xf>
    <xf numFmtId="0" fontId="1" fillId="5" borderId="0" xfId="0" applyFont="1" applyFill="1" applyAlignment="1">
      <alignment vertical="center"/>
    </xf>
    <xf numFmtId="2" fontId="1" fillId="8" borderId="2" xfId="0" applyNumberFormat="1" applyFont="1" applyFill="1" applyBorder="1" applyAlignment="1">
      <alignment vertical="center"/>
    </xf>
    <xf numFmtId="0" fontId="1" fillId="8" borderId="0" xfId="0" applyFont="1" applyFill="1" applyAlignment="1">
      <alignment vertical="center"/>
    </xf>
    <xf numFmtId="166" fontId="1" fillId="8" borderId="2" xfId="0" applyNumberFormat="1" applyFont="1" applyFill="1" applyBorder="1" applyAlignment="1">
      <alignment vertical="center"/>
    </xf>
    <xf numFmtId="165" fontId="1" fillId="8" borderId="2" xfId="0" applyNumberFormat="1" applyFont="1" applyFill="1" applyBorder="1" applyAlignment="1">
      <alignment vertical="center"/>
    </xf>
    <xf numFmtId="166" fontId="1" fillId="5" borderId="2" xfId="0" applyNumberFormat="1" applyFont="1" applyFill="1" applyBorder="1" applyAlignment="1">
      <alignment vertical="center"/>
    </xf>
    <xf numFmtId="0" fontId="0" fillId="0" borderId="0" xfId="0"/>
    <xf numFmtId="0" fontId="0" fillId="0" borderId="0" xfId="0"/>
    <xf numFmtId="9" fontId="5" fillId="0" borderId="2" xfId="1" applyNumberFormat="1" applyFont="1" applyFill="1" applyBorder="1" applyAlignment="1">
      <alignment horizontal="center" vertical="center" wrapText="1" shrinkToFit="1"/>
    </xf>
    <xf numFmtId="0" fontId="1" fillId="0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vertical="center"/>
    </xf>
    <xf numFmtId="0" fontId="8" fillId="4" borderId="2" xfId="2" applyFont="1" applyFill="1" applyBorder="1" applyAlignment="1">
      <alignment horizontal="center" vertical="center"/>
    </xf>
    <xf numFmtId="164" fontId="1" fillId="0" borderId="2" xfId="0" applyNumberFormat="1" applyFont="1" applyFill="1" applyBorder="1" applyAlignment="1">
      <alignment vertical="center"/>
    </xf>
    <xf numFmtId="0" fontId="9" fillId="0" borderId="2" xfId="0" applyFont="1" applyFill="1" applyBorder="1" applyAlignment="1">
      <alignment horizontal="center" vertical="center"/>
    </xf>
    <xf numFmtId="0" fontId="10" fillId="3" borderId="2" xfId="0" applyFont="1" applyFill="1" applyBorder="1" applyAlignment="1">
      <alignment vertical="center"/>
    </xf>
    <xf numFmtId="0" fontId="9" fillId="4" borderId="2" xfId="2" applyFont="1" applyFill="1" applyBorder="1" applyAlignment="1">
      <alignment horizontal="center" vertical="center"/>
    </xf>
    <xf numFmtId="164" fontId="9" fillId="0" borderId="2" xfId="0" applyNumberFormat="1" applyFont="1" applyFill="1" applyBorder="1" applyAlignment="1">
      <alignment vertical="center"/>
    </xf>
    <xf numFmtId="0" fontId="3" fillId="2" borderId="2" xfId="1" applyFont="1" applyFill="1" applyBorder="1" applyAlignment="1">
      <alignment horizontal="center" vertical="center" wrapText="1" shrinkToFit="1"/>
    </xf>
    <xf numFmtId="0" fontId="5" fillId="4" borderId="2" xfId="2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left" vertical="center" wrapText="1"/>
    </xf>
    <xf numFmtId="2" fontId="0" fillId="6" borderId="2" xfId="0" applyNumberFormat="1" applyFill="1" applyBorder="1" applyAlignment="1">
      <alignment horizontal="center" vertical="center"/>
    </xf>
    <xf numFmtId="0" fontId="13" fillId="6" borderId="2" xfId="0" applyFont="1" applyFill="1" applyBorder="1" applyAlignment="1">
      <alignment horizontal="center" wrapText="1"/>
    </xf>
    <xf numFmtId="165" fontId="1" fillId="0" borderId="2" xfId="0" applyNumberFormat="1" applyFont="1" applyFill="1" applyBorder="1" applyAlignment="1">
      <alignment vertical="center"/>
    </xf>
    <xf numFmtId="0" fontId="10" fillId="4" borderId="2" xfId="2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left" vertical="center" wrapText="1"/>
    </xf>
    <xf numFmtId="2" fontId="12" fillId="6" borderId="2" xfId="0" applyNumberFormat="1" applyFont="1" applyFill="1" applyBorder="1" applyAlignment="1">
      <alignment horizontal="center" vertical="center"/>
    </xf>
    <xf numFmtId="0" fontId="14" fillId="6" borderId="2" xfId="0" applyFont="1" applyFill="1" applyBorder="1" applyAlignment="1">
      <alignment horizontal="center" wrapText="1"/>
    </xf>
    <xf numFmtId="165" fontId="9" fillId="0" borderId="2" xfId="0" applyNumberFormat="1" applyFont="1" applyFill="1" applyBorder="1" applyAlignment="1">
      <alignment vertical="center"/>
    </xf>
    <xf numFmtId="2" fontId="0" fillId="6" borderId="2" xfId="0" applyNumberFormat="1" applyFill="1" applyBorder="1" applyAlignment="1">
      <alignment horizontal="center" vertical="center" wrapText="1"/>
    </xf>
    <xf numFmtId="1" fontId="13" fillId="6" borderId="2" xfId="0" applyNumberFormat="1" applyFont="1" applyFill="1" applyBorder="1" applyAlignment="1">
      <alignment horizontal="center" wrapText="1" shrinkToFit="1"/>
    </xf>
    <xf numFmtId="0" fontId="14" fillId="6" borderId="2" xfId="0" applyFont="1" applyFill="1" applyBorder="1" applyAlignment="1">
      <alignment horizontal="center"/>
    </xf>
    <xf numFmtId="0" fontId="13" fillId="6" borderId="2" xfId="0" applyFont="1" applyFill="1" applyBorder="1" applyAlignment="1">
      <alignment horizontal="center"/>
    </xf>
    <xf numFmtId="0" fontId="13" fillId="6" borderId="2" xfId="0" applyFont="1" applyFill="1" applyBorder="1" applyAlignment="1">
      <alignment horizontal="center" wrapText="1" shrinkToFit="1"/>
    </xf>
    <xf numFmtId="2" fontId="0" fillId="6" borderId="10" xfId="0" applyNumberFormat="1" applyFill="1" applyBorder="1" applyAlignment="1">
      <alignment horizontal="center" vertical="center"/>
    </xf>
    <xf numFmtId="0" fontId="13" fillId="6" borderId="10" xfId="0" applyFont="1" applyFill="1" applyBorder="1" applyAlignment="1">
      <alignment horizontal="center" wrapText="1" shrinkToFit="1"/>
    </xf>
    <xf numFmtId="2" fontId="0" fillId="6" borderId="11" xfId="0" applyNumberFormat="1" applyFill="1" applyBorder="1" applyAlignment="1">
      <alignment horizontal="center" vertical="center"/>
    </xf>
    <xf numFmtId="0" fontId="13" fillId="6" borderId="11" xfId="0" applyFont="1" applyFill="1" applyBorder="1" applyAlignment="1">
      <alignment horizontal="center" wrapText="1"/>
    </xf>
    <xf numFmtId="165" fontId="17" fillId="0" borderId="2" xfId="0" applyNumberFormat="1" applyFont="1" applyFill="1" applyBorder="1" applyAlignment="1">
      <alignment vertical="center"/>
    </xf>
    <xf numFmtId="0" fontId="0" fillId="0" borderId="0" xfId="0"/>
    <xf numFmtId="0" fontId="1" fillId="0" borderId="0" xfId="0" applyFont="1" applyFill="1" applyAlignment="1">
      <alignment vertical="center"/>
    </xf>
    <xf numFmtId="0" fontId="1" fillId="0" borderId="0" xfId="0" applyFont="1" applyFill="1" applyAlignment="1">
      <alignment horizontal="center" vertical="center"/>
    </xf>
    <xf numFmtId="0" fontId="5" fillId="0" borderId="2" xfId="1" applyFont="1" applyFill="1" applyBorder="1" applyAlignment="1">
      <alignment horizontal="center" vertical="center" wrapText="1" shrinkToFit="1"/>
    </xf>
    <xf numFmtId="9" fontId="5" fillId="0" borderId="2" xfId="1" applyNumberFormat="1" applyFont="1" applyFill="1" applyBorder="1" applyAlignment="1">
      <alignment horizontal="center" vertical="center" wrapText="1" shrinkToFit="1"/>
    </xf>
    <xf numFmtId="0" fontId="3" fillId="2" borderId="2" xfId="1" applyFont="1" applyFill="1" applyBorder="1" applyAlignment="1">
      <alignment horizontal="center" vertical="center" wrapText="1" shrinkToFit="1"/>
    </xf>
    <xf numFmtId="0" fontId="1" fillId="5" borderId="2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vertical="center"/>
    </xf>
    <xf numFmtId="164" fontId="1" fillId="5" borderId="2" xfId="0" applyNumberFormat="1" applyFont="1" applyFill="1" applyBorder="1" applyAlignment="1">
      <alignment vertical="center"/>
    </xf>
    <xf numFmtId="4" fontId="1" fillId="0" borderId="0" xfId="0" applyNumberFormat="1" applyFont="1" applyFill="1" applyAlignment="1">
      <alignment vertical="center"/>
    </xf>
    <xf numFmtId="165" fontId="1" fillId="5" borderId="2" xfId="0" applyNumberFormat="1" applyFont="1" applyFill="1" applyBorder="1" applyAlignment="1">
      <alignment vertical="center"/>
    </xf>
    <xf numFmtId="0" fontId="9" fillId="7" borderId="2" xfId="0" applyFont="1" applyFill="1" applyBorder="1" applyAlignment="1">
      <alignment horizontal="center" vertical="center"/>
    </xf>
    <xf numFmtId="0" fontId="10" fillId="7" borderId="2" xfId="0" applyFont="1" applyFill="1" applyBorder="1" applyAlignment="1">
      <alignment vertical="center"/>
    </xf>
    <xf numFmtId="164" fontId="9" fillId="7" borderId="2" xfId="0" applyNumberFormat="1" applyFont="1" applyFill="1" applyBorder="1" applyAlignment="1">
      <alignment vertical="center"/>
    </xf>
    <xf numFmtId="3" fontId="9" fillId="7" borderId="2" xfId="0" applyNumberFormat="1" applyFont="1" applyFill="1" applyBorder="1" applyAlignment="1">
      <alignment vertical="center"/>
    </xf>
    <xf numFmtId="0" fontId="1" fillId="8" borderId="2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vertical="center"/>
    </xf>
    <xf numFmtId="164" fontId="1" fillId="8" borderId="2" xfId="0" applyNumberFormat="1" applyFont="1" applyFill="1" applyBorder="1" applyAlignment="1">
      <alignment vertical="center"/>
    </xf>
    <xf numFmtId="3" fontId="1" fillId="8" borderId="2" xfId="0" applyNumberFormat="1" applyFont="1" applyFill="1" applyBorder="1" applyAlignment="1">
      <alignment vertical="center"/>
    </xf>
    <xf numFmtId="4" fontId="1" fillId="8" borderId="2" xfId="0" applyNumberFormat="1" applyFont="1" applyFill="1" applyBorder="1" applyAlignment="1">
      <alignment vertical="center"/>
    </xf>
    <xf numFmtId="0" fontId="9" fillId="8" borderId="2" xfId="0" applyFont="1" applyFill="1" applyBorder="1" applyAlignment="1">
      <alignment horizontal="center" vertical="center"/>
    </xf>
    <xf numFmtId="0" fontId="10" fillId="8" borderId="2" xfId="0" applyFont="1" applyFill="1" applyBorder="1" applyAlignment="1">
      <alignment vertical="center"/>
    </xf>
    <xf numFmtId="164" fontId="9" fillId="8" borderId="2" xfId="0" applyNumberFormat="1" applyFont="1" applyFill="1" applyBorder="1" applyAlignment="1">
      <alignment vertical="center"/>
    </xf>
    <xf numFmtId="3" fontId="9" fillId="8" borderId="2" xfId="0" applyNumberFormat="1" applyFont="1" applyFill="1" applyBorder="1" applyAlignment="1">
      <alignment vertical="center"/>
    </xf>
    <xf numFmtId="0" fontId="1" fillId="5" borderId="0" xfId="0" applyFont="1" applyFill="1" applyAlignment="1">
      <alignment vertical="center"/>
    </xf>
    <xf numFmtId="0" fontId="1" fillId="8" borderId="0" xfId="0" applyFont="1" applyFill="1" applyAlignment="1">
      <alignment vertical="center"/>
    </xf>
    <xf numFmtId="4" fontId="1" fillId="5" borderId="0" xfId="0" applyNumberFormat="1" applyFont="1" applyFill="1" applyAlignment="1">
      <alignment horizontal="center" vertical="center"/>
    </xf>
    <xf numFmtId="4" fontId="1" fillId="8" borderId="0" xfId="0" applyNumberFormat="1" applyFont="1" applyFill="1" applyAlignment="1">
      <alignment horizontal="center" vertical="center"/>
    </xf>
    <xf numFmtId="0" fontId="0" fillId="0" borderId="0" xfId="0"/>
    <xf numFmtId="0" fontId="1" fillId="0" borderId="0" xfId="0" applyFont="1" applyFill="1" applyAlignment="1">
      <alignment vertical="center"/>
    </xf>
    <xf numFmtId="0" fontId="1" fillId="0" borderId="0" xfId="0" applyFont="1" applyFill="1" applyAlignment="1">
      <alignment horizontal="center" vertical="center"/>
    </xf>
    <xf numFmtId="0" fontId="5" fillId="0" borderId="2" xfId="1" applyFont="1" applyFill="1" applyBorder="1" applyAlignment="1">
      <alignment horizontal="center" vertical="center" wrapText="1" shrinkToFit="1"/>
    </xf>
    <xf numFmtId="9" fontId="5" fillId="0" borderId="2" xfId="1" applyNumberFormat="1" applyFont="1" applyFill="1" applyBorder="1" applyAlignment="1">
      <alignment horizontal="center" vertical="center" wrapText="1" shrinkToFit="1"/>
    </xf>
    <xf numFmtId="0" fontId="3" fillId="2" borderId="2" xfId="1" applyFont="1" applyFill="1" applyBorder="1" applyAlignment="1">
      <alignment horizontal="center" vertical="center" wrapText="1" shrinkToFit="1"/>
    </xf>
    <xf numFmtId="0" fontId="1" fillId="5" borderId="2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vertical="center"/>
    </xf>
    <xf numFmtId="164" fontId="1" fillId="5" borderId="2" xfId="0" applyNumberFormat="1" applyFont="1" applyFill="1" applyBorder="1" applyAlignment="1">
      <alignment vertical="center"/>
    </xf>
    <xf numFmtId="3" fontId="1" fillId="5" borderId="2" xfId="0" applyNumberFormat="1" applyFont="1" applyFill="1" applyBorder="1" applyAlignment="1">
      <alignment vertical="center"/>
    </xf>
    <xf numFmtId="4" fontId="1" fillId="5" borderId="2" xfId="0" applyNumberFormat="1" applyFont="1" applyFill="1" applyBorder="1" applyAlignment="1">
      <alignment vertical="center"/>
    </xf>
    <xf numFmtId="4" fontId="1" fillId="0" borderId="0" xfId="0" applyNumberFormat="1" applyFont="1" applyFill="1" applyAlignment="1">
      <alignment vertical="center"/>
    </xf>
    <xf numFmtId="165" fontId="1" fillId="5" borderId="2" xfId="0" applyNumberFormat="1" applyFont="1" applyFill="1" applyBorder="1" applyAlignment="1">
      <alignment vertical="center"/>
    </xf>
    <xf numFmtId="0" fontId="9" fillId="7" borderId="2" xfId="0" applyFont="1" applyFill="1" applyBorder="1" applyAlignment="1">
      <alignment horizontal="center" vertical="center"/>
    </xf>
    <xf numFmtId="0" fontId="10" fillId="7" borderId="2" xfId="0" applyFont="1" applyFill="1" applyBorder="1" applyAlignment="1">
      <alignment vertical="center"/>
    </xf>
    <xf numFmtId="164" fontId="9" fillId="7" borderId="2" xfId="0" applyNumberFormat="1" applyFont="1" applyFill="1" applyBorder="1" applyAlignment="1">
      <alignment vertical="center"/>
    </xf>
    <xf numFmtId="3" fontId="9" fillId="7" borderId="2" xfId="0" applyNumberFormat="1" applyFont="1" applyFill="1" applyBorder="1" applyAlignment="1">
      <alignment vertical="center"/>
    </xf>
    <xf numFmtId="0" fontId="1" fillId="8" borderId="2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vertical="center"/>
    </xf>
    <xf numFmtId="164" fontId="1" fillId="8" borderId="2" xfId="0" applyNumberFormat="1" applyFont="1" applyFill="1" applyBorder="1" applyAlignment="1">
      <alignment vertical="center"/>
    </xf>
    <xf numFmtId="3" fontId="1" fillId="8" borderId="2" xfId="0" applyNumberFormat="1" applyFont="1" applyFill="1" applyBorder="1" applyAlignment="1">
      <alignment vertical="center"/>
    </xf>
    <xf numFmtId="4" fontId="1" fillId="8" borderId="2" xfId="0" applyNumberFormat="1" applyFont="1" applyFill="1" applyBorder="1" applyAlignment="1">
      <alignment vertical="center"/>
    </xf>
    <xf numFmtId="0" fontId="9" fillId="8" borderId="2" xfId="0" applyFont="1" applyFill="1" applyBorder="1" applyAlignment="1">
      <alignment horizontal="center" vertical="center"/>
    </xf>
    <xf numFmtId="0" fontId="10" fillId="8" borderId="2" xfId="0" applyFont="1" applyFill="1" applyBorder="1" applyAlignment="1">
      <alignment vertical="center"/>
    </xf>
    <xf numFmtId="164" fontId="9" fillId="8" borderId="2" xfId="0" applyNumberFormat="1" applyFont="1" applyFill="1" applyBorder="1" applyAlignment="1">
      <alignment vertical="center"/>
    </xf>
    <xf numFmtId="3" fontId="9" fillId="8" borderId="2" xfId="0" applyNumberFormat="1" applyFont="1" applyFill="1" applyBorder="1" applyAlignment="1">
      <alignment vertical="center"/>
    </xf>
    <xf numFmtId="0" fontId="1" fillId="5" borderId="0" xfId="0" applyFont="1" applyFill="1" applyAlignment="1">
      <alignment vertical="center"/>
    </xf>
    <xf numFmtId="0" fontId="1" fillId="8" borderId="0" xfId="0" applyFont="1" applyFill="1" applyAlignment="1">
      <alignment vertical="center"/>
    </xf>
    <xf numFmtId="4" fontId="1" fillId="5" borderId="0" xfId="0" applyNumberFormat="1" applyFont="1" applyFill="1" applyAlignment="1">
      <alignment horizontal="center" vertical="center"/>
    </xf>
    <xf numFmtId="4" fontId="1" fillId="8" borderId="0" xfId="0" applyNumberFormat="1" applyFont="1" applyFill="1" applyAlignment="1">
      <alignment horizontal="center" vertical="center"/>
    </xf>
    <xf numFmtId="0" fontId="0" fillId="0" borderId="0" xfId="0"/>
    <xf numFmtId="0" fontId="1" fillId="0" borderId="0" xfId="0" applyFont="1" applyFill="1" applyAlignment="1">
      <alignment vertical="center"/>
    </xf>
    <xf numFmtId="0" fontId="1" fillId="0" borderId="0" xfId="0" applyFont="1" applyFill="1" applyAlignment="1">
      <alignment horizontal="center" vertical="center"/>
    </xf>
    <xf numFmtId="0" fontId="5" fillId="0" borderId="2" xfId="1" applyFont="1" applyFill="1" applyBorder="1" applyAlignment="1">
      <alignment horizontal="center" vertical="center" wrapText="1" shrinkToFit="1"/>
    </xf>
    <xf numFmtId="9" fontId="5" fillId="0" borderId="2" xfId="1" applyNumberFormat="1" applyFont="1" applyFill="1" applyBorder="1" applyAlignment="1">
      <alignment horizontal="center" vertical="center" wrapText="1" shrinkToFit="1"/>
    </xf>
    <xf numFmtId="0" fontId="3" fillId="2" borderId="2" xfId="1" applyFont="1" applyFill="1" applyBorder="1" applyAlignment="1">
      <alignment horizontal="center" vertical="center" wrapText="1" shrinkToFit="1"/>
    </xf>
    <xf numFmtId="0" fontId="1" fillId="5" borderId="2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vertical="center"/>
    </xf>
    <xf numFmtId="164" fontId="1" fillId="5" borderId="2" xfId="0" applyNumberFormat="1" applyFont="1" applyFill="1" applyBorder="1" applyAlignment="1">
      <alignment vertical="center"/>
    </xf>
    <xf numFmtId="2" fontId="1" fillId="0" borderId="0" xfId="0" applyNumberFormat="1" applyFont="1" applyFill="1" applyAlignment="1">
      <alignment vertical="center"/>
    </xf>
    <xf numFmtId="165" fontId="1" fillId="5" borderId="2" xfId="0" applyNumberFormat="1" applyFont="1" applyFill="1" applyBorder="1" applyAlignment="1">
      <alignment vertical="center"/>
    </xf>
    <xf numFmtId="0" fontId="1" fillId="7" borderId="2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vertical="center"/>
    </xf>
    <xf numFmtId="164" fontId="1" fillId="7" borderId="2" xfId="0" applyNumberFormat="1" applyFont="1" applyFill="1" applyBorder="1" applyAlignment="1">
      <alignment vertical="center"/>
    </xf>
    <xf numFmtId="3" fontId="1" fillId="7" borderId="2" xfId="0" applyNumberFormat="1" applyFont="1" applyFill="1" applyBorder="1" applyAlignment="1">
      <alignment vertical="center"/>
    </xf>
    <xf numFmtId="0" fontId="9" fillId="7" borderId="2" xfId="0" applyFont="1" applyFill="1" applyBorder="1" applyAlignment="1">
      <alignment horizontal="center" vertical="center"/>
    </xf>
    <xf numFmtId="0" fontId="10" fillId="7" borderId="2" xfId="0" applyFont="1" applyFill="1" applyBorder="1" applyAlignment="1">
      <alignment vertical="center"/>
    </xf>
    <xf numFmtId="164" fontId="9" fillId="7" borderId="2" xfId="0" applyNumberFormat="1" applyFont="1" applyFill="1" applyBorder="1" applyAlignment="1">
      <alignment vertical="center"/>
    </xf>
    <xf numFmtId="3" fontId="9" fillId="7" borderId="2" xfId="0" applyNumberFormat="1" applyFont="1" applyFill="1" applyBorder="1" applyAlignment="1">
      <alignment vertical="center"/>
    </xf>
    <xf numFmtId="166" fontId="9" fillId="7" borderId="2" xfId="0" applyNumberFormat="1" applyFont="1" applyFill="1" applyBorder="1" applyAlignment="1">
      <alignment vertical="center"/>
    </xf>
    <xf numFmtId="2" fontId="1" fillId="7" borderId="2" xfId="0" applyNumberFormat="1" applyFont="1" applyFill="1" applyBorder="1" applyAlignment="1">
      <alignment vertical="center"/>
    </xf>
    <xf numFmtId="165" fontId="9" fillId="7" borderId="2" xfId="0" applyNumberFormat="1" applyFont="1" applyFill="1" applyBorder="1" applyAlignment="1">
      <alignment vertical="center"/>
    </xf>
    <xf numFmtId="165" fontId="1" fillId="7" borderId="2" xfId="0" applyNumberFormat="1" applyFont="1" applyFill="1" applyBorder="1" applyAlignment="1">
      <alignment vertical="center"/>
    </xf>
    <xf numFmtId="2" fontId="1" fillId="0" borderId="0" xfId="0" applyNumberFormat="1" applyFont="1" applyFill="1" applyAlignment="1">
      <alignment horizontal="center" vertical="center"/>
    </xf>
    <xf numFmtId="0" fontId="9" fillId="8" borderId="2" xfId="0" applyFont="1" applyFill="1" applyBorder="1" applyAlignment="1">
      <alignment horizontal="center" vertical="center"/>
    </xf>
    <xf numFmtId="0" fontId="10" fillId="8" borderId="2" xfId="0" applyFont="1" applyFill="1" applyBorder="1" applyAlignment="1">
      <alignment vertical="center"/>
    </xf>
    <xf numFmtId="3" fontId="9" fillId="8" borderId="2" xfId="0" applyNumberFormat="1" applyFont="1" applyFill="1" applyBorder="1" applyAlignment="1">
      <alignment vertical="center"/>
    </xf>
    <xf numFmtId="0" fontId="1" fillId="5" borderId="0" xfId="0" applyFont="1" applyFill="1" applyAlignment="1">
      <alignment vertical="center"/>
    </xf>
    <xf numFmtId="0" fontId="1" fillId="8" borderId="0" xfId="0" applyFont="1" applyFill="1" applyAlignment="1">
      <alignment vertical="center"/>
    </xf>
    <xf numFmtId="0" fontId="9" fillId="8" borderId="2" xfId="0" applyFont="1" applyFill="1" applyBorder="1" applyAlignment="1">
      <alignment horizontal="center" vertical="center" wrapText="1"/>
    </xf>
    <xf numFmtId="165" fontId="9" fillId="8" borderId="2" xfId="0" applyNumberFormat="1" applyFont="1" applyFill="1" applyBorder="1" applyAlignment="1">
      <alignment vertical="center"/>
    </xf>
    <xf numFmtId="1" fontId="1" fillId="8" borderId="0" xfId="0" applyNumberFormat="1" applyFont="1" applyFill="1" applyAlignment="1">
      <alignment horizontal="center" vertical="center"/>
    </xf>
    <xf numFmtId="1" fontId="1" fillId="5" borderId="0" xfId="0" applyNumberFormat="1" applyFont="1" applyFill="1" applyAlignment="1">
      <alignment horizontal="center" vertical="center"/>
    </xf>
    <xf numFmtId="0" fontId="0" fillId="0" borderId="0" xfId="0"/>
    <xf numFmtId="0" fontId="1" fillId="0" borderId="0" xfId="0" applyFont="1" applyFill="1" applyAlignment="1">
      <alignment vertical="center"/>
    </xf>
    <xf numFmtId="0" fontId="1" fillId="0" borderId="0" xfId="0" applyFont="1" applyFill="1" applyAlignment="1">
      <alignment horizontal="center" vertical="center"/>
    </xf>
    <xf numFmtId="0" fontId="5" fillId="0" borderId="2" xfId="1" applyFont="1" applyFill="1" applyBorder="1" applyAlignment="1">
      <alignment horizontal="center" vertical="center" wrapText="1" shrinkToFit="1"/>
    </xf>
    <xf numFmtId="9" fontId="5" fillId="0" borderId="2" xfId="1" applyNumberFormat="1" applyFont="1" applyFill="1" applyBorder="1" applyAlignment="1">
      <alignment horizontal="center" vertical="center" wrapText="1" shrinkToFit="1"/>
    </xf>
    <xf numFmtId="0" fontId="3" fillId="2" borderId="2" xfId="1" applyFont="1" applyFill="1" applyBorder="1" applyAlignment="1">
      <alignment horizontal="center" vertical="center" wrapText="1" shrinkToFit="1"/>
    </xf>
    <xf numFmtId="0" fontId="1" fillId="5" borderId="2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vertical="center"/>
    </xf>
    <xf numFmtId="164" fontId="1" fillId="5" borderId="2" xfId="0" applyNumberFormat="1" applyFont="1" applyFill="1" applyBorder="1" applyAlignment="1">
      <alignment vertical="center"/>
    </xf>
    <xf numFmtId="3" fontId="1" fillId="5" borderId="2" xfId="0" applyNumberFormat="1" applyFont="1" applyFill="1" applyBorder="1" applyAlignment="1">
      <alignment vertical="center"/>
    </xf>
    <xf numFmtId="3" fontId="9" fillId="5" borderId="2" xfId="0" applyNumberFormat="1" applyFont="1" applyFill="1" applyBorder="1" applyAlignment="1">
      <alignment vertical="center"/>
    </xf>
    <xf numFmtId="2" fontId="1" fillId="5" borderId="2" xfId="0" applyNumberFormat="1" applyFont="1" applyFill="1" applyBorder="1" applyAlignment="1">
      <alignment vertical="center"/>
    </xf>
    <xf numFmtId="2" fontId="1" fillId="0" borderId="0" xfId="0" applyNumberFormat="1" applyFont="1" applyFill="1" applyAlignment="1">
      <alignment vertical="center"/>
    </xf>
    <xf numFmtId="165" fontId="1" fillId="5" borderId="2" xfId="0" applyNumberFormat="1" applyFont="1" applyFill="1" applyBorder="1" applyAlignment="1">
      <alignment vertical="center"/>
    </xf>
    <xf numFmtId="3" fontId="1" fillId="0" borderId="0" xfId="0" applyNumberFormat="1" applyFont="1" applyFill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vertical="center"/>
    </xf>
    <xf numFmtId="164" fontId="1" fillId="7" borderId="2" xfId="0" applyNumberFormat="1" applyFont="1" applyFill="1" applyBorder="1" applyAlignment="1">
      <alignment vertical="center"/>
    </xf>
    <xf numFmtId="3" fontId="1" fillId="7" borderId="2" xfId="0" applyNumberFormat="1" applyFont="1" applyFill="1" applyBorder="1" applyAlignment="1">
      <alignment vertical="center"/>
    </xf>
    <xf numFmtId="0" fontId="9" fillId="7" borderId="2" xfId="0" applyFont="1" applyFill="1" applyBorder="1" applyAlignment="1">
      <alignment horizontal="center" vertical="center"/>
    </xf>
    <xf numFmtId="0" fontId="10" fillId="7" borderId="2" xfId="0" applyFont="1" applyFill="1" applyBorder="1" applyAlignment="1">
      <alignment vertical="center"/>
    </xf>
    <xf numFmtId="3" fontId="9" fillId="7" borderId="2" xfId="0" applyNumberFormat="1" applyFont="1" applyFill="1" applyBorder="1" applyAlignment="1">
      <alignment vertical="center"/>
    </xf>
    <xf numFmtId="2" fontId="1" fillId="7" borderId="2" xfId="0" applyNumberFormat="1" applyFont="1" applyFill="1" applyBorder="1" applyAlignment="1">
      <alignment vertical="center"/>
    </xf>
    <xf numFmtId="165" fontId="9" fillId="7" borderId="2" xfId="0" applyNumberFormat="1" applyFont="1" applyFill="1" applyBorder="1" applyAlignment="1">
      <alignment vertical="center"/>
    </xf>
    <xf numFmtId="4" fontId="9" fillId="7" borderId="2" xfId="0" applyNumberFormat="1" applyFont="1" applyFill="1" applyBorder="1" applyAlignment="1">
      <alignment vertical="center"/>
    </xf>
    <xf numFmtId="165" fontId="1" fillId="7" borderId="2" xfId="0" applyNumberFormat="1" applyFont="1" applyFill="1" applyBorder="1" applyAlignment="1">
      <alignment vertical="center"/>
    </xf>
    <xf numFmtId="1" fontId="1" fillId="0" borderId="0" xfId="0" applyNumberFormat="1" applyFont="1" applyFill="1" applyAlignment="1">
      <alignment horizontal="center" vertical="center"/>
    </xf>
    <xf numFmtId="0" fontId="1" fillId="5" borderId="0" xfId="0" applyFont="1" applyFill="1" applyAlignment="1">
      <alignment vertical="center"/>
    </xf>
    <xf numFmtId="0" fontId="1" fillId="8" borderId="0" xfId="0" applyFont="1" applyFill="1" applyAlignment="1">
      <alignment vertical="center"/>
    </xf>
    <xf numFmtId="2" fontId="1" fillId="8" borderId="0" xfId="0" applyNumberFormat="1" applyFont="1" applyFill="1" applyAlignment="1">
      <alignment horizontal="center" vertical="center"/>
    </xf>
    <xf numFmtId="2" fontId="1" fillId="5" borderId="0" xfId="0" applyNumberFormat="1" applyFont="1" applyFill="1" applyAlignment="1">
      <alignment horizontal="center" vertical="center"/>
    </xf>
    <xf numFmtId="4" fontId="9" fillId="5" borderId="2" xfId="0" applyNumberFormat="1" applyFont="1" applyFill="1" applyBorder="1" applyAlignment="1">
      <alignment vertical="center"/>
    </xf>
    <xf numFmtId="0" fontId="0" fillId="8" borderId="0" xfId="0" applyFill="1"/>
    <xf numFmtId="0" fontId="0" fillId="5" borderId="0" xfId="0" applyFill="1" applyBorder="1"/>
    <xf numFmtId="0" fontId="0" fillId="5" borderId="0" xfId="0" applyFill="1"/>
    <xf numFmtId="4" fontId="0" fillId="5" borderId="0" xfId="0" applyNumberFormat="1" applyFill="1"/>
    <xf numFmtId="4" fontId="0" fillId="8" borderId="0" xfId="0" applyNumberFormat="1" applyFill="1"/>
    <xf numFmtId="3" fontId="0" fillId="8" borderId="0" xfId="0" applyNumberFormat="1" applyFill="1"/>
    <xf numFmtId="3" fontId="0" fillId="5" borderId="0" xfId="0" applyNumberFormat="1" applyFill="1"/>
    <xf numFmtId="1" fontId="0" fillId="8" borderId="0" xfId="0" applyNumberFormat="1" applyFill="1"/>
    <xf numFmtId="1" fontId="0" fillId="5" borderId="0" xfId="0" applyNumberFormat="1" applyFill="1"/>
    <xf numFmtId="167" fontId="9" fillId="8" borderId="2" xfId="0" applyNumberFormat="1" applyFont="1" applyFill="1" applyBorder="1" applyAlignment="1">
      <alignment vertical="center"/>
    </xf>
    <xf numFmtId="2" fontId="0" fillId="5" borderId="0" xfId="0" applyNumberFormat="1" applyFill="1"/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164" fontId="8" fillId="0" borderId="2" xfId="0" applyNumberFormat="1" applyFont="1" applyFill="1" applyBorder="1" applyAlignment="1">
      <alignment vertical="center"/>
    </xf>
    <xf numFmtId="0" fontId="8" fillId="0" borderId="2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vertical="center"/>
    </xf>
    <xf numFmtId="0" fontId="5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vertical="center"/>
    </xf>
    <xf numFmtId="2" fontId="8" fillId="0" borderId="2" xfId="0" applyNumberFormat="1" applyFont="1" applyFill="1" applyBorder="1" applyAlignment="1">
      <alignment horizontal="center" vertical="center"/>
    </xf>
    <xf numFmtId="0" fontId="19" fillId="0" borderId="2" xfId="0" applyFont="1" applyFill="1" applyBorder="1" applyAlignment="1">
      <alignment horizontal="center" vertical="center"/>
    </xf>
    <xf numFmtId="0" fontId="20" fillId="3" borderId="2" xfId="0" applyFont="1" applyFill="1" applyBorder="1" applyAlignment="1">
      <alignment vertical="center"/>
    </xf>
    <xf numFmtId="0" fontId="19" fillId="0" borderId="2" xfId="0" applyFont="1" applyFill="1" applyBorder="1" applyAlignment="1">
      <alignment vertical="center"/>
    </xf>
    <xf numFmtId="0" fontId="19" fillId="0" borderId="2" xfId="0" applyFont="1" applyFill="1" applyBorder="1" applyAlignment="1">
      <alignment vertical="center" wrapText="1"/>
    </xf>
    <xf numFmtId="165" fontId="19" fillId="0" borderId="2" xfId="0" applyNumberFormat="1" applyFont="1" applyFill="1" applyBorder="1" applyAlignment="1">
      <alignment vertical="center"/>
    </xf>
    <xf numFmtId="0" fontId="2" fillId="9" borderId="2" xfId="0" applyFont="1" applyFill="1" applyBorder="1" applyAlignment="1">
      <alignment vertical="center"/>
    </xf>
    <xf numFmtId="1" fontId="14" fillId="6" borderId="2" xfId="0" applyNumberFormat="1" applyFont="1" applyFill="1" applyBorder="1" applyAlignment="1">
      <alignment horizontal="center" wrapText="1" shrinkToFit="1"/>
    </xf>
    <xf numFmtId="0" fontId="13" fillId="6" borderId="2" xfId="0" applyFont="1" applyFill="1" applyBorder="1" applyAlignment="1">
      <alignment horizontal="center" vertical="center" wrapText="1" shrinkToFit="1"/>
    </xf>
    <xf numFmtId="0" fontId="10" fillId="3" borderId="2" xfId="1" applyFont="1" applyFill="1" applyBorder="1" applyAlignment="1">
      <alignment horizontal="center" vertical="center" wrapText="1" shrinkToFit="1"/>
    </xf>
    <xf numFmtId="164" fontId="1" fillId="4" borderId="2" xfId="0" applyNumberFormat="1" applyFont="1" applyFill="1" applyBorder="1" applyAlignment="1">
      <alignment vertical="center"/>
    </xf>
    <xf numFmtId="0" fontId="1" fillId="4" borderId="2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vertical="center"/>
    </xf>
    <xf numFmtId="0" fontId="1" fillId="4" borderId="2" xfId="0" applyFont="1" applyFill="1" applyBorder="1" applyAlignment="1">
      <alignment vertical="center" wrapText="1"/>
    </xf>
    <xf numFmtId="2" fontId="1" fillId="4" borderId="2" xfId="0" applyNumberFormat="1" applyFont="1" applyFill="1" applyBorder="1" applyAlignment="1">
      <alignment horizontal="center" vertical="center"/>
    </xf>
    <xf numFmtId="3" fontId="0" fillId="0" borderId="0" xfId="0" applyNumberFormat="1"/>
    <xf numFmtId="168" fontId="1" fillId="8" borderId="2" xfId="0" applyNumberFormat="1" applyFont="1" applyFill="1" applyBorder="1" applyAlignment="1">
      <alignment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0" fontId="3" fillId="2" borderId="10" xfId="1" applyFont="1" applyFill="1" applyBorder="1" applyAlignment="1">
      <alignment horizontal="center" vertical="center" wrapText="1" shrinkToFit="1"/>
    </xf>
    <xf numFmtId="0" fontId="11" fillId="2" borderId="12" xfId="0" applyFont="1" applyFill="1" applyBorder="1" applyAlignment="1">
      <alignment horizontal="center" vertical="center" wrapText="1" shrinkToFit="1"/>
    </xf>
    <xf numFmtId="0" fontId="2" fillId="3" borderId="10" xfId="0" applyFont="1" applyFill="1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1" fillId="0" borderId="10" xfId="0" applyFont="1" applyFill="1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12" xfId="0" applyBorder="1" applyAlignment="1">
      <alignment vertical="center"/>
    </xf>
    <xf numFmtId="0" fontId="3" fillId="2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 wrapText="1" shrinkToFit="1"/>
    </xf>
    <xf numFmtId="0" fontId="3" fillId="2" borderId="3" xfId="1" applyFont="1" applyFill="1" applyBorder="1" applyAlignment="1">
      <alignment horizontal="center" vertical="center" wrapText="1" shrinkToFit="1"/>
    </xf>
    <xf numFmtId="0" fontId="3" fillId="2" borderId="6" xfId="0" applyFont="1" applyFill="1" applyBorder="1" applyAlignment="1">
      <alignment horizontal="center" vertical="center"/>
    </xf>
    <xf numFmtId="0" fontId="11" fillId="2" borderId="7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 wrapText="1"/>
    </xf>
    <xf numFmtId="0" fontId="11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165" fontId="19" fillId="5" borderId="2" xfId="0" applyNumberFormat="1" applyFont="1" applyFill="1" applyBorder="1" applyAlignment="1">
      <alignment vertical="center"/>
    </xf>
    <xf numFmtId="164" fontId="1" fillId="5" borderId="2" xfId="0" applyNumberFormat="1" applyFont="1" applyFill="1" applyBorder="1" applyAlignment="1">
      <alignment horizontal="right" vertical="center"/>
    </xf>
    <xf numFmtId="0" fontId="20" fillId="4" borderId="2" xfId="2" applyFont="1" applyFill="1" applyBorder="1" applyAlignment="1">
      <alignment horizontal="center" vertical="center"/>
    </xf>
    <xf numFmtId="0" fontId="19" fillId="4" borderId="2" xfId="2" applyFont="1" applyFill="1" applyBorder="1" applyAlignment="1">
      <alignment horizontal="center" vertical="center"/>
    </xf>
    <xf numFmtId="0" fontId="19" fillId="0" borderId="2" xfId="0" applyFont="1" applyFill="1" applyBorder="1" applyAlignment="1">
      <alignment horizontal="left" vertical="center" wrapText="1"/>
    </xf>
    <xf numFmtId="2" fontId="21" fillId="6" borderId="2" xfId="0" applyNumberFormat="1" applyFont="1" applyFill="1" applyBorder="1" applyAlignment="1">
      <alignment horizontal="center" vertical="center"/>
    </xf>
    <xf numFmtId="1" fontId="22" fillId="6" borderId="2" xfId="0" applyNumberFormat="1" applyFont="1" applyFill="1" applyBorder="1" applyAlignment="1">
      <alignment horizontal="center" wrapText="1" shrinkToFit="1"/>
    </xf>
    <xf numFmtId="3" fontId="19" fillId="0" borderId="2" xfId="0" applyNumberFormat="1" applyFont="1" applyFill="1" applyBorder="1" applyAlignment="1">
      <alignment vertical="center"/>
    </xf>
    <xf numFmtId="2" fontId="21" fillId="6" borderId="11" xfId="0" applyNumberFormat="1" applyFont="1" applyFill="1" applyBorder="1" applyAlignment="1">
      <alignment horizontal="center" vertical="center"/>
    </xf>
    <xf numFmtId="0" fontId="22" fillId="6" borderId="11" xfId="0" applyFont="1" applyFill="1" applyBorder="1" applyAlignment="1">
      <alignment horizontal="center" wrapText="1"/>
    </xf>
    <xf numFmtId="0" fontId="8" fillId="10" borderId="2" xfId="0" applyFont="1" applyFill="1" applyBorder="1" applyAlignment="1">
      <alignment horizontal="center" vertical="center"/>
    </xf>
    <xf numFmtId="0" fontId="5" fillId="10" borderId="2" xfId="0" applyFont="1" applyFill="1" applyBorder="1" applyAlignment="1">
      <alignment vertical="center"/>
    </xf>
    <xf numFmtId="0" fontId="8" fillId="10" borderId="2" xfId="2" applyFont="1" applyFill="1" applyBorder="1" applyAlignment="1">
      <alignment horizontal="center" vertical="center"/>
    </xf>
    <xf numFmtId="0" fontId="5" fillId="10" borderId="2" xfId="0" applyFont="1" applyFill="1" applyBorder="1" applyAlignment="1">
      <alignment horizontal="center" vertical="center"/>
    </xf>
    <xf numFmtId="0" fontId="8" fillId="10" borderId="2" xfId="0" applyFont="1" applyFill="1" applyBorder="1" applyAlignment="1">
      <alignment vertical="center"/>
    </xf>
    <xf numFmtId="0" fontId="8" fillId="10" borderId="2" xfId="0" applyFont="1" applyFill="1" applyBorder="1" applyAlignment="1">
      <alignment vertical="center" wrapText="1"/>
    </xf>
    <xf numFmtId="2" fontId="8" fillId="10" borderId="2" xfId="0" applyNumberFormat="1" applyFont="1" applyFill="1" applyBorder="1" applyAlignment="1">
      <alignment horizontal="center" vertical="center"/>
    </xf>
    <xf numFmtId="164" fontId="8" fillId="10" borderId="2" xfId="0" applyNumberFormat="1" applyFont="1" applyFill="1" applyBorder="1" applyAlignment="1">
      <alignment vertical="center"/>
    </xf>
    <xf numFmtId="3" fontId="8" fillId="10" borderId="2" xfId="0" applyNumberFormat="1" applyFont="1" applyFill="1" applyBorder="1" applyAlignment="1">
      <alignment vertical="center"/>
    </xf>
    <xf numFmtId="0" fontId="23" fillId="0" borderId="0" xfId="0" applyFont="1"/>
  </cellXfs>
  <cellStyles count="3">
    <cellStyle name="Обычный" xfId="0" builtinId="0"/>
    <cellStyle name="Обычный 2 2" xfId="1"/>
    <cellStyle name="Обычный 3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8"/>
  <sheetViews>
    <sheetView topLeftCell="A7" workbookViewId="0">
      <selection activeCell="C23" sqref="C23"/>
    </sheetView>
  </sheetViews>
  <sheetFormatPr defaultRowHeight="15"/>
  <cols>
    <col min="2" max="2" width="60" customWidth="1"/>
  </cols>
  <sheetData>
    <row r="1" spans="1:11" ht="25.5">
      <c r="A1" s="355" t="s">
        <v>0</v>
      </c>
      <c r="B1" s="357" t="s">
        <v>1</v>
      </c>
      <c r="C1" s="3" t="s">
        <v>2</v>
      </c>
      <c r="D1" s="3" t="s">
        <v>3</v>
      </c>
      <c r="E1" s="3" t="s">
        <v>4</v>
      </c>
      <c r="F1" s="3"/>
      <c r="G1" s="4">
        <v>0.03</v>
      </c>
      <c r="H1" s="4">
        <v>0.06</v>
      </c>
      <c r="I1" s="4">
        <v>0.09</v>
      </c>
      <c r="J1" s="4">
        <v>0.12</v>
      </c>
      <c r="K1" s="4">
        <v>0.15</v>
      </c>
    </row>
    <row r="2" spans="1:11">
      <c r="A2" s="356"/>
      <c r="B2" s="358"/>
      <c r="C2" s="5" t="s">
        <v>5</v>
      </c>
      <c r="D2" s="5"/>
      <c r="E2" s="5"/>
      <c r="F2" s="5"/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</row>
    <row r="3" spans="1:11">
      <c r="A3" s="6">
        <v>1</v>
      </c>
      <c r="B3" s="7" t="s">
        <v>11</v>
      </c>
      <c r="C3" s="8">
        <v>0.10589999999999999</v>
      </c>
      <c r="D3" s="9">
        <v>8.5232744624999999</v>
      </c>
      <c r="E3" s="10">
        <v>13</v>
      </c>
      <c r="F3" s="10">
        <f>C3*75*E3</f>
        <v>103.2525</v>
      </c>
      <c r="G3" s="8">
        <v>0.11023434971499999</v>
      </c>
      <c r="H3" s="8">
        <v>0.10682503992999999</v>
      </c>
      <c r="I3" s="8">
        <v>0.103415730145</v>
      </c>
      <c r="J3" s="8">
        <v>0.10000642036</v>
      </c>
      <c r="K3" s="8">
        <v>9.6597110574999992E-2</v>
      </c>
    </row>
    <row r="4" spans="1:11">
      <c r="A4" s="12">
        <v>9</v>
      </c>
      <c r="B4" s="13" t="s">
        <v>12</v>
      </c>
      <c r="C4" s="14">
        <v>3.2399999999999998E-2</v>
      </c>
      <c r="D4" s="15">
        <v>2.2402500000000001</v>
      </c>
      <c r="E4" s="16">
        <v>8</v>
      </c>
      <c r="F4" s="16">
        <f t="shared" ref="F4:F24" si="0">C4*75*E4</f>
        <v>19.439999999999998</v>
      </c>
      <c r="G4" s="243">
        <v>2.89739E-2</v>
      </c>
      <c r="H4" s="14">
        <v>2.80778E-2</v>
      </c>
      <c r="I4" s="14">
        <v>2.7181700000000003E-2</v>
      </c>
      <c r="J4" s="14">
        <v>2.6285599999999999E-2</v>
      </c>
      <c r="K4" s="14">
        <v>2.5389499999999999E-2</v>
      </c>
    </row>
    <row r="5" spans="1:11">
      <c r="A5" s="12">
        <v>10</v>
      </c>
      <c r="B5" s="13" t="s">
        <v>13</v>
      </c>
      <c r="C5" s="14">
        <v>2.2938213299999996E-2</v>
      </c>
      <c r="D5" s="15">
        <v>1.7203659974999996</v>
      </c>
      <c r="E5" s="16">
        <v>1</v>
      </c>
      <c r="F5" s="16">
        <f t="shared" si="0"/>
        <v>1.7203659974999996</v>
      </c>
      <c r="G5" s="243">
        <v>2.2250066900999996E-2</v>
      </c>
      <c r="H5" s="14">
        <v>2.1561920501999995E-2</v>
      </c>
      <c r="I5" s="14">
        <v>2.0873774102999999E-2</v>
      </c>
      <c r="J5" s="14">
        <v>2.0185627703999998E-2</v>
      </c>
      <c r="K5" s="14">
        <v>1.9497481304999995E-2</v>
      </c>
    </row>
    <row r="6" spans="1:11">
      <c r="A6" s="12">
        <v>12</v>
      </c>
      <c r="B6" s="17" t="s">
        <v>14</v>
      </c>
      <c r="C6" s="243">
        <v>0.1</v>
      </c>
      <c r="D6" s="15">
        <v>6.5</v>
      </c>
      <c r="E6" s="16">
        <v>1</v>
      </c>
      <c r="F6" s="16">
        <f t="shared" si="0"/>
        <v>7.5</v>
      </c>
      <c r="G6" s="243" t="s">
        <v>15</v>
      </c>
      <c r="H6" s="14" t="s">
        <v>16</v>
      </c>
      <c r="I6" s="14" t="s">
        <v>17</v>
      </c>
      <c r="J6" s="14" t="s">
        <v>18</v>
      </c>
      <c r="K6" s="14" t="s">
        <v>19</v>
      </c>
    </row>
    <row r="7" spans="1:11">
      <c r="A7" s="6">
        <v>13</v>
      </c>
      <c r="B7" s="7" t="s">
        <v>20</v>
      </c>
      <c r="C7" s="8">
        <v>4.7E-2</v>
      </c>
      <c r="D7" s="9">
        <v>3.2250330000000003</v>
      </c>
      <c r="E7" s="10">
        <v>13</v>
      </c>
      <c r="F7" s="10">
        <f t="shared" si="0"/>
        <v>45.824999999999996</v>
      </c>
      <c r="G7" s="8">
        <v>4.1710426799999999E-2</v>
      </c>
      <c r="H7" s="8">
        <v>4.0420413599999996E-2</v>
      </c>
      <c r="I7" s="8">
        <v>3.9130400400000001E-2</v>
      </c>
      <c r="J7" s="8">
        <v>3.7840387199999999E-2</v>
      </c>
      <c r="K7" s="8">
        <v>3.6550373999999997E-2</v>
      </c>
    </row>
    <row r="8" spans="1:11">
      <c r="A8" s="6">
        <v>16</v>
      </c>
      <c r="B8" s="7" t="s">
        <v>21</v>
      </c>
      <c r="C8" s="8">
        <v>2.1700000000000001E-2</v>
      </c>
      <c r="D8" s="9">
        <v>1.5789660525000002</v>
      </c>
      <c r="E8" s="10">
        <v>13</v>
      </c>
      <c r="F8" s="10">
        <f t="shared" si="0"/>
        <v>21.157499999999999</v>
      </c>
      <c r="G8" s="8">
        <v>2.0421294279E-2</v>
      </c>
      <c r="H8" s="8">
        <v>1.9789707858000001E-2</v>
      </c>
      <c r="I8" s="8">
        <v>1.9158121437000002E-2</v>
      </c>
      <c r="J8" s="8">
        <v>1.8526535016E-2</v>
      </c>
      <c r="K8" s="8">
        <v>1.7894948595000001E-2</v>
      </c>
    </row>
    <row r="9" spans="1:11">
      <c r="A9" s="12">
        <v>23</v>
      </c>
      <c r="B9" s="13" t="s">
        <v>22</v>
      </c>
      <c r="C9" s="14">
        <v>2.1299999999999999E-2</v>
      </c>
      <c r="D9" s="15">
        <v>1.0892249999999999</v>
      </c>
      <c r="E9" s="16">
        <v>1</v>
      </c>
      <c r="F9" s="16">
        <f t="shared" si="0"/>
        <v>1.5974999999999999</v>
      </c>
      <c r="G9" s="243">
        <v>1.4087309999999999E-2</v>
      </c>
      <c r="H9" s="14">
        <v>1.3651619999999998E-2</v>
      </c>
      <c r="I9" s="14">
        <v>1.3215930000000001E-2</v>
      </c>
      <c r="J9" s="14">
        <v>1.278024E-2</v>
      </c>
      <c r="K9" s="14">
        <v>1.2344549999999999E-2</v>
      </c>
    </row>
    <row r="10" spans="1:11">
      <c r="A10" s="12">
        <v>28</v>
      </c>
      <c r="B10" s="13" t="s">
        <v>23</v>
      </c>
      <c r="C10" s="14">
        <v>3.2364876299999998E-2</v>
      </c>
      <c r="D10" s="15">
        <v>2.4273657224999998</v>
      </c>
      <c r="E10" s="16">
        <v>2</v>
      </c>
      <c r="F10" s="16">
        <f t="shared" si="0"/>
        <v>4.8547314449999996</v>
      </c>
      <c r="G10" s="243">
        <v>3.1393930011E-2</v>
      </c>
      <c r="H10" s="14">
        <v>3.0422983721999995E-2</v>
      </c>
      <c r="I10" s="14">
        <v>2.9452037432999997E-2</v>
      </c>
      <c r="J10" s="14">
        <v>2.8481091143999999E-2</v>
      </c>
      <c r="K10" s="14">
        <v>2.7510144854999998E-2</v>
      </c>
    </row>
    <row r="11" spans="1:11">
      <c r="A11" s="12">
        <v>29</v>
      </c>
      <c r="B11" s="13" t="s">
        <v>24</v>
      </c>
      <c r="C11" s="14">
        <v>3.3307542599999997E-2</v>
      </c>
      <c r="D11" s="15">
        <v>2.4980656949999998</v>
      </c>
      <c r="E11" s="16">
        <v>3</v>
      </c>
      <c r="F11" s="16">
        <f t="shared" si="0"/>
        <v>7.4941970849999997</v>
      </c>
      <c r="G11" s="243">
        <v>3.2308316321999993E-2</v>
      </c>
      <c r="H11" s="14">
        <v>3.1309090043999996E-2</v>
      </c>
      <c r="I11" s="14">
        <v>3.0309863765999999E-2</v>
      </c>
      <c r="J11" s="14">
        <v>2.9310637487999999E-2</v>
      </c>
      <c r="K11" s="14">
        <v>2.8311411209999995E-2</v>
      </c>
    </row>
    <row r="12" spans="1:11">
      <c r="A12" s="12">
        <v>31</v>
      </c>
      <c r="B12" s="13" t="s">
        <v>25</v>
      </c>
      <c r="C12" s="14">
        <v>7.8700000000000006E-2</v>
      </c>
      <c r="D12" s="15">
        <v>5.0212500000000011</v>
      </c>
      <c r="E12" s="16">
        <v>3</v>
      </c>
      <c r="F12" s="16">
        <f t="shared" si="0"/>
        <v>17.707500000000003</v>
      </c>
      <c r="G12" s="243">
        <v>6.4941500000000013E-2</v>
      </c>
      <c r="H12" s="14">
        <v>6.2933000000000003E-2</v>
      </c>
      <c r="I12" s="14">
        <v>6.0924500000000013E-2</v>
      </c>
      <c r="J12" s="14">
        <v>5.891600000000001E-2</v>
      </c>
      <c r="K12" s="14">
        <v>5.6907500000000007E-2</v>
      </c>
    </row>
    <row r="13" spans="1:11">
      <c r="A13" s="12">
        <v>30</v>
      </c>
      <c r="B13" s="17" t="s">
        <v>26</v>
      </c>
      <c r="C13" s="14">
        <v>0.33160000000000001</v>
      </c>
      <c r="D13" s="15">
        <v>7.2</v>
      </c>
      <c r="E13" s="16">
        <v>3</v>
      </c>
      <c r="F13" s="16">
        <f t="shared" si="0"/>
        <v>74.61</v>
      </c>
      <c r="G13" s="243" t="s">
        <v>27</v>
      </c>
      <c r="H13" s="14" t="s">
        <v>27</v>
      </c>
      <c r="I13" s="14" t="s">
        <v>27</v>
      </c>
      <c r="J13" s="14" t="s">
        <v>28</v>
      </c>
      <c r="K13" s="14" t="s">
        <v>28</v>
      </c>
    </row>
    <row r="14" spans="1:11">
      <c r="A14" s="12">
        <v>36</v>
      </c>
      <c r="B14" s="13" t="s">
        <v>29</v>
      </c>
      <c r="C14" s="14">
        <v>0.437</v>
      </c>
      <c r="D14" s="15">
        <v>30.977250000000002</v>
      </c>
      <c r="E14" s="16">
        <v>1</v>
      </c>
      <c r="F14" s="16">
        <f t="shared" si="0"/>
        <v>32.774999999999999</v>
      </c>
      <c r="G14" s="243">
        <v>0.40063909999999997</v>
      </c>
      <c r="H14" s="14">
        <v>0.38824819999999999</v>
      </c>
      <c r="I14" s="14">
        <v>0.37585730000000001</v>
      </c>
      <c r="J14" s="14">
        <v>0.36346640000000002</v>
      </c>
      <c r="K14" s="14">
        <v>0.35107549999999998</v>
      </c>
    </row>
    <row r="15" spans="1:11">
      <c r="A15" s="12">
        <v>39</v>
      </c>
      <c r="B15" s="13" t="s">
        <v>30</v>
      </c>
      <c r="C15" s="14">
        <v>1.4200000000000001E-2</v>
      </c>
      <c r="D15" s="15">
        <v>1.0369329299999999</v>
      </c>
      <c r="E15" s="16">
        <v>5</v>
      </c>
      <c r="F15" s="16">
        <f t="shared" si="0"/>
        <v>5.3250000000000011</v>
      </c>
      <c r="G15" s="243">
        <v>1.3410999227999999E-2</v>
      </c>
      <c r="H15" s="14">
        <v>1.2996226055999998E-2</v>
      </c>
      <c r="I15" s="14">
        <v>1.2581452884E-2</v>
      </c>
      <c r="J15" s="14">
        <v>1.2166679711999999E-2</v>
      </c>
      <c r="K15" s="14">
        <v>1.1751906539999999E-2</v>
      </c>
    </row>
    <row r="16" spans="1:11">
      <c r="A16" s="6">
        <v>40</v>
      </c>
      <c r="B16" s="7" t="s">
        <v>31</v>
      </c>
      <c r="C16" s="163">
        <v>195</v>
      </c>
      <c r="D16" s="9">
        <v>195</v>
      </c>
      <c r="E16" s="10">
        <v>1</v>
      </c>
      <c r="F16" s="10">
        <f>D16*E16</f>
        <v>195</v>
      </c>
      <c r="G16" s="8" t="s">
        <v>32</v>
      </c>
      <c r="H16" s="8" t="s">
        <v>33</v>
      </c>
      <c r="I16" s="8" t="s">
        <v>34</v>
      </c>
      <c r="J16" s="8" t="s">
        <v>35</v>
      </c>
      <c r="K16" s="8" t="s">
        <v>35</v>
      </c>
    </row>
    <row r="17" spans="1:11">
      <c r="A17" s="12">
        <v>42</v>
      </c>
      <c r="B17" s="13" t="s">
        <v>36</v>
      </c>
      <c r="C17" s="14">
        <v>1.6199999999999999E-2</v>
      </c>
      <c r="D17" s="15">
        <v>1.2176106375</v>
      </c>
      <c r="E17" s="16">
        <v>2</v>
      </c>
      <c r="F17" s="16">
        <f t="shared" si="0"/>
        <v>2.4299999999999997</v>
      </c>
      <c r="G17" s="243">
        <v>1.5747764245E-2</v>
      </c>
      <c r="H17" s="14">
        <v>1.5260719989999999E-2</v>
      </c>
      <c r="I17" s="14">
        <v>1.4773675735E-2</v>
      </c>
      <c r="J17" s="14">
        <v>1.4286631479999999E-2</v>
      </c>
      <c r="K17" s="14">
        <v>1.3799587225E-2</v>
      </c>
    </row>
    <row r="18" spans="1:11">
      <c r="A18" s="12">
        <v>45</v>
      </c>
      <c r="B18" s="13" t="s">
        <v>37</v>
      </c>
      <c r="C18" s="14">
        <v>0.1646</v>
      </c>
      <c r="D18" s="15">
        <v>11.414117782500002</v>
      </c>
      <c r="E18" s="16">
        <v>1</v>
      </c>
      <c r="F18" s="16">
        <f t="shared" si="0"/>
        <v>12.344999999999999</v>
      </c>
      <c r="G18" s="243">
        <v>0.14762258998700001</v>
      </c>
      <c r="H18" s="14">
        <v>0.143056942874</v>
      </c>
      <c r="I18" s="14">
        <v>0.13849129576100003</v>
      </c>
      <c r="J18" s="14">
        <v>0.13392564864800002</v>
      </c>
      <c r="K18" s="14">
        <v>0.12936000153500002</v>
      </c>
    </row>
    <row r="19" spans="1:11">
      <c r="A19" s="12">
        <v>47</v>
      </c>
      <c r="B19" s="13" t="s">
        <v>38</v>
      </c>
      <c r="C19" s="14">
        <v>4.6600000000000003E-2</v>
      </c>
      <c r="D19" s="15">
        <v>3.4957208624999998</v>
      </c>
      <c r="E19" s="16">
        <v>1</v>
      </c>
      <c r="F19" s="16">
        <f t="shared" si="0"/>
        <v>3.4950000000000001</v>
      </c>
      <c r="G19" s="243">
        <v>4.5211323154999997E-2</v>
      </c>
      <c r="H19" s="14">
        <v>4.3813034809999991E-2</v>
      </c>
      <c r="I19" s="14">
        <v>4.2414746465E-2</v>
      </c>
      <c r="J19" s="14">
        <v>4.1016458119999995E-2</v>
      </c>
      <c r="K19" s="14">
        <v>3.9618169774999996E-2</v>
      </c>
    </row>
    <row r="20" spans="1:11">
      <c r="A20" s="12">
        <v>49</v>
      </c>
      <c r="B20" s="13" t="s">
        <v>39</v>
      </c>
      <c r="C20" s="14">
        <v>2.8299999999999999E-2</v>
      </c>
      <c r="D20" s="15">
        <v>1.9717436774999999</v>
      </c>
      <c r="E20" s="16">
        <v>1</v>
      </c>
      <c r="F20" s="16">
        <f t="shared" si="0"/>
        <v>2.1225000000000001</v>
      </c>
      <c r="G20" s="243">
        <v>2.5501218228999999E-2</v>
      </c>
      <c r="H20" s="14">
        <v>2.4712520757999998E-2</v>
      </c>
      <c r="I20" s="14">
        <v>2.3923823287E-2</v>
      </c>
      <c r="J20" s="14">
        <v>2.3135125816E-2</v>
      </c>
      <c r="K20" s="14">
        <v>2.2346428344999999E-2</v>
      </c>
    </row>
    <row r="21" spans="1:11">
      <c r="A21" s="12">
        <v>51</v>
      </c>
      <c r="B21" s="13" t="s">
        <v>40</v>
      </c>
      <c r="C21" s="14">
        <v>7.3099999999999998E-2</v>
      </c>
      <c r="D21" s="15">
        <v>5.1757499999999999</v>
      </c>
      <c r="E21" s="16">
        <v>2</v>
      </c>
      <c r="F21" s="16">
        <f t="shared" si="0"/>
        <v>10.965</v>
      </c>
      <c r="G21" s="243">
        <v>6.6939700000000005E-2</v>
      </c>
      <c r="H21" s="14">
        <v>6.4869399999999994E-2</v>
      </c>
      <c r="I21" s="14">
        <v>6.279910000000001E-2</v>
      </c>
      <c r="J21" s="14">
        <v>6.0728799999999999E-2</v>
      </c>
      <c r="K21" s="14">
        <v>5.8658500000000002E-2</v>
      </c>
    </row>
    <row r="22" spans="1:11">
      <c r="A22" s="6">
        <v>57</v>
      </c>
      <c r="B22" s="7" t="s">
        <v>41</v>
      </c>
      <c r="C22" s="8">
        <v>7.5999999999999998E-2</v>
      </c>
      <c r="D22" s="9">
        <v>3.7296300000000002</v>
      </c>
      <c r="E22" s="10">
        <v>2.6</v>
      </c>
      <c r="F22" s="10">
        <f t="shared" si="0"/>
        <v>14.82</v>
      </c>
      <c r="G22" s="8">
        <v>4.8236548000000004E-2</v>
      </c>
      <c r="H22" s="8">
        <v>4.6744696000000002E-2</v>
      </c>
      <c r="I22" s="8">
        <v>4.5252844000000007E-2</v>
      </c>
      <c r="J22" s="8">
        <v>4.3760992000000005E-2</v>
      </c>
      <c r="K22" s="8">
        <v>4.2269140000000004E-2</v>
      </c>
    </row>
    <row r="23" spans="1:11">
      <c r="A23" s="12">
        <v>62</v>
      </c>
      <c r="B23" s="13" t="s">
        <v>42</v>
      </c>
      <c r="C23" s="14">
        <v>9.9000000000000005E-2</v>
      </c>
      <c r="D23" s="15">
        <v>6.7636307024999986</v>
      </c>
      <c r="E23" s="16">
        <v>4</v>
      </c>
      <c r="F23" s="16">
        <f t="shared" si="0"/>
        <v>29.700000000000003</v>
      </c>
      <c r="G23" s="243">
        <v>8.7476290418999986E-2</v>
      </c>
      <c r="H23" s="14">
        <v>8.4770838137999974E-2</v>
      </c>
      <c r="I23" s="14">
        <v>8.2065385856999989E-2</v>
      </c>
      <c r="J23" s="14">
        <v>7.9359933575999991E-2</v>
      </c>
      <c r="K23" s="14">
        <v>7.6654481294999979E-2</v>
      </c>
    </row>
    <row r="24" spans="1:11">
      <c r="A24" s="12">
        <v>63</v>
      </c>
      <c r="B24" s="13" t="s">
        <v>43</v>
      </c>
      <c r="C24" s="14">
        <v>1.7805919E-2</v>
      </c>
      <c r="D24" s="15">
        <v>1.3354439250000001</v>
      </c>
      <c r="E24" s="16">
        <v>1</v>
      </c>
      <c r="F24" s="16">
        <f t="shared" si="0"/>
        <v>1.3354439250000001</v>
      </c>
      <c r="G24" s="243">
        <v>1.7271741430000001E-2</v>
      </c>
      <c r="H24" s="14">
        <v>1.6737563859999999E-2</v>
      </c>
      <c r="I24" s="14">
        <v>1.620338629E-2</v>
      </c>
      <c r="J24" s="14">
        <v>1.5669208720000001E-2</v>
      </c>
      <c r="K24" s="14">
        <v>1.5135031149999999E-2</v>
      </c>
    </row>
    <row r="25" spans="1:11">
      <c r="A25" s="2"/>
      <c r="B25" s="1"/>
      <c r="C25" s="1"/>
      <c r="D25" s="11"/>
      <c r="E25" s="11"/>
      <c r="F25" s="11">
        <v>453.61348019249999</v>
      </c>
      <c r="G25" s="1"/>
      <c r="H25" s="1"/>
      <c r="I25" s="1"/>
      <c r="J25" s="1"/>
      <c r="K25" s="1"/>
    </row>
    <row r="26" spans="1:11">
      <c r="H26" s="319"/>
    </row>
    <row r="27" spans="1:11">
      <c r="B27" s="319" t="s">
        <v>44</v>
      </c>
      <c r="C27" s="326">
        <f>F4+F5+F6+F9+F10+F11+F12+F13+F14+F15+F17+F18+F19+F20+F21+F23+F24+100</f>
        <v>335.41723845249999</v>
      </c>
    </row>
    <row r="28" spans="1:11">
      <c r="B28" s="321" t="s">
        <v>45</v>
      </c>
      <c r="C28" s="327">
        <f>F3+F7+F8+F16+F22</f>
        <v>380.05500000000001</v>
      </c>
    </row>
  </sheetData>
  <mergeCells count="2">
    <mergeCell ref="A1:A2"/>
    <mergeCell ref="B1:B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3:L23"/>
  <sheetViews>
    <sheetView workbookViewId="0">
      <selection activeCell="L20" sqref="A3:L20"/>
    </sheetView>
  </sheetViews>
  <sheetFormatPr defaultRowHeight="15"/>
  <cols>
    <col min="2" max="2" width="51.140625" customWidth="1"/>
  </cols>
  <sheetData>
    <row r="3" spans="1:12" ht="25.5">
      <c r="A3" s="355" t="s">
        <v>0</v>
      </c>
      <c r="B3" s="369" t="s">
        <v>46</v>
      </c>
      <c r="C3" s="371" t="s">
        <v>303</v>
      </c>
      <c r="D3" s="290" t="s">
        <v>2</v>
      </c>
      <c r="E3" s="290" t="s">
        <v>304</v>
      </c>
      <c r="F3" s="290"/>
      <c r="G3" s="290"/>
      <c r="H3" s="291">
        <v>0.03</v>
      </c>
      <c r="I3" s="291">
        <v>0.06</v>
      </c>
      <c r="J3" s="291">
        <v>0.09</v>
      </c>
      <c r="K3" s="291">
        <v>0.12</v>
      </c>
      <c r="L3" s="291">
        <v>0.15</v>
      </c>
    </row>
    <row r="4" spans="1:12">
      <c r="A4" s="356"/>
      <c r="B4" s="370"/>
      <c r="C4" s="372" t="s">
        <v>303</v>
      </c>
      <c r="D4" s="292" t="s">
        <v>5</v>
      </c>
      <c r="E4" s="292"/>
      <c r="F4" s="292"/>
      <c r="G4" s="292"/>
      <c r="H4" s="292" t="s">
        <v>6</v>
      </c>
      <c r="I4" s="292" t="s">
        <v>7</v>
      </c>
      <c r="J4" s="292" t="s">
        <v>8</v>
      </c>
      <c r="K4" s="292" t="s">
        <v>9</v>
      </c>
      <c r="L4" s="292" t="s">
        <v>10</v>
      </c>
    </row>
    <row r="5" spans="1:12" ht="18">
      <c r="A5" s="302">
        <v>2</v>
      </c>
      <c r="B5" s="303" t="s">
        <v>406</v>
      </c>
      <c r="C5" s="302" t="s">
        <v>304</v>
      </c>
      <c r="D5" s="304">
        <v>0.20230000000000001</v>
      </c>
      <c r="E5" s="305">
        <v>1</v>
      </c>
      <c r="F5" s="52">
        <f>D5*75</f>
        <v>15.172500000000001</v>
      </c>
      <c r="G5" s="52">
        <f>F5*E5</f>
        <v>15.172500000000001</v>
      </c>
      <c r="H5" s="304">
        <v>0.17025143179999999</v>
      </c>
      <c r="I5" s="304">
        <v>0.16498592359999997</v>
      </c>
      <c r="J5" s="304">
        <v>0.15972041539999998</v>
      </c>
      <c r="K5" s="304">
        <v>0.15445490719999999</v>
      </c>
      <c r="L5" s="304">
        <v>0.14918939899999997</v>
      </c>
    </row>
    <row r="6" spans="1:12">
      <c r="A6" s="293">
        <v>29</v>
      </c>
      <c r="B6" s="294" t="s">
        <v>306</v>
      </c>
      <c r="C6" s="293" t="s">
        <v>307</v>
      </c>
      <c r="D6" s="295">
        <v>0.26113992000000003</v>
      </c>
      <c r="E6" s="296">
        <v>1</v>
      </c>
      <c r="F6" s="234">
        <f t="shared" ref="F6:F19" si="0">D6*75</f>
        <v>19.585494000000001</v>
      </c>
      <c r="G6" s="234">
        <f t="shared" ref="G6:G19" si="1">F6*E6</f>
        <v>19.585494000000001</v>
      </c>
      <c r="H6" s="295">
        <v>18.997929179999996</v>
      </c>
      <c r="I6" s="295">
        <v>18.410364359999996</v>
      </c>
      <c r="J6" s="295">
        <v>17.822799539999998</v>
      </c>
      <c r="K6" s="295">
        <v>17.235234719999998</v>
      </c>
      <c r="L6" s="295">
        <v>16.647669899999997</v>
      </c>
    </row>
    <row r="7" spans="1:12">
      <c r="A7" s="306">
        <v>11</v>
      </c>
      <c r="B7" s="307" t="s">
        <v>308</v>
      </c>
      <c r="C7" s="271" t="s">
        <v>309</v>
      </c>
      <c r="D7" s="271">
        <v>0.12050265</v>
      </c>
      <c r="E7" s="308">
        <v>1</v>
      </c>
      <c r="F7" s="52">
        <f t="shared" si="0"/>
        <v>9.0376987500000006</v>
      </c>
      <c r="G7" s="52">
        <f t="shared" si="1"/>
        <v>9.0376987500000006</v>
      </c>
      <c r="H7" s="271">
        <v>8.7665677874999997</v>
      </c>
      <c r="I7" s="271">
        <v>8.4954368250000005</v>
      </c>
      <c r="J7" s="271">
        <v>8.2243058625000014</v>
      </c>
      <c r="K7" s="271">
        <v>7.9531749000000005</v>
      </c>
      <c r="L7" s="271">
        <v>7.6820439375000005</v>
      </c>
    </row>
    <row r="8" spans="1:12">
      <c r="A8" s="293">
        <v>13</v>
      </c>
      <c r="B8" s="294" t="s">
        <v>310</v>
      </c>
      <c r="C8" s="293" t="s">
        <v>307</v>
      </c>
      <c r="D8" s="295">
        <v>0.17358483</v>
      </c>
      <c r="E8" s="296">
        <v>2</v>
      </c>
      <c r="F8" s="234">
        <f t="shared" si="0"/>
        <v>13.01886225</v>
      </c>
      <c r="G8" s="234">
        <f t="shared" si="1"/>
        <v>26.037724499999999</v>
      </c>
      <c r="H8" s="295">
        <v>0.16837728509999997</v>
      </c>
      <c r="I8" s="295">
        <v>0.16316974019999997</v>
      </c>
      <c r="J8" s="295">
        <v>0.15796219529999997</v>
      </c>
      <c r="K8" s="295">
        <v>0.15275465039999997</v>
      </c>
      <c r="L8" s="295">
        <v>0.14754710549999997</v>
      </c>
    </row>
    <row r="9" spans="1:12">
      <c r="A9" s="306">
        <v>17</v>
      </c>
      <c r="B9" s="307" t="s">
        <v>407</v>
      </c>
      <c r="C9" s="306" t="s">
        <v>304</v>
      </c>
      <c r="D9" s="271">
        <v>4.0300000000000002E-2</v>
      </c>
      <c r="E9" s="308">
        <v>2</v>
      </c>
      <c r="F9" s="52">
        <f t="shared" si="0"/>
        <v>3.0225</v>
      </c>
      <c r="G9" s="52">
        <f t="shared" si="1"/>
        <v>6.0449999999999999</v>
      </c>
      <c r="H9" s="271">
        <v>1.5519999999999999E-2</v>
      </c>
      <c r="I9" s="271">
        <v>1.504E-2</v>
      </c>
      <c r="J9" s="271">
        <v>1.456E-2</v>
      </c>
      <c r="K9" s="271">
        <v>1.4080000000000001E-2</v>
      </c>
      <c r="L9" s="271">
        <v>1.3599999999999999E-2</v>
      </c>
    </row>
    <row r="10" spans="1:12">
      <c r="A10" s="137">
        <v>22</v>
      </c>
      <c r="B10" s="138" t="s">
        <v>420</v>
      </c>
      <c r="C10" s="137" t="s">
        <v>307</v>
      </c>
      <c r="D10" s="139">
        <v>2.6151</v>
      </c>
      <c r="E10" s="297">
        <v>1</v>
      </c>
      <c r="F10" s="234">
        <f t="shared" si="0"/>
        <v>196.13249999999999</v>
      </c>
      <c r="G10" s="234">
        <f t="shared" si="1"/>
        <v>196.13249999999999</v>
      </c>
      <c r="H10" s="139">
        <v>0.69645999999999997</v>
      </c>
      <c r="I10" s="139">
        <v>0.67491999999999996</v>
      </c>
      <c r="J10" s="139">
        <v>0.65337999999999996</v>
      </c>
      <c r="K10" s="139">
        <v>0.63183999999999996</v>
      </c>
      <c r="L10" s="139">
        <v>0.61029999999999995</v>
      </c>
    </row>
    <row r="11" spans="1:12">
      <c r="A11" s="302">
        <v>31</v>
      </c>
      <c r="B11" s="303" t="s">
        <v>408</v>
      </c>
      <c r="C11" s="302" t="s">
        <v>304</v>
      </c>
      <c r="D11" s="304">
        <v>4.3400000000000001E-2</v>
      </c>
      <c r="E11" s="305">
        <v>1</v>
      </c>
      <c r="F11" s="52">
        <f t="shared" si="0"/>
        <v>3.2549999999999999</v>
      </c>
      <c r="G11" s="52">
        <f t="shared" si="1"/>
        <v>3.2549999999999999</v>
      </c>
      <c r="H11" s="304">
        <v>2.4152999999999997E-2</v>
      </c>
      <c r="I11" s="304">
        <v>2.3405999999999996E-2</v>
      </c>
      <c r="J11" s="304">
        <v>2.2658999999999999E-2</v>
      </c>
      <c r="K11" s="304">
        <v>2.1911999999999997E-2</v>
      </c>
      <c r="L11" s="304">
        <v>2.1165E-2</v>
      </c>
    </row>
    <row r="12" spans="1:12">
      <c r="A12" s="293">
        <v>35</v>
      </c>
      <c r="B12" s="294" t="s">
        <v>314</v>
      </c>
      <c r="C12" s="293" t="s">
        <v>307</v>
      </c>
      <c r="D12" s="295">
        <v>1.1760999999999999</v>
      </c>
      <c r="E12" s="296">
        <v>1</v>
      </c>
      <c r="F12" s="234">
        <f t="shared" si="0"/>
        <v>88.207499999999996</v>
      </c>
      <c r="G12" s="234">
        <f t="shared" si="1"/>
        <v>88.207499999999996</v>
      </c>
      <c r="H12" s="295">
        <v>0.73719999999999997</v>
      </c>
      <c r="I12" s="295">
        <v>0.71439999999999992</v>
      </c>
      <c r="J12" s="295">
        <v>0.69159999999999999</v>
      </c>
      <c r="K12" s="295">
        <v>0.66880000000000006</v>
      </c>
      <c r="L12" s="295">
        <v>0.64600000000000002</v>
      </c>
    </row>
    <row r="13" spans="1:12">
      <c r="A13" s="293">
        <v>37</v>
      </c>
      <c r="B13" s="294" t="s">
        <v>409</v>
      </c>
      <c r="C13" s="293" t="s">
        <v>307</v>
      </c>
      <c r="D13" s="295">
        <v>0.72119999999999995</v>
      </c>
      <c r="E13" s="296">
        <v>1</v>
      </c>
      <c r="F13" s="234">
        <f t="shared" si="0"/>
        <v>54.089999999999996</v>
      </c>
      <c r="G13" s="234">
        <f t="shared" si="1"/>
        <v>54.089999999999996</v>
      </c>
      <c r="H13" s="295">
        <v>0.45669995899999999</v>
      </c>
      <c r="I13" s="295">
        <v>0.44257521799999994</v>
      </c>
      <c r="J13" s="295">
        <v>0.428450477</v>
      </c>
      <c r="K13" s="295">
        <v>0.414325736</v>
      </c>
      <c r="L13" s="295">
        <v>0.400200995</v>
      </c>
    </row>
    <row r="14" spans="1:12">
      <c r="A14" s="302">
        <v>55</v>
      </c>
      <c r="B14" s="303" t="s">
        <v>414</v>
      </c>
      <c r="C14" s="302" t="s">
        <v>307</v>
      </c>
      <c r="D14" s="304">
        <v>0.27900000000000003</v>
      </c>
      <c r="E14" s="305">
        <v>4</v>
      </c>
      <c r="F14" s="52">
        <f t="shared" si="0"/>
        <v>20.925000000000001</v>
      </c>
      <c r="G14" s="52">
        <f t="shared" si="1"/>
        <v>83.7</v>
      </c>
      <c r="H14" s="304">
        <v>8.8755000000000001E-2</v>
      </c>
      <c r="I14" s="304">
        <v>8.6009999999999989E-2</v>
      </c>
      <c r="J14" s="304">
        <v>8.3265000000000006E-2</v>
      </c>
      <c r="K14" s="304">
        <v>8.0519999999999994E-2</v>
      </c>
      <c r="L14" s="304">
        <v>7.7774999999999997E-2</v>
      </c>
    </row>
    <row r="15" spans="1:12">
      <c r="A15" s="293">
        <v>117</v>
      </c>
      <c r="B15" s="294" t="s">
        <v>410</v>
      </c>
      <c r="C15" s="293" t="s">
        <v>307</v>
      </c>
      <c r="D15" s="295">
        <v>5.8167</v>
      </c>
      <c r="E15" s="296">
        <v>1</v>
      </c>
      <c r="F15" s="234">
        <f t="shared" si="0"/>
        <v>436.2525</v>
      </c>
      <c r="G15" s="234">
        <f t="shared" si="1"/>
        <v>436.2525</v>
      </c>
      <c r="H15" s="295">
        <v>2.4182099999999997</v>
      </c>
      <c r="I15" s="295">
        <v>2.3434199999999996</v>
      </c>
      <c r="J15" s="295">
        <v>2.2686299999999999</v>
      </c>
      <c r="K15" s="295">
        <v>2.1938399999999998</v>
      </c>
      <c r="L15" s="295">
        <v>2.1190499999999997</v>
      </c>
    </row>
    <row r="16" spans="1:12">
      <c r="A16" s="302">
        <v>126</v>
      </c>
      <c r="B16" s="303" t="s">
        <v>411</v>
      </c>
      <c r="C16" s="302" t="s">
        <v>304</v>
      </c>
      <c r="D16" s="304">
        <v>4.2000000000000003E-2</v>
      </c>
      <c r="E16" s="305">
        <v>2</v>
      </c>
      <c r="F16" s="52">
        <f t="shared" si="0"/>
        <v>3.1500000000000004</v>
      </c>
      <c r="G16" s="52">
        <f t="shared" si="1"/>
        <v>6.3000000000000007</v>
      </c>
      <c r="H16" s="304">
        <v>2.8323999999999998E-2</v>
      </c>
      <c r="I16" s="304">
        <v>2.7448E-2</v>
      </c>
      <c r="J16" s="304">
        <v>2.6572000000000002E-2</v>
      </c>
      <c r="K16" s="304">
        <v>2.5696E-2</v>
      </c>
      <c r="L16" s="304">
        <v>2.4819999999999998E-2</v>
      </c>
    </row>
    <row r="17" spans="1:12">
      <c r="A17" s="293">
        <v>135</v>
      </c>
      <c r="B17" s="294" t="s">
        <v>319</v>
      </c>
      <c r="C17" s="293" t="s">
        <v>307</v>
      </c>
      <c r="D17" s="295">
        <v>0.3004</v>
      </c>
      <c r="E17" s="296">
        <v>4</v>
      </c>
      <c r="F17" s="234">
        <f t="shared" si="0"/>
        <v>22.53</v>
      </c>
      <c r="G17" s="234">
        <f t="shared" si="1"/>
        <v>90.12</v>
      </c>
      <c r="H17" s="295">
        <v>0.1414487562</v>
      </c>
      <c r="I17" s="295">
        <v>0.13707405239999998</v>
      </c>
      <c r="J17" s="295">
        <v>0.13269934859999999</v>
      </c>
      <c r="K17" s="295">
        <v>0.1283246448</v>
      </c>
      <c r="L17" s="295">
        <v>0.12394994099999998</v>
      </c>
    </row>
    <row r="18" spans="1:12">
      <c r="A18" s="302">
        <v>137</v>
      </c>
      <c r="B18" s="303" t="s">
        <v>412</v>
      </c>
      <c r="C18" s="302" t="s">
        <v>304</v>
      </c>
      <c r="D18" s="304">
        <v>3.3170000000000002</v>
      </c>
      <c r="E18" s="305">
        <v>1</v>
      </c>
      <c r="F18" s="52">
        <f t="shared" si="0"/>
        <v>248.77500000000001</v>
      </c>
      <c r="G18" s="52">
        <f t="shared" si="1"/>
        <v>248.77500000000001</v>
      </c>
      <c r="H18" s="304">
        <v>1.501366</v>
      </c>
      <c r="I18" s="304">
        <v>1.4549319999999999</v>
      </c>
      <c r="J18" s="304">
        <v>1.408498</v>
      </c>
      <c r="K18" s="304">
        <v>1.3620640000000002</v>
      </c>
      <c r="L18" s="304">
        <v>1.3156300000000001</v>
      </c>
    </row>
    <row r="19" spans="1:12">
      <c r="A19" s="302">
        <v>140</v>
      </c>
      <c r="B19" s="303" t="s">
        <v>413</v>
      </c>
      <c r="C19" s="302" t="s">
        <v>307</v>
      </c>
      <c r="D19" s="304">
        <v>1.7949999999999999</v>
      </c>
      <c r="E19" s="305">
        <v>4</v>
      </c>
      <c r="F19" s="52">
        <f t="shared" si="0"/>
        <v>134.625</v>
      </c>
      <c r="G19" s="52">
        <f t="shared" si="1"/>
        <v>538.5</v>
      </c>
      <c r="H19" s="304">
        <v>0.83419999999999994</v>
      </c>
      <c r="I19" s="304">
        <v>0.8083999999999999</v>
      </c>
      <c r="J19" s="304">
        <v>0.78259999999999996</v>
      </c>
      <c r="K19" s="304">
        <v>0.75680000000000003</v>
      </c>
      <c r="L19" s="304">
        <v>0.73099999999999998</v>
      </c>
    </row>
    <row r="22" spans="1:12">
      <c r="B22" s="319" t="s">
        <v>44</v>
      </c>
      <c r="C22" s="323">
        <f>G5+G7+G9+G11+G14+G16+G18+G19</f>
        <v>910.78519875000006</v>
      </c>
    </row>
    <row r="23" spans="1:12">
      <c r="B23" s="320" t="s">
        <v>45</v>
      </c>
      <c r="C23" s="322">
        <f>G6+G8+G10+G12+G13+G15+G17</f>
        <v>910.42571850000002</v>
      </c>
    </row>
  </sheetData>
  <mergeCells count="3">
    <mergeCell ref="A3:A4"/>
    <mergeCell ref="B3:B4"/>
    <mergeCell ref="C3:C4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2:L24"/>
  <sheetViews>
    <sheetView workbookViewId="0">
      <selection activeCell="N20" sqref="A2:N20"/>
    </sheetView>
  </sheetViews>
  <sheetFormatPr defaultRowHeight="15"/>
  <cols>
    <col min="2" max="2" width="45.85546875" customWidth="1"/>
  </cols>
  <sheetData>
    <row r="2" spans="1:12" ht="25.5">
      <c r="A2" s="355" t="s">
        <v>0</v>
      </c>
      <c r="B2" s="369" t="s">
        <v>46</v>
      </c>
      <c r="C2" s="371" t="s">
        <v>303</v>
      </c>
      <c r="D2" s="290" t="s">
        <v>2</v>
      </c>
      <c r="E2" s="290" t="s">
        <v>304</v>
      </c>
      <c r="F2" s="290"/>
      <c r="G2" s="290"/>
      <c r="H2" s="291">
        <v>0.03</v>
      </c>
      <c r="I2" s="291">
        <v>0.06</v>
      </c>
      <c r="J2" s="291">
        <v>0.09</v>
      </c>
      <c r="K2" s="291">
        <v>0.12</v>
      </c>
      <c r="L2" s="291">
        <v>0.15</v>
      </c>
    </row>
    <row r="3" spans="1:12">
      <c r="A3" s="356"/>
      <c r="B3" s="370"/>
      <c r="C3" s="372" t="s">
        <v>303</v>
      </c>
      <c r="D3" s="292" t="s">
        <v>5</v>
      </c>
      <c r="E3" s="292"/>
      <c r="F3" s="292"/>
      <c r="G3" s="292"/>
      <c r="H3" s="292" t="s">
        <v>6</v>
      </c>
      <c r="I3" s="292" t="s">
        <v>7</v>
      </c>
      <c r="J3" s="292" t="s">
        <v>8</v>
      </c>
      <c r="K3" s="292" t="s">
        <v>9</v>
      </c>
      <c r="L3" s="292" t="s">
        <v>10</v>
      </c>
    </row>
    <row r="4" spans="1:12" ht="18">
      <c r="A4" s="302">
        <v>2</v>
      </c>
      <c r="B4" s="303" t="s">
        <v>406</v>
      </c>
      <c r="C4" s="302" t="s">
        <v>304</v>
      </c>
      <c r="D4" s="304">
        <v>0.20230000000000001</v>
      </c>
      <c r="E4" s="305">
        <v>1</v>
      </c>
      <c r="F4" s="52">
        <f>D4*75</f>
        <v>15.172500000000001</v>
      </c>
      <c r="G4" s="52">
        <f>F4*E4</f>
        <v>15.172500000000001</v>
      </c>
      <c r="H4" s="304">
        <v>0.17025143179999999</v>
      </c>
      <c r="I4" s="304">
        <v>0.16498592359999997</v>
      </c>
      <c r="J4" s="304">
        <v>0.15972041539999998</v>
      </c>
      <c r="K4" s="304">
        <v>0.15445490719999999</v>
      </c>
      <c r="L4" s="304">
        <v>0.14918939899999997</v>
      </c>
    </row>
    <row r="5" spans="1:12">
      <c r="A5" s="293">
        <v>29</v>
      </c>
      <c r="B5" s="294" t="s">
        <v>306</v>
      </c>
      <c r="C5" s="293" t="s">
        <v>307</v>
      </c>
      <c r="D5" s="295">
        <v>0.26113992000000003</v>
      </c>
      <c r="E5" s="296">
        <v>1</v>
      </c>
      <c r="F5" s="234">
        <f t="shared" ref="F5:F19" si="0">D5*75</f>
        <v>19.585494000000001</v>
      </c>
      <c r="G5" s="234">
        <f t="shared" ref="G5:G19" si="1">F5*E5</f>
        <v>19.585494000000001</v>
      </c>
      <c r="H5" s="295">
        <v>18.997929179999996</v>
      </c>
      <c r="I5" s="295">
        <v>18.410364359999996</v>
      </c>
      <c r="J5" s="295">
        <v>17.822799539999998</v>
      </c>
      <c r="K5" s="295">
        <v>17.235234719999998</v>
      </c>
      <c r="L5" s="295">
        <v>16.647669899999997</v>
      </c>
    </row>
    <row r="6" spans="1:12">
      <c r="A6" s="293">
        <v>13</v>
      </c>
      <c r="B6" s="294" t="s">
        <v>310</v>
      </c>
      <c r="C6" s="293" t="s">
        <v>307</v>
      </c>
      <c r="D6" s="295">
        <v>0.17358483</v>
      </c>
      <c r="E6" s="296">
        <v>2</v>
      </c>
      <c r="F6" s="234">
        <f t="shared" si="0"/>
        <v>13.01886225</v>
      </c>
      <c r="G6" s="234">
        <f t="shared" si="1"/>
        <v>26.037724499999999</v>
      </c>
      <c r="H6" s="295">
        <v>0.16837728509999997</v>
      </c>
      <c r="I6" s="295">
        <v>0.16316974019999997</v>
      </c>
      <c r="J6" s="295">
        <v>0.15796219529999997</v>
      </c>
      <c r="K6" s="295">
        <v>0.15275465039999997</v>
      </c>
      <c r="L6" s="295">
        <v>0.14754710549999997</v>
      </c>
    </row>
    <row r="7" spans="1:12">
      <c r="A7" s="306">
        <v>17</v>
      </c>
      <c r="B7" s="307" t="s">
        <v>407</v>
      </c>
      <c r="C7" s="306" t="s">
        <v>304</v>
      </c>
      <c r="D7" s="271">
        <v>4.0300000000000002E-2</v>
      </c>
      <c r="E7" s="308">
        <v>2</v>
      </c>
      <c r="F7" s="52">
        <f t="shared" si="0"/>
        <v>3.0225</v>
      </c>
      <c r="G7" s="52">
        <f t="shared" si="1"/>
        <v>6.0449999999999999</v>
      </c>
      <c r="H7" s="271">
        <v>1.5519999999999999E-2</v>
      </c>
      <c r="I7" s="271">
        <v>1.504E-2</v>
      </c>
      <c r="J7" s="271">
        <v>1.456E-2</v>
      </c>
      <c r="K7" s="271">
        <v>1.4080000000000001E-2</v>
      </c>
      <c r="L7" s="271">
        <v>1.3599999999999999E-2</v>
      </c>
    </row>
    <row r="8" spans="1:12">
      <c r="A8" s="137">
        <v>22</v>
      </c>
      <c r="B8" s="138" t="s">
        <v>420</v>
      </c>
      <c r="C8" s="137" t="s">
        <v>307</v>
      </c>
      <c r="D8" s="139">
        <v>2.6151</v>
      </c>
      <c r="E8" s="297">
        <v>1</v>
      </c>
      <c r="F8" s="234">
        <f t="shared" si="0"/>
        <v>196.13249999999999</v>
      </c>
      <c r="G8" s="234">
        <f t="shared" si="1"/>
        <v>196.13249999999999</v>
      </c>
      <c r="H8" s="139">
        <v>0.69645999999999997</v>
      </c>
      <c r="I8" s="139">
        <v>0.67491999999999996</v>
      </c>
      <c r="J8" s="139">
        <v>0.65337999999999996</v>
      </c>
      <c r="K8" s="139">
        <v>0.63183999999999996</v>
      </c>
      <c r="L8" s="139">
        <v>0.61029999999999995</v>
      </c>
    </row>
    <row r="9" spans="1:12">
      <c r="A9" s="302">
        <v>31</v>
      </c>
      <c r="B9" s="303" t="s">
        <v>408</v>
      </c>
      <c r="C9" s="302" t="s">
        <v>304</v>
      </c>
      <c r="D9" s="304">
        <v>4.3400000000000001E-2</v>
      </c>
      <c r="E9" s="305">
        <v>1</v>
      </c>
      <c r="F9" s="52">
        <f t="shared" si="0"/>
        <v>3.2549999999999999</v>
      </c>
      <c r="G9" s="52">
        <f t="shared" si="1"/>
        <v>3.2549999999999999</v>
      </c>
      <c r="H9" s="304">
        <v>2.4152999999999997E-2</v>
      </c>
      <c r="I9" s="304">
        <v>2.3405999999999996E-2</v>
      </c>
      <c r="J9" s="304">
        <v>2.2658999999999999E-2</v>
      </c>
      <c r="K9" s="304">
        <v>2.1911999999999997E-2</v>
      </c>
      <c r="L9" s="304">
        <v>2.1165E-2</v>
      </c>
    </row>
    <row r="10" spans="1:12">
      <c r="A10" s="293">
        <v>35</v>
      </c>
      <c r="B10" s="294" t="s">
        <v>314</v>
      </c>
      <c r="C10" s="293" t="s">
        <v>307</v>
      </c>
      <c r="D10" s="295">
        <v>1.1760999999999999</v>
      </c>
      <c r="E10" s="296">
        <v>1</v>
      </c>
      <c r="F10" s="234">
        <f t="shared" si="0"/>
        <v>88.207499999999996</v>
      </c>
      <c r="G10" s="234">
        <f t="shared" si="1"/>
        <v>88.207499999999996</v>
      </c>
      <c r="H10" s="295">
        <v>0.73719999999999997</v>
      </c>
      <c r="I10" s="295">
        <v>0.71439999999999992</v>
      </c>
      <c r="J10" s="295">
        <v>0.69159999999999999</v>
      </c>
      <c r="K10" s="295">
        <v>0.66880000000000006</v>
      </c>
      <c r="L10" s="295">
        <v>0.64600000000000002</v>
      </c>
    </row>
    <row r="11" spans="1:12">
      <c r="A11" s="302">
        <v>55</v>
      </c>
      <c r="B11" s="303" t="s">
        <v>414</v>
      </c>
      <c r="C11" s="302" t="s">
        <v>307</v>
      </c>
      <c r="D11" s="304">
        <v>0.27900000000000003</v>
      </c>
      <c r="E11" s="305">
        <v>4</v>
      </c>
      <c r="F11" s="52">
        <f t="shared" si="0"/>
        <v>20.925000000000001</v>
      </c>
      <c r="G11" s="52">
        <f t="shared" si="1"/>
        <v>83.7</v>
      </c>
      <c r="H11" s="304">
        <v>8.8755000000000001E-2</v>
      </c>
      <c r="I11" s="304">
        <v>8.6009999999999989E-2</v>
      </c>
      <c r="J11" s="304">
        <v>8.3265000000000006E-2</v>
      </c>
      <c r="K11" s="304">
        <v>8.0519999999999994E-2</v>
      </c>
      <c r="L11" s="304">
        <v>7.7774999999999997E-2</v>
      </c>
    </row>
    <row r="12" spans="1:12">
      <c r="A12" s="293">
        <v>117</v>
      </c>
      <c r="B12" s="294" t="s">
        <v>410</v>
      </c>
      <c r="C12" s="293" t="s">
        <v>307</v>
      </c>
      <c r="D12" s="295">
        <v>5.8167</v>
      </c>
      <c r="E12" s="296">
        <v>1</v>
      </c>
      <c r="F12" s="234">
        <f t="shared" si="0"/>
        <v>436.2525</v>
      </c>
      <c r="G12" s="234">
        <f t="shared" si="1"/>
        <v>436.2525</v>
      </c>
      <c r="H12" s="295">
        <v>2.4182099999999997</v>
      </c>
      <c r="I12" s="295">
        <v>2.3434199999999996</v>
      </c>
      <c r="J12" s="295">
        <v>2.2686299999999999</v>
      </c>
      <c r="K12" s="295">
        <v>2.1938399999999998</v>
      </c>
      <c r="L12" s="295">
        <v>2.1190499999999997</v>
      </c>
    </row>
    <row r="13" spans="1:12">
      <c r="A13" s="302">
        <v>126</v>
      </c>
      <c r="B13" s="303" t="s">
        <v>411</v>
      </c>
      <c r="C13" s="302" t="s">
        <v>304</v>
      </c>
      <c r="D13" s="304">
        <v>4.2000000000000003E-2</v>
      </c>
      <c r="E13" s="305">
        <v>2</v>
      </c>
      <c r="F13" s="52">
        <f t="shared" si="0"/>
        <v>3.1500000000000004</v>
      </c>
      <c r="G13" s="52">
        <f t="shared" si="1"/>
        <v>6.3000000000000007</v>
      </c>
      <c r="H13" s="304">
        <v>2.8323999999999998E-2</v>
      </c>
      <c r="I13" s="304">
        <v>2.7448E-2</v>
      </c>
      <c r="J13" s="304">
        <v>2.6572000000000002E-2</v>
      </c>
      <c r="K13" s="304">
        <v>2.5696E-2</v>
      </c>
      <c r="L13" s="304">
        <v>2.4819999999999998E-2</v>
      </c>
    </row>
    <row r="14" spans="1:12">
      <c r="A14" s="293">
        <v>135</v>
      </c>
      <c r="B14" s="294" t="s">
        <v>319</v>
      </c>
      <c r="C14" s="293" t="s">
        <v>307</v>
      </c>
      <c r="D14" s="295">
        <v>0.17358483</v>
      </c>
      <c r="E14" s="296">
        <v>4</v>
      </c>
      <c r="F14" s="234">
        <f t="shared" si="0"/>
        <v>13.01886225</v>
      </c>
      <c r="G14" s="234">
        <f t="shared" si="1"/>
        <v>52.075448999999999</v>
      </c>
      <c r="H14" s="295">
        <v>0.1414487562</v>
      </c>
      <c r="I14" s="295">
        <v>0.13707405239999998</v>
      </c>
      <c r="J14" s="295">
        <v>0.13269934859999999</v>
      </c>
      <c r="K14" s="295">
        <v>0.1283246448</v>
      </c>
      <c r="L14" s="295">
        <v>0.12394994099999998</v>
      </c>
    </row>
    <row r="15" spans="1:12">
      <c r="A15" s="302">
        <v>137</v>
      </c>
      <c r="B15" s="303" t="s">
        <v>412</v>
      </c>
      <c r="C15" s="302" t="s">
        <v>304</v>
      </c>
      <c r="D15" s="304">
        <v>3.3170000000000002</v>
      </c>
      <c r="E15" s="305">
        <v>1</v>
      </c>
      <c r="F15" s="52">
        <f t="shared" si="0"/>
        <v>248.77500000000001</v>
      </c>
      <c r="G15" s="52">
        <f t="shared" si="1"/>
        <v>248.77500000000001</v>
      </c>
      <c r="H15" s="304">
        <v>1.501366</v>
      </c>
      <c r="I15" s="304">
        <v>1.4549319999999999</v>
      </c>
      <c r="J15" s="304">
        <v>1.408498</v>
      </c>
      <c r="K15" s="304">
        <v>1.3620640000000002</v>
      </c>
      <c r="L15" s="304">
        <v>1.3156300000000001</v>
      </c>
    </row>
    <row r="16" spans="1:12">
      <c r="A16" s="293">
        <v>114</v>
      </c>
      <c r="B16" s="294" t="s">
        <v>415</v>
      </c>
      <c r="C16" s="293" t="s">
        <v>307</v>
      </c>
      <c r="D16" s="295">
        <v>3.5758999999999999</v>
      </c>
      <c r="E16" s="234">
        <v>1</v>
      </c>
      <c r="F16" s="234">
        <f t="shared" si="0"/>
        <v>268.1925</v>
      </c>
      <c r="G16" s="234">
        <f t="shared" si="1"/>
        <v>268.1925</v>
      </c>
      <c r="H16" s="295">
        <v>0.90307000000000004</v>
      </c>
      <c r="I16" s="295">
        <v>0.87514000000000003</v>
      </c>
      <c r="J16" s="295">
        <v>0.84721000000000013</v>
      </c>
      <c r="K16" s="295">
        <v>0.81928000000000001</v>
      </c>
      <c r="L16" s="295">
        <v>0.79135</v>
      </c>
    </row>
    <row r="17" spans="1:12">
      <c r="A17" s="241">
        <v>145</v>
      </c>
      <c r="B17" s="242" t="s">
        <v>416</v>
      </c>
      <c r="C17" s="241" t="s">
        <v>307</v>
      </c>
      <c r="D17" s="243">
        <v>2.3820000000000001</v>
      </c>
      <c r="E17" s="245">
        <v>4</v>
      </c>
      <c r="F17" s="52">
        <f t="shared" si="0"/>
        <v>178.65</v>
      </c>
      <c r="G17" s="52">
        <f>F17*E17</f>
        <v>714.6</v>
      </c>
      <c r="H17" s="243">
        <v>1.14557</v>
      </c>
      <c r="I17" s="243">
        <v>1.1101399999999999</v>
      </c>
      <c r="J17" s="243">
        <v>1.0747100000000001</v>
      </c>
      <c r="K17" s="243">
        <v>1.03928</v>
      </c>
      <c r="L17" s="243">
        <v>1.0038499999999999</v>
      </c>
    </row>
    <row r="18" spans="1:12">
      <c r="A18" s="241">
        <v>150</v>
      </c>
      <c r="B18" s="242" t="s">
        <v>417</v>
      </c>
      <c r="C18" s="241" t="s">
        <v>304</v>
      </c>
      <c r="D18" s="243">
        <v>1.0616000000000001</v>
      </c>
      <c r="E18" s="245">
        <v>1</v>
      </c>
      <c r="F18" s="52">
        <f t="shared" si="0"/>
        <v>79.62</v>
      </c>
      <c r="G18" s="52">
        <f t="shared" si="1"/>
        <v>79.62</v>
      </c>
      <c r="H18" s="243">
        <v>0.72588660869999988</v>
      </c>
      <c r="I18" s="243">
        <v>0.70343650739999986</v>
      </c>
      <c r="J18" s="243">
        <v>0.68098640609999994</v>
      </c>
      <c r="K18" s="243">
        <v>0.65853630479999992</v>
      </c>
      <c r="L18" s="243">
        <v>0.63608620349999989</v>
      </c>
    </row>
    <row r="19" spans="1:12">
      <c r="A19" s="302">
        <v>126</v>
      </c>
      <c r="B19" s="303" t="s">
        <v>494</v>
      </c>
      <c r="C19" s="302" t="s">
        <v>304</v>
      </c>
      <c r="D19" s="304">
        <v>0.41710000000000003</v>
      </c>
      <c r="E19" s="305">
        <v>1</v>
      </c>
      <c r="F19" s="52">
        <f t="shared" si="0"/>
        <v>31.282500000000002</v>
      </c>
      <c r="G19" s="52">
        <f t="shared" si="1"/>
        <v>31.282500000000002</v>
      </c>
      <c r="H19" s="304">
        <v>2.8323999999999998E-2</v>
      </c>
      <c r="I19" s="304">
        <v>2.7448E-2</v>
      </c>
      <c r="J19" s="304">
        <v>2.6572000000000002E-2</v>
      </c>
      <c r="K19" s="304">
        <v>2.5696E-2</v>
      </c>
      <c r="L19" s="304">
        <v>2.4819999999999998E-2</v>
      </c>
    </row>
    <row r="20" spans="1:12">
      <c r="A20" s="306">
        <v>11</v>
      </c>
      <c r="B20" s="307" t="s">
        <v>418</v>
      </c>
      <c r="C20" s="271" t="s">
        <v>309</v>
      </c>
      <c r="D20" s="271">
        <v>1.4171</v>
      </c>
      <c r="E20" s="308">
        <v>1</v>
      </c>
      <c r="F20" s="52">
        <f>D20*75</f>
        <v>106.2825</v>
      </c>
      <c r="G20" s="273">
        <v>9.0376987500000006</v>
      </c>
      <c r="H20" s="271">
        <v>8.7665677874999997</v>
      </c>
      <c r="I20" s="271">
        <v>8.4954368250000005</v>
      </c>
      <c r="J20" s="271">
        <v>8.2243058625000014</v>
      </c>
      <c r="K20" s="271">
        <v>7.9531749000000005</v>
      </c>
      <c r="L20" s="271">
        <v>7.6820439375000005</v>
      </c>
    </row>
    <row r="21" spans="1:12">
      <c r="A21" s="289"/>
      <c r="B21" s="288"/>
      <c r="C21" s="289"/>
      <c r="D21" s="288"/>
      <c r="E21" s="288"/>
      <c r="F21" s="288"/>
      <c r="G21" s="235">
        <v>1066.3647337499999</v>
      </c>
      <c r="H21" s="288"/>
      <c r="I21" s="288"/>
      <c r="J21" s="288"/>
      <c r="K21" s="288"/>
      <c r="L21" s="288">
        <v>906.41002368749992</v>
      </c>
    </row>
    <row r="23" spans="1:12">
      <c r="B23" s="319" t="s">
        <v>405</v>
      </c>
      <c r="C23" s="323">
        <f>G4+G7+G9+G11+G13+G15+G17+G18+G19+G20</f>
        <v>1197.7876987500001</v>
      </c>
    </row>
    <row r="24" spans="1:12">
      <c r="B24" s="321" t="s">
        <v>322</v>
      </c>
      <c r="C24" s="322">
        <f>G5+G6+G8+G10+G12+G14+G16</f>
        <v>1086.4836675000001</v>
      </c>
    </row>
  </sheetData>
  <mergeCells count="3">
    <mergeCell ref="A2:A3"/>
    <mergeCell ref="B2:B3"/>
    <mergeCell ref="C2:C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2:M37"/>
  <sheetViews>
    <sheetView workbookViewId="0">
      <selection activeCell="L16" sqref="A2:L16"/>
    </sheetView>
  </sheetViews>
  <sheetFormatPr defaultRowHeight="15"/>
  <cols>
    <col min="2" max="2" width="54.85546875" customWidth="1"/>
  </cols>
  <sheetData>
    <row r="2" spans="1:12" ht="25.5">
      <c r="A2" s="355" t="s">
        <v>0</v>
      </c>
      <c r="B2" s="369" t="s">
        <v>46</v>
      </c>
      <c r="C2" s="371" t="s">
        <v>303</v>
      </c>
      <c r="D2" s="290" t="s">
        <v>2</v>
      </c>
      <c r="E2" s="290" t="s">
        <v>304</v>
      </c>
      <c r="F2" s="290"/>
      <c r="G2" s="290"/>
      <c r="H2" s="291">
        <v>0.03</v>
      </c>
      <c r="I2" s="291">
        <v>0.06</v>
      </c>
      <c r="J2" s="291">
        <v>0.09</v>
      </c>
      <c r="K2" s="291">
        <v>0.12</v>
      </c>
      <c r="L2" s="291">
        <v>0.15</v>
      </c>
    </row>
    <row r="3" spans="1:12">
      <c r="A3" s="356"/>
      <c r="B3" s="370"/>
      <c r="C3" s="372" t="s">
        <v>303</v>
      </c>
      <c r="D3" s="292" t="s">
        <v>5</v>
      </c>
      <c r="E3" s="292"/>
      <c r="F3" s="292"/>
      <c r="G3" s="292"/>
      <c r="H3" s="292" t="s">
        <v>6</v>
      </c>
      <c r="I3" s="292" t="s">
        <v>7</v>
      </c>
      <c r="J3" s="292" t="s">
        <v>8</v>
      </c>
      <c r="K3" s="292" t="s">
        <v>9</v>
      </c>
      <c r="L3" s="292" t="s">
        <v>10</v>
      </c>
    </row>
    <row r="4" spans="1:12" ht="18">
      <c r="A4" s="302">
        <v>2</v>
      </c>
      <c r="B4" s="303" t="s">
        <v>406</v>
      </c>
      <c r="C4" s="302" t="s">
        <v>304</v>
      </c>
      <c r="D4" s="304">
        <v>0.20230000000000001</v>
      </c>
      <c r="E4" s="305">
        <v>1</v>
      </c>
      <c r="F4" s="52">
        <f>D4*75</f>
        <v>15.172500000000001</v>
      </c>
      <c r="G4" s="52">
        <f>F4*E4</f>
        <v>15.172500000000001</v>
      </c>
      <c r="H4" s="304">
        <v>0.17025143179999999</v>
      </c>
      <c r="I4" s="304">
        <v>0.16498592359999997</v>
      </c>
      <c r="J4" s="304">
        <v>0.15972041539999998</v>
      </c>
      <c r="K4" s="304">
        <v>0.15445490719999999</v>
      </c>
      <c r="L4" s="304">
        <v>0.14918939899999997</v>
      </c>
    </row>
    <row r="5" spans="1:12">
      <c r="A5" s="293">
        <v>29</v>
      </c>
      <c r="B5" s="294" t="s">
        <v>306</v>
      </c>
      <c r="C5" s="293" t="s">
        <v>307</v>
      </c>
      <c r="D5" s="295">
        <v>0.26113992000000003</v>
      </c>
      <c r="E5" s="296">
        <v>1</v>
      </c>
      <c r="F5" s="234">
        <f t="shared" ref="F5:F15" si="0">D5*75</f>
        <v>19.585494000000001</v>
      </c>
      <c r="G5" s="234">
        <f t="shared" ref="G5:G15" si="1">F5*E5</f>
        <v>19.585494000000001</v>
      </c>
      <c r="H5" s="295">
        <v>18.997929179999996</v>
      </c>
      <c r="I5" s="295">
        <v>18.410364359999996</v>
      </c>
      <c r="J5" s="295">
        <v>17.822799539999998</v>
      </c>
      <c r="K5" s="295">
        <v>17.235234719999998</v>
      </c>
      <c r="L5" s="295">
        <v>16.647669899999997</v>
      </c>
    </row>
    <row r="6" spans="1:12">
      <c r="A6" s="293">
        <v>13</v>
      </c>
      <c r="B6" s="294" t="s">
        <v>310</v>
      </c>
      <c r="C6" s="293" t="s">
        <v>307</v>
      </c>
      <c r="D6" s="295">
        <v>0.17358483</v>
      </c>
      <c r="E6" s="296">
        <v>2</v>
      </c>
      <c r="F6" s="234">
        <f t="shared" si="0"/>
        <v>13.01886225</v>
      </c>
      <c r="G6" s="234">
        <f t="shared" si="1"/>
        <v>26.037724499999999</v>
      </c>
      <c r="H6" s="295">
        <v>0.16837728509999997</v>
      </c>
      <c r="I6" s="295">
        <v>0.16316974019999997</v>
      </c>
      <c r="J6" s="295">
        <v>0.15796219529999997</v>
      </c>
      <c r="K6" s="295">
        <v>0.15275465039999997</v>
      </c>
      <c r="L6" s="295">
        <v>0.14754710549999997</v>
      </c>
    </row>
    <row r="7" spans="1:12">
      <c r="A7" s="306">
        <v>17</v>
      </c>
      <c r="B7" s="307" t="s">
        <v>407</v>
      </c>
      <c r="C7" s="306" t="s">
        <v>304</v>
      </c>
      <c r="D7" s="271">
        <v>4.0300000000000002E-2</v>
      </c>
      <c r="E7" s="308">
        <v>2</v>
      </c>
      <c r="F7" s="52">
        <f t="shared" si="0"/>
        <v>3.0225</v>
      </c>
      <c r="G7" s="52">
        <f t="shared" si="1"/>
        <v>6.0449999999999999</v>
      </c>
      <c r="H7" s="271">
        <v>1.5519999999999999E-2</v>
      </c>
      <c r="I7" s="271">
        <v>1.504E-2</v>
      </c>
      <c r="J7" s="271">
        <v>1.456E-2</v>
      </c>
      <c r="K7" s="271">
        <v>1.4080000000000001E-2</v>
      </c>
      <c r="L7" s="271">
        <v>1.3599999999999999E-2</v>
      </c>
    </row>
    <row r="8" spans="1:12">
      <c r="A8" s="137">
        <v>22</v>
      </c>
      <c r="B8" s="138" t="s">
        <v>420</v>
      </c>
      <c r="C8" s="137" t="s">
        <v>307</v>
      </c>
      <c r="D8" s="139">
        <v>2.6151</v>
      </c>
      <c r="E8" s="297">
        <v>1</v>
      </c>
      <c r="F8" s="234">
        <f t="shared" si="0"/>
        <v>196.13249999999999</v>
      </c>
      <c r="G8" s="234">
        <f t="shared" si="1"/>
        <v>196.13249999999999</v>
      </c>
      <c r="H8" s="139">
        <v>0.69645999999999997</v>
      </c>
      <c r="I8" s="139">
        <v>0.67491999999999996</v>
      </c>
      <c r="J8" s="139">
        <v>0.65337999999999996</v>
      </c>
      <c r="K8" s="139">
        <v>0.63183999999999996</v>
      </c>
      <c r="L8" s="139">
        <v>0.61029999999999995</v>
      </c>
    </row>
    <row r="9" spans="1:12">
      <c r="A9" s="302">
        <v>31</v>
      </c>
      <c r="B9" s="303" t="s">
        <v>408</v>
      </c>
      <c r="C9" s="302" t="s">
        <v>304</v>
      </c>
      <c r="D9" s="304">
        <v>4.3400000000000001E-2</v>
      </c>
      <c r="E9" s="305">
        <v>1</v>
      </c>
      <c r="F9" s="52">
        <f t="shared" si="0"/>
        <v>3.2549999999999999</v>
      </c>
      <c r="G9" s="52">
        <f t="shared" si="1"/>
        <v>3.2549999999999999</v>
      </c>
      <c r="H9" s="304">
        <v>2.4152999999999997E-2</v>
      </c>
      <c r="I9" s="304">
        <v>2.3405999999999996E-2</v>
      </c>
      <c r="J9" s="304">
        <v>2.2658999999999999E-2</v>
      </c>
      <c r="K9" s="304">
        <v>2.1911999999999997E-2</v>
      </c>
      <c r="L9" s="304">
        <v>2.1165E-2</v>
      </c>
    </row>
    <row r="10" spans="1:12">
      <c r="A10" s="293">
        <v>35</v>
      </c>
      <c r="B10" s="294" t="s">
        <v>314</v>
      </c>
      <c r="C10" s="293" t="s">
        <v>307</v>
      </c>
      <c r="D10" s="295">
        <v>1.1760999999999999</v>
      </c>
      <c r="E10" s="296">
        <v>1</v>
      </c>
      <c r="F10" s="234">
        <f t="shared" si="0"/>
        <v>88.207499999999996</v>
      </c>
      <c r="G10" s="234">
        <f t="shared" si="1"/>
        <v>88.207499999999996</v>
      </c>
      <c r="H10" s="295">
        <v>0.73719999999999997</v>
      </c>
      <c r="I10" s="295">
        <v>0.71439999999999992</v>
      </c>
      <c r="J10" s="295">
        <v>0.69159999999999999</v>
      </c>
      <c r="K10" s="295">
        <v>0.66880000000000006</v>
      </c>
      <c r="L10" s="295">
        <v>0.64600000000000002</v>
      </c>
    </row>
    <row r="11" spans="1:12">
      <c r="A11" s="302">
        <v>55</v>
      </c>
      <c r="B11" s="303" t="s">
        <v>414</v>
      </c>
      <c r="C11" s="302" t="s">
        <v>307</v>
      </c>
      <c r="D11" s="304">
        <v>0.27900000000000003</v>
      </c>
      <c r="E11" s="305">
        <v>4</v>
      </c>
      <c r="F11" s="52">
        <f t="shared" si="0"/>
        <v>20.925000000000001</v>
      </c>
      <c r="G11" s="52">
        <f t="shared" si="1"/>
        <v>83.7</v>
      </c>
      <c r="H11" s="304">
        <v>8.8755000000000001E-2</v>
      </c>
      <c r="I11" s="304">
        <v>8.6009999999999989E-2</v>
      </c>
      <c r="J11" s="304">
        <v>8.3265000000000006E-2</v>
      </c>
      <c r="K11" s="304">
        <v>8.0519999999999994E-2</v>
      </c>
      <c r="L11" s="304">
        <v>7.7774999999999997E-2</v>
      </c>
    </row>
    <row r="12" spans="1:12">
      <c r="A12" s="241">
        <v>68</v>
      </c>
      <c r="B12" s="242" t="s">
        <v>327</v>
      </c>
      <c r="C12" s="241" t="s">
        <v>304</v>
      </c>
      <c r="D12" s="243">
        <v>0.27979999999999999</v>
      </c>
      <c r="E12" s="244">
        <v>2</v>
      </c>
      <c r="F12" s="52">
        <f t="shared" si="0"/>
        <v>20.984999999999999</v>
      </c>
      <c r="G12" s="52">
        <f t="shared" si="1"/>
        <v>41.97</v>
      </c>
      <c r="H12" s="243">
        <v>0.21863799999999997</v>
      </c>
      <c r="I12" s="243">
        <v>0.21187599999999998</v>
      </c>
      <c r="J12" s="243">
        <v>0.20511399999999999</v>
      </c>
      <c r="K12" s="243">
        <v>0.198352</v>
      </c>
      <c r="L12" s="243">
        <v>0.19158999999999998</v>
      </c>
    </row>
    <row r="13" spans="1:12">
      <c r="A13" s="241">
        <v>81</v>
      </c>
      <c r="B13" s="242" t="s">
        <v>419</v>
      </c>
      <c r="C13" s="241" t="s">
        <v>304</v>
      </c>
      <c r="D13" s="243">
        <v>2.0880999999999998</v>
      </c>
      <c r="E13" s="244">
        <v>1</v>
      </c>
      <c r="F13" s="52">
        <f t="shared" si="0"/>
        <v>156.60749999999999</v>
      </c>
      <c r="G13" s="52">
        <f t="shared" si="1"/>
        <v>156.60749999999999</v>
      </c>
      <c r="H13" s="243">
        <v>1.0881459999999998</v>
      </c>
      <c r="I13" s="243">
        <v>1.0544919999999998</v>
      </c>
      <c r="J13" s="243">
        <v>1.0208379999999999</v>
      </c>
      <c r="K13" s="243">
        <v>0.98718399999999995</v>
      </c>
      <c r="L13" s="243">
        <v>0.95352999999999988</v>
      </c>
    </row>
    <row r="14" spans="1:12">
      <c r="A14" s="302">
        <v>126</v>
      </c>
      <c r="B14" s="303" t="s">
        <v>411</v>
      </c>
      <c r="C14" s="302" t="s">
        <v>304</v>
      </c>
      <c r="D14" s="304">
        <v>4.2000000000000003E-2</v>
      </c>
      <c r="E14" s="305">
        <v>2</v>
      </c>
      <c r="F14" s="52">
        <f t="shared" si="0"/>
        <v>3.1500000000000004</v>
      </c>
      <c r="G14" s="52">
        <f t="shared" si="1"/>
        <v>6.3000000000000007</v>
      </c>
      <c r="H14" s="304">
        <v>2.8323999999999998E-2</v>
      </c>
      <c r="I14" s="304">
        <v>2.7448E-2</v>
      </c>
      <c r="J14" s="304">
        <v>2.6572000000000002E-2</v>
      </c>
      <c r="K14" s="304">
        <v>2.5696E-2</v>
      </c>
      <c r="L14" s="304">
        <v>2.4819999999999998E-2</v>
      </c>
    </row>
    <row r="15" spans="1:12" ht="16.5">
      <c r="A15" s="96">
        <v>11</v>
      </c>
      <c r="B15" s="97" t="s">
        <v>308</v>
      </c>
      <c r="C15" s="98" t="s">
        <v>309</v>
      </c>
      <c r="D15" s="98">
        <v>0.33</v>
      </c>
      <c r="E15" s="99">
        <v>1</v>
      </c>
      <c r="F15" s="52">
        <f t="shared" si="0"/>
        <v>24.75</v>
      </c>
      <c r="G15" s="52">
        <f t="shared" si="1"/>
        <v>24.75</v>
      </c>
      <c r="H15" s="98">
        <v>8.7665677874999997</v>
      </c>
      <c r="I15" s="98">
        <v>8.4954368250000005</v>
      </c>
      <c r="J15" s="98">
        <v>8.2243058625000014</v>
      </c>
      <c r="K15" s="98">
        <v>7.9531749000000005</v>
      </c>
      <c r="L15" s="98">
        <v>7.6820439375000005</v>
      </c>
    </row>
    <row r="18" spans="2:13">
      <c r="B18" s="319" t="s">
        <v>44</v>
      </c>
      <c r="C18" s="323">
        <f>G4+G7+G9+G11+G12+G13+G14+G15</f>
        <v>337.8</v>
      </c>
    </row>
    <row r="19" spans="2:13">
      <c r="B19" s="320" t="s">
        <v>322</v>
      </c>
      <c r="C19" s="322">
        <f>G5+G6+G8+G10</f>
        <v>329.96321849999998</v>
      </c>
    </row>
    <row r="21" spans="2:13">
      <c r="M21" s="287"/>
    </row>
    <row r="22" spans="2:13">
      <c r="M22" s="287"/>
    </row>
    <row r="23" spans="2:13">
      <c r="M23" s="287"/>
    </row>
    <row r="24" spans="2:13">
      <c r="M24" s="287"/>
    </row>
    <row r="25" spans="2:13">
      <c r="M25" s="287"/>
    </row>
    <row r="26" spans="2:13">
      <c r="M26" s="287"/>
    </row>
    <row r="27" spans="2:13">
      <c r="M27" s="287"/>
    </row>
    <row r="28" spans="2:13">
      <c r="M28" s="287"/>
    </row>
    <row r="29" spans="2:13">
      <c r="M29" s="287"/>
    </row>
    <row r="30" spans="2:13">
      <c r="M30" s="287"/>
    </row>
    <row r="31" spans="2:13">
      <c r="M31" s="287"/>
    </row>
    <row r="32" spans="2:13">
      <c r="M32" s="287"/>
    </row>
    <row r="33" spans="13:13">
      <c r="M33" s="287"/>
    </row>
    <row r="34" spans="13:13">
      <c r="M34" s="287"/>
    </row>
    <row r="35" spans="13:13">
      <c r="M35" s="287"/>
    </row>
    <row r="36" spans="13:13">
      <c r="M36" s="287"/>
    </row>
    <row r="37" spans="13:13">
      <c r="M37" s="287"/>
    </row>
  </sheetData>
  <mergeCells count="3">
    <mergeCell ref="A2:A3"/>
    <mergeCell ref="B2:B3"/>
    <mergeCell ref="C2:C3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2:L19"/>
  <sheetViews>
    <sheetView workbookViewId="0">
      <selection activeCell="L16" sqref="A2:L16"/>
    </sheetView>
  </sheetViews>
  <sheetFormatPr defaultRowHeight="15"/>
  <cols>
    <col min="2" max="2" width="46.42578125" customWidth="1"/>
  </cols>
  <sheetData>
    <row r="2" spans="1:12" ht="25.5">
      <c r="A2" s="355" t="s">
        <v>0</v>
      </c>
      <c r="B2" s="369" t="s">
        <v>46</v>
      </c>
      <c r="C2" s="371" t="s">
        <v>303</v>
      </c>
      <c r="D2" s="290" t="s">
        <v>2</v>
      </c>
      <c r="E2" s="290" t="s">
        <v>304</v>
      </c>
      <c r="F2" s="290"/>
      <c r="G2" s="290"/>
      <c r="H2" s="291">
        <v>0.03</v>
      </c>
      <c r="I2" s="291">
        <v>0.06</v>
      </c>
      <c r="J2" s="291">
        <v>0.09</v>
      </c>
      <c r="K2" s="291">
        <v>0.12</v>
      </c>
      <c r="L2" s="291">
        <v>0.15</v>
      </c>
    </row>
    <row r="3" spans="1:12">
      <c r="A3" s="356"/>
      <c r="B3" s="370"/>
      <c r="C3" s="372" t="s">
        <v>303</v>
      </c>
      <c r="D3" s="292" t="s">
        <v>5</v>
      </c>
      <c r="E3" s="292"/>
      <c r="F3" s="292"/>
      <c r="G3" s="292"/>
      <c r="H3" s="292" t="s">
        <v>6</v>
      </c>
      <c r="I3" s="292" t="s">
        <v>7</v>
      </c>
      <c r="J3" s="292" t="s">
        <v>8</v>
      </c>
      <c r="K3" s="292" t="s">
        <v>9</v>
      </c>
      <c r="L3" s="292" t="s">
        <v>10</v>
      </c>
    </row>
    <row r="4" spans="1:12" ht="18">
      <c r="A4" s="302">
        <v>2</v>
      </c>
      <c r="B4" s="303" t="s">
        <v>406</v>
      </c>
      <c r="C4" s="302" t="s">
        <v>304</v>
      </c>
      <c r="D4" s="304">
        <v>0.20230000000000001</v>
      </c>
      <c r="E4" s="305">
        <v>1</v>
      </c>
      <c r="F4" s="52">
        <f>D4*75</f>
        <v>15.172500000000001</v>
      </c>
      <c r="G4" s="52">
        <f>F4*E4</f>
        <v>15.172500000000001</v>
      </c>
      <c r="H4" s="304">
        <v>0.17025143179999999</v>
      </c>
      <c r="I4" s="304">
        <v>0.16498592359999997</v>
      </c>
      <c r="J4" s="304">
        <v>0.15972041539999998</v>
      </c>
      <c r="K4" s="304">
        <v>0.15445490719999999</v>
      </c>
      <c r="L4" s="304">
        <v>0.14918939899999997</v>
      </c>
    </row>
    <row r="5" spans="1:12">
      <c r="A5" s="293">
        <v>29</v>
      </c>
      <c r="B5" s="294" t="s">
        <v>306</v>
      </c>
      <c r="C5" s="293" t="s">
        <v>307</v>
      </c>
      <c r="D5" s="295">
        <v>0.26113991999999997</v>
      </c>
      <c r="E5" s="296">
        <v>1</v>
      </c>
      <c r="F5" s="234">
        <f t="shared" ref="F5:F15" si="0">D5*75</f>
        <v>19.585493999999997</v>
      </c>
      <c r="G5" s="234">
        <f t="shared" ref="G5:G14" si="1">F5*E5</f>
        <v>19.585493999999997</v>
      </c>
      <c r="H5" s="295">
        <v>18.997929179999996</v>
      </c>
      <c r="I5" s="295">
        <v>18.410364359999996</v>
      </c>
      <c r="J5" s="295">
        <v>17.822799539999998</v>
      </c>
      <c r="K5" s="295">
        <v>17.235234719999998</v>
      </c>
      <c r="L5" s="295">
        <v>16.647669899999997</v>
      </c>
    </row>
    <row r="6" spans="1:12">
      <c r="A6" s="293">
        <v>13</v>
      </c>
      <c r="B6" s="294" t="s">
        <v>310</v>
      </c>
      <c r="C6" s="293" t="s">
        <v>307</v>
      </c>
      <c r="D6" s="295">
        <v>0.17358483</v>
      </c>
      <c r="E6" s="296">
        <v>2</v>
      </c>
      <c r="F6" s="234">
        <f t="shared" si="0"/>
        <v>13.01886225</v>
      </c>
      <c r="G6" s="234">
        <f t="shared" si="1"/>
        <v>26.037724499999999</v>
      </c>
      <c r="H6" s="295">
        <v>0.16837728509999997</v>
      </c>
      <c r="I6" s="295">
        <v>0.16316974019999997</v>
      </c>
      <c r="J6" s="295">
        <v>0.15796219529999997</v>
      </c>
      <c r="K6" s="295">
        <v>0.15275465039999997</v>
      </c>
      <c r="L6" s="295">
        <v>0.14754710549999997</v>
      </c>
    </row>
    <row r="7" spans="1:12">
      <c r="A7" s="306">
        <v>17</v>
      </c>
      <c r="B7" s="307" t="s">
        <v>407</v>
      </c>
      <c r="C7" s="306" t="s">
        <v>304</v>
      </c>
      <c r="D7" s="271">
        <v>4.0300000000000002E-2</v>
      </c>
      <c r="E7" s="308">
        <v>2</v>
      </c>
      <c r="F7" s="52">
        <f t="shared" si="0"/>
        <v>3.0225</v>
      </c>
      <c r="G7" s="52">
        <f t="shared" si="1"/>
        <v>6.0449999999999999</v>
      </c>
      <c r="H7" s="271">
        <v>1.5519999999999999E-2</v>
      </c>
      <c r="I7" s="271">
        <v>1.504E-2</v>
      </c>
      <c r="J7" s="271">
        <v>1.456E-2</v>
      </c>
      <c r="K7" s="271">
        <v>1.4080000000000001E-2</v>
      </c>
      <c r="L7" s="271">
        <v>1.3599999999999999E-2</v>
      </c>
    </row>
    <row r="8" spans="1:12">
      <c r="A8" s="137">
        <v>22</v>
      </c>
      <c r="B8" s="138" t="s">
        <v>420</v>
      </c>
      <c r="C8" s="137" t="s">
        <v>307</v>
      </c>
      <c r="D8" s="139">
        <v>2.6151</v>
      </c>
      <c r="E8" s="297">
        <v>1</v>
      </c>
      <c r="F8" s="234">
        <f t="shared" si="0"/>
        <v>196.13249999999999</v>
      </c>
      <c r="G8" s="234">
        <f t="shared" si="1"/>
        <v>196.13249999999999</v>
      </c>
      <c r="H8" s="139">
        <v>0.69645999999999997</v>
      </c>
      <c r="I8" s="139">
        <v>0.67491999999999996</v>
      </c>
      <c r="J8" s="139">
        <v>0.65337999999999996</v>
      </c>
      <c r="K8" s="139">
        <v>0.63183999999999996</v>
      </c>
      <c r="L8" s="139">
        <v>0.61029999999999995</v>
      </c>
    </row>
    <row r="9" spans="1:12">
      <c r="A9" s="302">
        <v>31</v>
      </c>
      <c r="B9" s="303" t="s">
        <v>408</v>
      </c>
      <c r="C9" s="302" t="s">
        <v>304</v>
      </c>
      <c r="D9" s="304">
        <v>4.3400000000000001E-2</v>
      </c>
      <c r="E9" s="305">
        <v>1</v>
      </c>
      <c r="F9" s="52">
        <f t="shared" si="0"/>
        <v>3.2549999999999999</v>
      </c>
      <c r="G9" s="52">
        <f t="shared" si="1"/>
        <v>3.2549999999999999</v>
      </c>
      <c r="H9" s="304">
        <v>2.4152999999999997E-2</v>
      </c>
      <c r="I9" s="304">
        <v>2.3405999999999996E-2</v>
      </c>
      <c r="J9" s="304">
        <v>2.2658999999999999E-2</v>
      </c>
      <c r="K9" s="304">
        <v>2.1911999999999997E-2</v>
      </c>
      <c r="L9" s="304">
        <v>2.1165E-2</v>
      </c>
    </row>
    <row r="10" spans="1:12">
      <c r="A10" s="241">
        <v>55</v>
      </c>
      <c r="B10" s="242" t="s">
        <v>421</v>
      </c>
      <c r="C10" s="241" t="s">
        <v>307</v>
      </c>
      <c r="D10" s="243">
        <v>0.30909999999999999</v>
      </c>
      <c r="E10" s="244">
        <v>4</v>
      </c>
      <c r="F10" s="52">
        <f t="shared" si="0"/>
        <v>23.182499999999997</v>
      </c>
      <c r="G10" s="52">
        <f t="shared" si="1"/>
        <v>92.72999999999999</v>
      </c>
      <c r="H10" s="243">
        <v>8.8755000000000001E-2</v>
      </c>
      <c r="I10" s="243">
        <v>8.6009999999999989E-2</v>
      </c>
      <c r="J10" s="243">
        <v>8.3265000000000006E-2</v>
      </c>
      <c r="K10" s="243">
        <v>8.0519999999999994E-2</v>
      </c>
      <c r="L10" s="243">
        <v>7.7774999999999997E-2</v>
      </c>
    </row>
    <row r="11" spans="1:12">
      <c r="A11" s="241">
        <v>68</v>
      </c>
      <c r="B11" s="242" t="s">
        <v>327</v>
      </c>
      <c r="C11" s="241" t="s">
        <v>304</v>
      </c>
      <c r="D11" s="243">
        <v>0.27979999999999999</v>
      </c>
      <c r="E11" s="244">
        <v>2</v>
      </c>
      <c r="F11" s="52">
        <f t="shared" si="0"/>
        <v>20.984999999999999</v>
      </c>
      <c r="G11" s="52">
        <f t="shared" si="1"/>
        <v>41.97</v>
      </c>
      <c r="H11" s="243">
        <v>0.21863799999999997</v>
      </c>
      <c r="I11" s="243">
        <v>0.21187599999999998</v>
      </c>
      <c r="J11" s="243">
        <v>0.20511399999999999</v>
      </c>
      <c r="K11" s="243">
        <v>0.198352</v>
      </c>
      <c r="L11" s="243">
        <v>0.19158999999999998</v>
      </c>
    </row>
    <row r="12" spans="1:12">
      <c r="A12" s="302">
        <v>126</v>
      </c>
      <c r="B12" s="303" t="s">
        <v>411</v>
      </c>
      <c r="C12" s="302" t="s">
        <v>304</v>
      </c>
      <c r="D12" s="304">
        <v>4.2000000000000003E-2</v>
      </c>
      <c r="E12" s="305">
        <v>2</v>
      </c>
      <c r="F12" s="52">
        <f t="shared" si="0"/>
        <v>3.1500000000000004</v>
      </c>
      <c r="G12" s="52">
        <f t="shared" si="1"/>
        <v>6.3000000000000007</v>
      </c>
      <c r="H12" s="304">
        <v>2.8323999999999998E-2</v>
      </c>
      <c r="I12" s="304">
        <v>2.7448E-2</v>
      </c>
      <c r="J12" s="304">
        <v>2.6572000000000002E-2</v>
      </c>
      <c r="K12" s="304">
        <v>2.5696E-2</v>
      </c>
      <c r="L12" s="304">
        <v>2.4819999999999998E-2</v>
      </c>
    </row>
    <row r="13" spans="1:12">
      <c r="A13" s="241">
        <v>186</v>
      </c>
      <c r="B13" s="242" t="s">
        <v>422</v>
      </c>
      <c r="C13" s="241" t="s">
        <v>304</v>
      </c>
      <c r="D13" s="243">
        <v>4.3807999999999998</v>
      </c>
      <c r="E13" s="244">
        <v>1</v>
      </c>
      <c r="F13" s="52">
        <f t="shared" si="0"/>
        <v>328.56</v>
      </c>
      <c r="G13" s="52">
        <f t="shared" si="1"/>
        <v>328.56</v>
      </c>
      <c r="H13" s="162">
        <v>2.8343400000000001</v>
      </c>
      <c r="I13" s="162">
        <v>2.74668</v>
      </c>
      <c r="J13" s="162">
        <v>2.6590200000000004</v>
      </c>
      <c r="K13" s="162">
        <v>2.5713600000000003</v>
      </c>
      <c r="L13" s="162">
        <v>2.4837000000000002</v>
      </c>
    </row>
    <row r="14" spans="1:12">
      <c r="A14" s="293">
        <v>190</v>
      </c>
      <c r="B14" s="294" t="s">
        <v>330</v>
      </c>
      <c r="C14" s="293" t="s">
        <v>307</v>
      </c>
      <c r="D14" s="295">
        <v>2.2099000000000002</v>
      </c>
      <c r="E14" s="296">
        <v>1</v>
      </c>
      <c r="F14" s="234">
        <f t="shared" si="0"/>
        <v>165.74250000000001</v>
      </c>
      <c r="G14" s="234">
        <f t="shared" si="1"/>
        <v>165.74250000000001</v>
      </c>
      <c r="H14" s="300">
        <v>1.2871899999999998</v>
      </c>
      <c r="I14" s="300">
        <v>1.2473799999999999</v>
      </c>
      <c r="J14" s="300">
        <v>1.20757</v>
      </c>
      <c r="K14" s="300">
        <v>1.1677599999999999</v>
      </c>
      <c r="L14" s="300">
        <v>1.12795</v>
      </c>
    </row>
    <row r="15" spans="1:12">
      <c r="A15" s="306">
        <v>11</v>
      </c>
      <c r="B15" s="307" t="s">
        <v>308</v>
      </c>
      <c r="C15" s="271" t="s">
        <v>309</v>
      </c>
      <c r="D15" s="271">
        <v>0.33</v>
      </c>
      <c r="E15" s="308">
        <v>1</v>
      </c>
      <c r="F15" s="52">
        <f t="shared" si="0"/>
        <v>24.75</v>
      </c>
      <c r="G15" s="273">
        <v>9.0376987500000006</v>
      </c>
      <c r="H15" s="271">
        <v>8.7665677874999997</v>
      </c>
      <c r="I15" s="271">
        <v>8.4954368250000005</v>
      </c>
      <c r="J15" s="271">
        <v>8.2243058625000014</v>
      </c>
      <c r="K15" s="271">
        <v>7.9531749000000005</v>
      </c>
      <c r="L15" s="271">
        <v>7.6820439375000005</v>
      </c>
    </row>
    <row r="18" spans="1:12" ht="15.75" customHeight="1">
      <c r="A18" s="287"/>
      <c r="B18" s="319" t="s">
        <v>44</v>
      </c>
      <c r="C18" s="324">
        <f>G4+G7+G9+G10+G11+G12+G13+G15</f>
        <v>503.07019875000003</v>
      </c>
      <c r="D18" s="287"/>
      <c r="E18" s="287"/>
      <c r="F18" s="287"/>
      <c r="G18" s="287"/>
      <c r="H18" s="287"/>
      <c r="I18" s="287"/>
      <c r="J18" s="287"/>
      <c r="K18" s="287"/>
      <c r="L18" s="287"/>
    </row>
    <row r="19" spans="1:12" ht="15" customHeight="1">
      <c r="B19" s="320" t="s">
        <v>45</v>
      </c>
      <c r="C19" s="325">
        <f>G5+G6+G8+G14</f>
        <v>407.49821850000001</v>
      </c>
    </row>
  </sheetData>
  <mergeCells count="3">
    <mergeCell ref="A2:A3"/>
    <mergeCell ref="B2:B3"/>
    <mergeCell ref="C2:C3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2:L19"/>
  <sheetViews>
    <sheetView workbookViewId="0">
      <selection activeCell="D14" sqref="D14"/>
    </sheetView>
  </sheetViews>
  <sheetFormatPr defaultRowHeight="15"/>
  <cols>
    <col min="2" max="2" width="72.42578125" customWidth="1"/>
    <col min="4" max="4" width="9.5703125" bestFit="1" customWidth="1"/>
  </cols>
  <sheetData>
    <row r="2" spans="1:12" ht="25.5">
      <c r="A2" s="355" t="s">
        <v>0</v>
      </c>
      <c r="B2" s="369" t="s">
        <v>46</v>
      </c>
      <c r="C2" s="371" t="s">
        <v>303</v>
      </c>
      <c r="D2" s="290" t="s">
        <v>2</v>
      </c>
      <c r="E2" s="290" t="s">
        <v>304</v>
      </c>
      <c r="F2" s="290"/>
      <c r="G2" s="290"/>
      <c r="H2" s="291">
        <v>0.03</v>
      </c>
      <c r="I2" s="291">
        <v>0.06</v>
      </c>
      <c r="J2" s="291">
        <v>0.09</v>
      </c>
      <c r="K2" s="291">
        <v>0.12</v>
      </c>
      <c r="L2" s="291">
        <v>0.15</v>
      </c>
    </row>
    <row r="3" spans="1:12">
      <c r="A3" s="356"/>
      <c r="B3" s="370"/>
      <c r="C3" s="372" t="s">
        <v>303</v>
      </c>
      <c r="D3" s="292" t="s">
        <v>5</v>
      </c>
      <c r="E3" s="292"/>
      <c r="F3" s="292"/>
      <c r="G3" s="292"/>
      <c r="H3" s="292" t="s">
        <v>6</v>
      </c>
      <c r="I3" s="292" t="s">
        <v>7</v>
      </c>
      <c r="J3" s="292" t="s">
        <v>8</v>
      </c>
      <c r="K3" s="292" t="s">
        <v>9</v>
      </c>
      <c r="L3" s="292" t="s">
        <v>10</v>
      </c>
    </row>
    <row r="4" spans="1:12" ht="18">
      <c r="A4" s="302">
        <v>2</v>
      </c>
      <c r="B4" s="303" t="s">
        <v>424</v>
      </c>
      <c r="C4" s="302" t="s">
        <v>304</v>
      </c>
      <c r="D4" s="304">
        <v>0.4012</v>
      </c>
      <c r="E4" s="305">
        <v>1</v>
      </c>
      <c r="F4" s="52">
        <f>D4*75</f>
        <v>30.09</v>
      </c>
      <c r="G4" s="52">
        <f>F4*E4</f>
        <v>30.09</v>
      </c>
      <c r="H4" s="304">
        <v>0.17025143179999999</v>
      </c>
      <c r="I4" s="304">
        <v>0.16498592359999997</v>
      </c>
      <c r="J4" s="304">
        <v>0.15972041539999998</v>
      </c>
      <c r="K4" s="304">
        <v>0.15445490719999999</v>
      </c>
      <c r="L4" s="304">
        <v>0.14918939899999997</v>
      </c>
    </row>
    <row r="5" spans="1:12">
      <c r="A5" s="293">
        <v>29</v>
      </c>
      <c r="B5" s="294" t="s">
        <v>306</v>
      </c>
      <c r="C5" s="293" t="s">
        <v>307</v>
      </c>
      <c r="D5" s="295">
        <v>0.26113992000000003</v>
      </c>
      <c r="E5" s="296">
        <v>1</v>
      </c>
      <c r="F5" s="234">
        <f t="shared" ref="F5:F15" si="0">D5*75</f>
        <v>19.585494000000001</v>
      </c>
      <c r="G5" s="234">
        <f t="shared" ref="G5:G15" si="1">F5*E5</f>
        <v>19.585494000000001</v>
      </c>
      <c r="H5" s="295">
        <v>18.997929179999996</v>
      </c>
      <c r="I5" s="295">
        <v>18.410364359999996</v>
      </c>
      <c r="J5" s="295">
        <v>17.822799539999998</v>
      </c>
      <c r="K5" s="295">
        <v>17.235234719999998</v>
      </c>
      <c r="L5" s="295">
        <v>16.647669899999997</v>
      </c>
    </row>
    <row r="6" spans="1:12">
      <c r="A6" s="293">
        <v>13</v>
      </c>
      <c r="B6" s="294" t="s">
        <v>310</v>
      </c>
      <c r="C6" s="293" t="s">
        <v>307</v>
      </c>
      <c r="D6" s="295">
        <v>0.17358483</v>
      </c>
      <c r="E6" s="296">
        <v>2</v>
      </c>
      <c r="F6" s="234">
        <f t="shared" si="0"/>
        <v>13.01886225</v>
      </c>
      <c r="G6" s="234">
        <f t="shared" si="1"/>
        <v>26.037724499999999</v>
      </c>
      <c r="H6" s="295">
        <v>0.16837728509999997</v>
      </c>
      <c r="I6" s="295">
        <v>0.16316974019999997</v>
      </c>
      <c r="J6" s="295">
        <v>0.15796219529999997</v>
      </c>
      <c r="K6" s="295">
        <v>0.15275465039999997</v>
      </c>
      <c r="L6" s="295">
        <v>0.14754710549999997</v>
      </c>
    </row>
    <row r="7" spans="1:12">
      <c r="A7" s="306">
        <v>17</v>
      </c>
      <c r="B7" s="307" t="s">
        <v>425</v>
      </c>
      <c r="C7" s="306" t="s">
        <v>304</v>
      </c>
      <c r="D7" s="271">
        <v>0.53400000000000003</v>
      </c>
      <c r="E7" s="308">
        <v>2</v>
      </c>
      <c r="F7" s="52">
        <f t="shared" si="0"/>
        <v>40.050000000000004</v>
      </c>
      <c r="G7" s="52">
        <f t="shared" si="1"/>
        <v>80.100000000000009</v>
      </c>
      <c r="H7" s="271">
        <v>1.5519999999999999E-2</v>
      </c>
      <c r="I7" s="271">
        <v>1.504E-2</v>
      </c>
      <c r="J7" s="271">
        <v>1.456E-2</v>
      </c>
      <c r="K7" s="271">
        <v>1.4080000000000001E-2</v>
      </c>
      <c r="L7" s="271">
        <v>1.3599999999999999E-2</v>
      </c>
    </row>
    <row r="8" spans="1:12">
      <c r="A8" s="137">
        <v>22</v>
      </c>
      <c r="B8" s="138" t="s">
        <v>426</v>
      </c>
      <c r="C8" s="137" t="s">
        <v>307</v>
      </c>
      <c r="D8" s="139">
        <v>4.6500000000000004</v>
      </c>
      <c r="E8" s="297">
        <v>1</v>
      </c>
      <c r="F8" s="234">
        <f t="shared" si="0"/>
        <v>348.75</v>
      </c>
      <c r="G8" s="234">
        <f t="shared" si="1"/>
        <v>348.75</v>
      </c>
      <c r="H8" s="139">
        <v>0.69645999999999997</v>
      </c>
      <c r="I8" s="139">
        <v>0.67491999999999996</v>
      </c>
      <c r="J8" s="139">
        <v>0.65337999999999996</v>
      </c>
      <c r="K8" s="139">
        <v>0.63183999999999996</v>
      </c>
      <c r="L8" s="139">
        <v>0.61029999999999995</v>
      </c>
    </row>
    <row r="9" spans="1:12">
      <c r="A9" s="302">
        <v>31</v>
      </c>
      <c r="B9" s="303" t="s">
        <v>427</v>
      </c>
      <c r="C9" s="302" t="s">
        <v>304</v>
      </c>
      <c r="D9" s="304">
        <v>5.6399999999999999E-2</v>
      </c>
      <c r="E9" s="305">
        <v>1</v>
      </c>
      <c r="F9" s="52">
        <f t="shared" si="0"/>
        <v>4.2299999999999995</v>
      </c>
      <c r="G9" s="52">
        <f t="shared" si="1"/>
        <v>4.2299999999999995</v>
      </c>
      <c r="H9" s="304">
        <v>2.4152999999999997E-2</v>
      </c>
      <c r="I9" s="304">
        <v>2.3405999999999996E-2</v>
      </c>
      <c r="J9" s="304">
        <v>2.2658999999999999E-2</v>
      </c>
      <c r="K9" s="304">
        <v>2.1911999999999997E-2</v>
      </c>
      <c r="L9" s="304">
        <v>2.1165E-2</v>
      </c>
    </row>
    <row r="10" spans="1:12">
      <c r="A10" s="293">
        <v>35</v>
      </c>
      <c r="B10" s="294" t="s">
        <v>314</v>
      </c>
      <c r="C10" s="293" t="s">
        <v>307</v>
      </c>
      <c r="D10" s="295">
        <v>1.1760999999999999</v>
      </c>
      <c r="E10" s="296">
        <v>1</v>
      </c>
      <c r="F10" s="234">
        <f t="shared" si="0"/>
        <v>88.207499999999996</v>
      </c>
      <c r="G10" s="234">
        <f t="shared" si="1"/>
        <v>88.207499999999996</v>
      </c>
      <c r="H10" s="295">
        <v>0.73719999999999997</v>
      </c>
      <c r="I10" s="295">
        <v>0.71439999999999992</v>
      </c>
      <c r="J10" s="295">
        <v>0.69159999999999999</v>
      </c>
      <c r="K10" s="295">
        <v>0.66880000000000006</v>
      </c>
      <c r="L10" s="295">
        <v>0.64600000000000002</v>
      </c>
    </row>
    <row r="11" spans="1:12">
      <c r="A11" s="302">
        <v>55</v>
      </c>
      <c r="B11" s="303" t="s">
        <v>429</v>
      </c>
      <c r="C11" s="302" t="s">
        <v>307</v>
      </c>
      <c r="D11" s="304">
        <v>0.27900000000000003</v>
      </c>
      <c r="E11" s="305">
        <v>4</v>
      </c>
      <c r="F11" s="52">
        <f t="shared" si="0"/>
        <v>20.925000000000001</v>
      </c>
      <c r="G11" s="52">
        <f t="shared" si="1"/>
        <v>83.7</v>
      </c>
      <c r="H11" s="304">
        <v>8.8755000000000001E-2</v>
      </c>
      <c r="I11" s="304">
        <v>8.6009999999999989E-2</v>
      </c>
      <c r="J11" s="304">
        <v>8.3265000000000006E-2</v>
      </c>
      <c r="K11" s="304">
        <v>8.0519999999999994E-2</v>
      </c>
      <c r="L11" s="304">
        <v>7.7774999999999997E-2</v>
      </c>
    </row>
    <row r="12" spans="1:12">
      <c r="A12" s="241">
        <v>68</v>
      </c>
      <c r="B12" s="242" t="s">
        <v>327</v>
      </c>
      <c r="C12" s="241" t="s">
        <v>304</v>
      </c>
      <c r="D12" s="243">
        <v>0.27979999999999999</v>
      </c>
      <c r="E12" s="244">
        <v>2</v>
      </c>
      <c r="F12" s="52">
        <f t="shared" si="0"/>
        <v>20.984999999999999</v>
      </c>
      <c r="G12" s="52">
        <f t="shared" si="1"/>
        <v>41.97</v>
      </c>
      <c r="H12" s="243">
        <v>0.21863799999999997</v>
      </c>
      <c r="I12" s="243">
        <v>0.21187599999999998</v>
      </c>
      <c r="J12" s="243">
        <v>0.20511399999999999</v>
      </c>
      <c r="K12" s="243">
        <v>0.198352</v>
      </c>
      <c r="L12" s="243">
        <v>0.19158999999999998</v>
      </c>
    </row>
    <row r="13" spans="1:12">
      <c r="A13" s="241">
        <v>81</v>
      </c>
      <c r="B13" s="242" t="s">
        <v>419</v>
      </c>
      <c r="C13" s="241" t="s">
        <v>304</v>
      </c>
      <c r="D13" s="243">
        <v>2.0880999999999998</v>
      </c>
      <c r="E13" s="244">
        <v>1</v>
      </c>
      <c r="F13" s="52">
        <f t="shared" si="0"/>
        <v>156.60749999999999</v>
      </c>
      <c r="G13" s="52">
        <f t="shared" si="1"/>
        <v>156.60749999999999</v>
      </c>
      <c r="H13" s="243">
        <v>1.0881459999999998</v>
      </c>
      <c r="I13" s="243">
        <v>1.0544919999999998</v>
      </c>
      <c r="J13" s="243">
        <v>1.0208379999999999</v>
      </c>
      <c r="K13" s="243">
        <v>0.98718399999999995</v>
      </c>
      <c r="L13" s="243">
        <v>0.95352999999999988</v>
      </c>
    </row>
    <row r="14" spans="1:12">
      <c r="A14" s="302">
        <v>126</v>
      </c>
      <c r="B14" s="303" t="s">
        <v>431</v>
      </c>
      <c r="C14" s="302" t="s">
        <v>304</v>
      </c>
      <c r="D14" s="304">
        <v>7.3999999999999996E-2</v>
      </c>
      <c r="E14" s="305">
        <v>2</v>
      </c>
      <c r="F14" s="52">
        <f t="shared" si="0"/>
        <v>5.55</v>
      </c>
      <c r="G14" s="52">
        <f t="shared" si="1"/>
        <v>11.1</v>
      </c>
      <c r="H14" s="304">
        <v>2.8323999999999998E-2</v>
      </c>
      <c r="I14" s="304">
        <v>2.7448E-2</v>
      </c>
      <c r="J14" s="304">
        <v>2.6572000000000002E-2</v>
      </c>
      <c r="K14" s="304">
        <v>2.5696E-2</v>
      </c>
      <c r="L14" s="304">
        <v>2.4819999999999998E-2</v>
      </c>
    </row>
    <row r="15" spans="1:12" ht="16.5">
      <c r="A15" s="96">
        <v>11</v>
      </c>
      <c r="B15" s="97" t="s">
        <v>308</v>
      </c>
      <c r="C15" s="98" t="s">
        <v>309</v>
      </c>
      <c r="D15" s="98">
        <v>0.33</v>
      </c>
      <c r="E15" s="99">
        <v>1</v>
      </c>
      <c r="F15" s="52">
        <f t="shared" si="0"/>
        <v>24.75</v>
      </c>
      <c r="G15" s="52">
        <f t="shared" si="1"/>
        <v>24.75</v>
      </c>
      <c r="H15" s="98">
        <v>8.7665677874999997</v>
      </c>
      <c r="I15" s="98">
        <v>8.4954368250000005</v>
      </c>
      <c r="J15" s="98">
        <v>8.2243058625000014</v>
      </c>
      <c r="K15" s="98">
        <v>7.9531749000000005</v>
      </c>
      <c r="L15" s="98">
        <v>7.6820439375000005</v>
      </c>
    </row>
    <row r="18" spans="1:12">
      <c r="A18" s="289"/>
      <c r="B18" s="315" t="s">
        <v>405</v>
      </c>
      <c r="C18" s="253">
        <f>G4+G7+G9+G11+G12+G13+G14+G15</f>
        <v>432.54750000000001</v>
      </c>
      <c r="D18" s="288"/>
      <c r="E18" s="288"/>
      <c r="F18" s="288"/>
      <c r="G18" s="235"/>
      <c r="H18" s="288"/>
      <c r="I18" s="288"/>
      <c r="J18" s="288"/>
      <c r="K18" s="288"/>
      <c r="L18" s="288"/>
    </row>
    <row r="19" spans="1:12">
      <c r="A19" s="287"/>
      <c r="B19" s="321" t="s">
        <v>322</v>
      </c>
      <c r="C19" s="322">
        <f>G5+G6+G8+G10</f>
        <v>482.58071849999999</v>
      </c>
      <c r="D19" s="287"/>
      <c r="E19" s="287"/>
      <c r="F19" s="287"/>
      <c r="G19" s="287"/>
      <c r="H19" s="287"/>
      <c r="I19" s="287"/>
      <c r="J19" s="287"/>
      <c r="K19" s="287"/>
      <c r="L19" s="287"/>
    </row>
  </sheetData>
  <mergeCells count="3">
    <mergeCell ref="A2:A3"/>
    <mergeCell ref="B2:B3"/>
    <mergeCell ref="C2:C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2:L22"/>
  <sheetViews>
    <sheetView workbookViewId="0">
      <selection activeCell="L20" sqref="A2:L20"/>
    </sheetView>
  </sheetViews>
  <sheetFormatPr defaultRowHeight="15"/>
  <cols>
    <col min="2" max="2" width="74.140625" customWidth="1"/>
  </cols>
  <sheetData>
    <row r="2" spans="1:12" ht="25.5">
      <c r="A2" s="355" t="s">
        <v>0</v>
      </c>
      <c r="B2" s="369" t="s">
        <v>46</v>
      </c>
      <c r="C2" s="371" t="s">
        <v>303</v>
      </c>
      <c r="D2" s="290" t="s">
        <v>2</v>
      </c>
      <c r="E2" s="290" t="s">
        <v>304</v>
      </c>
      <c r="F2" s="290"/>
      <c r="G2" s="290"/>
      <c r="H2" s="291">
        <v>0.03</v>
      </c>
      <c r="I2" s="291">
        <v>0.06</v>
      </c>
      <c r="J2" s="291">
        <v>0.09</v>
      </c>
      <c r="K2" s="291">
        <v>0.12</v>
      </c>
      <c r="L2" s="291">
        <v>0.15</v>
      </c>
    </row>
    <row r="3" spans="1:12">
      <c r="A3" s="356"/>
      <c r="B3" s="370"/>
      <c r="C3" s="372" t="s">
        <v>303</v>
      </c>
      <c r="D3" s="292" t="s">
        <v>5</v>
      </c>
      <c r="E3" s="292"/>
      <c r="F3" s="292"/>
      <c r="G3" s="292"/>
      <c r="H3" s="292" t="s">
        <v>6</v>
      </c>
      <c r="I3" s="292" t="s">
        <v>7</v>
      </c>
      <c r="J3" s="292" t="s">
        <v>8</v>
      </c>
      <c r="K3" s="292" t="s">
        <v>9</v>
      </c>
      <c r="L3" s="292" t="s">
        <v>10</v>
      </c>
    </row>
    <row r="4" spans="1:12" ht="18">
      <c r="A4" s="302">
        <v>2</v>
      </c>
      <c r="B4" s="303" t="s">
        <v>424</v>
      </c>
      <c r="C4" s="302" t="s">
        <v>304</v>
      </c>
      <c r="D4" s="304">
        <v>0.4012</v>
      </c>
      <c r="E4" s="305">
        <v>1</v>
      </c>
      <c r="F4" s="52">
        <f>D4*75</f>
        <v>30.09</v>
      </c>
      <c r="G4" s="52">
        <f>F4*E4</f>
        <v>30.09</v>
      </c>
      <c r="H4" s="304">
        <v>0.17025143179999999</v>
      </c>
      <c r="I4" s="304">
        <v>0.16498592359999997</v>
      </c>
      <c r="J4" s="304">
        <v>0.15972041539999998</v>
      </c>
      <c r="K4" s="304">
        <v>0.15445490719999999</v>
      </c>
      <c r="L4" s="304">
        <v>0.14918939899999997</v>
      </c>
    </row>
    <row r="5" spans="1:12">
      <c r="A5" s="293">
        <v>29</v>
      </c>
      <c r="B5" s="294" t="s">
        <v>306</v>
      </c>
      <c r="C5" s="293" t="s">
        <v>307</v>
      </c>
      <c r="D5" s="295">
        <v>0.26113992000000003</v>
      </c>
      <c r="E5" s="296">
        <v>1</v>
      </c>
      <c r="F5" s="234">
        <f t="shared" ref="F5:F19" si="0">D5*75</f>
        <v>19.585494000000001</v>
      </c>
      <c r="G5" s="234">
        <f t="shared" ref="G5:G18" si="1">F5*E5</f>
        <v>19.585494000000001</v>
      </c>
      <c r="H5" s="295">
        <v>18.997929179999996</v>
      </c>
      <c r="I5" s="295">
        <v>18.410364359999996</v>
      </c>
      <c r="J5" s="295">
        <v>17.822799539999998</v>
      </c>
      <c r="K5" s="295">
        <v>17.235234719999998</v>
      </c>
      <c r="L5" s="295">
        <v>16.647669899999997</v>
      </c>
    </row>
    <row r="6" spans="1:12">
      <c r="A6" s="306">
        <v>11</v>
      </c>
      <c r="B6" s="307" t="s">
        <v>435</v>
      </c>
      <c r="C6" s="271" t="s">
        <v>309</v>
      </c>
      <c r="D6" s="271">
        <v>0.33</v>
      </c>
      <c r="E6" s="308">
        <v>1</v>
      </c>
      <c r="F6" s="52">
        <f t="shared" si="0"/>
        <v>24.75</v>
      </c>
      <c r="G6" s="52">
        <f t="shared" si="1"/>
        <v>24.75</v>
      </c>
      <c r="H6" s="271">
        <v>8.7665677874999997</v>
      </c>
      <c r="I6" s="271">
        <v>8.4954368250000005</v>
      </c>
      <c r="J6" s="271">
        <v>8.2243058625000014</v>
      </c>
      <c r="K6" s="271">
        <v>7.9531749000000005</v>
      </c>
      <c r="L6" s="271"/>
    </row>
    <row r="7" spans="1:12">
      <c r="A7" s="293">
        <v>13</v>
      </c>
      <c r="B7" s="294" t="s">
        <v>310</v>
      </c>
      <c r="C7" s="293" t="s">
        <v>307</v>
      </c>
      <c r="D7" s="295">
        <v>0.17358483</v>
      </c>
      <c r="E7" s="296">
        <v>2</v>
      </c>
      <c r="F7" s="234">
        <f t="shared" si="0"/>
        <v>13.01886225</v>
      </c>
      <c r="G7" s="234">
        <f t="shared" si="1"/>
        <v>26.037724499999999</v>
      </c>
      <c r="H7" s="295">
        <v>0.16837728509999997</v>
      </c>
      <c r="I7" s="295">
        <v>0.16316974019999997</v>
      </c>
      <c r="J7" s="295">
        <v>0.15796219529999997</v>
      </c>
      <c r="K7" s="295">
        <v>0.15275465039999997</v>
      </c>
      <c r="L7" s="295">
        <v>0.14754710549999997</v>
      </c>
    </row>
    <row r="8" spans="1:12">
      <c r="A8" s="306">
        <v>17</v>
      </c>
      <c r="B8" s="307" t="s">
        <v>425</v>
      </c>
      <c r="C8" s="306" t="s">
        <v>304</v>
      </c>
      <c r="D8" s="271">
        <v>0.53400000000000003</v>
      </c>
      <c r="E8" s="308">
        <v>2</v>
      </c>
      <c r="F8" s="52">
        <f t="shared" si="0"/>
        <v>40.050000000000004</v>
      </c>
      <c r="G8" s="52">
        <f t="shared" si="1"/>
        <v>80.100000000000009</v>
      </c>
      <c r="H8" s="271">
        <v>1.5519999999999999E-2</v>
      </c>
      <c r="I8" s="271">
        <v>1.504E-2</v>
      </c>
      <c r="J8" s="271">
        <v>1.456E-2</v>
      </c>
      <c r="K8" s="271">
        <v>1.4080000000000001E-2</v>
      </c>
      <c r="L8" s="271">
        <v>1.3599999999999999E-2</v>
      </c>
    </row>
    <row r="9" spans="1:12">
      <c r="A9" s="137">
        <v>22</v>
      </c>
      <c r="B9" s="138" t="s">
        <v>426</v>
      </c>
      <c r="C9" s="137" t="s">
        <v>307</v>
      </c>
      <c r="D9" s="139">
        <v>4.6500000000000004</v>
      </c>
      <c r="E9" s="297">
        <v>1</v>
      </c>
      <c r="F9" s="234">
        <f t="shared" si="0"/>
        <v>348.75</v>
      </c>
      <c r="G9" s="234">
        <f t="shared" si="1"/>
        <v>348.75</v>
      </c>
      <c r="H9" s="139">
        <v>0.69645999999999997</v>
      </c>
      <c r="I9" s="139">
        <v>0.67491999999999996</v>
      </c>
      <c r="J9" s="139">
        <v>0.65337999999999996</v>
      </c>
      <c r="K9" s="139">
        <v>0.63183999999999996</v>
      </c>
      <c r="L9" s="139">
        <v>0.61029999999999995</v>
      </c>
    </row>
    <row r="10" spans="1:12">
      <c r="A10" s="302">
        <v>31</v>
      </c>
      <c r="B10" s="303" t="s">
        <v>427</v>
      </c>
      <c r="C10" s="302" t="s">
        <v>304</v>
      </c>
      <c r="D10" s="304">
        <v>5.6399999999999999E-2</v>
      </c>
      <c r="E10" s="305">
        <v>1</v>
      </c>
      <c r="F10" s="52">
        <f t="shared" si="0"/>
        <v>4.2299999999999995</v>
      </c>
      <c r="G10" s="52">
        <f t="shared" si="1"/>
        <v>4.2299999999999995</v>
      </c>
      <c r="H10" s="304">
        <v>2.4152999999999997E-2</v>
      </c>
      <c r="I10" s="304">
        <v>2.3405999999999996E-2</v>
      </c>
      <c r="J10" s="304">
        <v>2.2658999999999999E-2</v>
      </c>
      <c r="K10" s="304">
        <v>2.1911999999999997E-2</v>
      </c>
      <c r="L10" s="304">
        <v>2.1165E-2</v>
      </c>
    </row>
    <row r="11" spans="1:12">
      <c r="A11" s="293">
        <v>35</v>
      </c>
      <c r="B11" s="294" t="s">
        <v>314</v>
      </c>
      <c r="C11" s="293" t="s">
        <v>307</v>
      </c>
      <c r="D11" s="295">
        <v>1.1760999999999999</v>
      </c>
      <c r="E11" s="296">
        <v>1</v>
      </c>
      <c r="F11" s="234">
        <f t="shared" si="0"/>
        <v>88.207499999999996</v>
      </c>
      <c r="G11" s="234">
        <f t="shared" si="1"/>
        <v>88.207499999999996</v>
      </c>
      <c r="H11" s="295">
        <v>0.73719999999999997</v>
      </c>
      <c r="I11" s="295">
        <v>0.71439999999999992</v>
      </c>
      <c r="J11" s="295">
        <v>0.69159999999999999</v>
      </c>
      <c r="K11" s="295">
        <v>0.66880000000000006</v>
      </c>
      <c r="L11" s="295">
        <v>0.64600000000000002</v>
      </c>
    </row>
    <row r="12" spans="1:12">
      <c r="A12" s="293">
        <v>37</v>
      </c>
      <c r="B12" s="294" t="s">
        <v>428</v>
      </c>
      <c r="C12" s="293" t="s">
        <v>307</v>
      </c>
      <c r="D12" s="295">
        <v>0.70067000000000002</v>
      </c>
      <c r="E12" s="296">
        <v>1</v>
      </c>
      <c r="F12" s="234">
        <f t="shared" si="0"/>
        <v>52.550249999999998</v>
      </c>
      <c r="G12" s="234">
        <f t="shared" si="1"/>
        <v>52.550249999999998</v>
      </c>
      <c r="H12" s="295">
        <v>0.45669995899999999</v>
      </c>
      <c r="I12" s="295">
        <v>0.44257521799999994</v>
      </c>
      <c r="J12" s="295">
        <v>0.428450477</v>
      </c>
      <c r="K12" s="295">
        <v>0.414325736</v>
      </c>
      <c r="L12" s="295">
        <v>0.400200995</v>
      </c>
    </row>
    <row r="13" spans="1:12">
      <c r="A13" s="302">
        <v>55</v>
      </c>
      <c r="B13" s="303" t="s">
        <v>429</v>
      </c>
      <c r="C13" s="302" t="s">
        <v>307</v>
      </c>
      <c r="D13" s="304">
        <v>0.27900000000000003</v>
      </c>
      <c r="E13" s="305">
        <v>4</v>
      </c>
      <c r="F13" s="52">
        <f t="shared" si="0"/>
        <v>20.925000000000001</v>
      </c>
      <c r="G13" s="52">
        <f t="shared" si="1"/>
        <v>83.7</v>
      </c>
      <c r="H13" s="304">
        <v>8.8755000000000001E-2</v>
      </c>
      <c r="I13" s="304">
        <v>8.6009999999999989E-2</v>
      </c>
      <c r="J13" s="304">
        <v>8.3265000000000006E-2</v>
      </c>
      <c r="K13" s="304">
        <v>8.0519999999999994E-2</v>
      </c>
      <c r="L13" s="304">
        <v>7.7774999999999997E-2</v>
      </c>
    </row>
    <row r="14" spans="1:12">
      <c r="A14" s="293">
        <v>117</v>
      </c>
      <c r="B14" s="294" t="s">
        <v>430</v>
      </c>
      <c r="C14" s="293" t="s">
        <v>307</v>
      </c>
      <c r="D14" s="295">
        <v>13.6319</v>
      </c>
      <c r="E14" s="296">
        <v>1</v>
      </c>
      <c r="F14" s="234">
        <f t="shared" si="0"/>
        <v>1022.3925</v>
      </c>
      <c r="G14" s="234">
        <f t="shared" si="1"/>
        <v>1022.3925</v>
      </c>
      <c r="H14" s="295">
        <v>2.4182099999999997</v>
      </c>
      <c r="I14" s="295">
        <v>2.3434199999999996</v>
      </c>
      <c r="J14" s="295">
        <v>2.2686299999999999</v>
      </c>
      <c r="K14" s="295">
        <v>2.1938399999999998</v>
      </c>
      <c r="L14" s="295">
        <v>2.1190499999999997</v>
      </c>
    </row>
    <row r="15" spans="1:12">
      <c r="A15" s="302">
        <v>126</v>
      </c>
      <c r="B15" s="303" t="s">
        <v>431</v>
      </c>
      <c r="C15" s="302" t="s">
        <v>304</v>
      </c>
      <c r="D15" s="304">
        <v>7.3999999999999996E-2</v>
      </c>
      <c r="E15" s="305">
        <v>2</v>
      </c>
      <c r="F15" s="52">
        <f t="shared" si="0"/>
        <v>5.55</v>
      </c>
      <c r="G15" s="52">
        <f t="shared" si="1"/>
        <v>11.1</v>
      </c>
      <c r="H15" s="304">
        <v>2.8323999999999998E-2</v>
      </c>
      <c r="I15" s="304">
        <v>2.7448E-2</v>
      </c>
      <c r="J15" s="304">
        <v>2.6572000000000002E-2</v>
      </c>
      <c r="K15" s="304">
        <v>2.5696E-2</v>
      </c>
      <c r="L15" s="304">
        <v>2.4819999999999998E-2</v>
      </c>
    </row>
    <row r="16" spans="1:12">
      <c r="A16" s="293">
        <v>135</v>
      </c>
      <c r="B16" s="294" t="s">
        <v>319</v>
      </c>
      <c r="C16" s="293" t="s">
        <v>307</v>
      </c>
      <c r="D16" s="295">
        <v>0.3004</v>
      </c>
      <c r="E16" s="296">
        <v>4</v>
      </c>
      <c r="F16" s="234">
        <f t="shared" si="0"/>
        <v>22.53</v>
      </c>
      <c r="G16" s="234">
        <f t="shared" si="1"/>
        <v>90.12</v>
      </c>
      <c r="H16" s="295">
        <v>0.1414487562</v>
      </c>
      <c r="I16" s="295">
        <v>0.13707405239999998</v>
      </c>
      <c r="J16" s="295">
        <v>0.13269934859999999</v>
      </c>
      <c r="K16" s="295">
        <v>0.1283246448</v>
      </c>
      <c r="L16" s="295">
        <v>0.12394994099999998</v>
      </c>
    </row>
    <row r="17" spans="1:12" ht="16.5" customHeight="1">
      <c r="A17" s="302">
        <v>137</v>
      </c>
      <c r="B17" s="303" t="s">
        <v>432</v>
      </c>
      <c r="C17" s="302" t="s">
        <v>304</v>
      </c>
      <c r="D17" s="304">
        <v>4.2765000000000004</v>
      </c>
      <c r="E17" s="305">
        <v>1</v>
      </c>
      <c r="F17" s="52">
        <f t="shared" si="0"/>
        <v>320.73750000000001</v>
      </c>
      <c r="G17" s="52">
        <f t="shared" si="1"/>
        <v>320.73750000000001</v>
      </c>
      <c r="H17" s="304">
        <v>1.501366</v>
      </c>
      <c r="I17" s="304">
        <v>1.4549319999999999</v>
      </c>
      <c r="J17" s="304">
        <v>1.408498</v>
      </c>
      <c r="K17" s="304">
        <v>1.3620640000000002</v>
      </c>
      <c r="L17" s="304">
        <v>1.3156300000000001</v>
      </c>
    </row>
    <row r="18" spans="1:12">
      <c r="A18" s="302">
        <v>140</v>
      </c>
      <c r="B18" s="303" t="s">
        <v>433</v>
      </c>
      <c r="C18" s="302" t="s">
        <v>307</v>
      </c>
      <c r="D18" s="304">
        <v>5.4526000000000003</v>
      </c>
      <c r="E18" s="305">
        <v>4</v>
      </c>
      <c r="F18" s="52">
        <f t="shared" si="0"/>
        <v>408.94500000000005</v>
      </c>
      <c r="G18" s="52">
        <f t="shared" si="1"/>
        <v>1635.7800000000002</v>
      </c>
      <c r="H18" s="304">
        <v>0.83419999999999994</v>
      </c>
      <c r="I18" s="304">
        <v>0.8083999999999999</v>
      </c>
      <c r="J18" s="304">
        <v>0.78259999999999996</v>
      </c>
      <c r="K18" s="304">
        <v>0.75680000000000003</v>
      </c>
      <c r="L18" s="304">
        <v>0.73099999999999998</v>
      </c>
    </row>
    <row r="19" spans="1:12">
      <c r="A19" s="306">
        <v>11</v>
      </c>
      <c r="B19" s="307" t="s">
        <v>308</v>
      </c>
      <c r="C19" s="271" t="s">
        <v>309</v>
      </c>
      <c r="D19" s="271">
        <v>0.12050265</v>
      </c>
      <c r="E19" s="308">
        <v>1</v>
      </c>
      <c r="F19" s="52">
        <f t="shared" si="0"/>
        <v>9.0376987500000006</v>
      </c>
      <c r="G19" s="273">
        <v>9.0376987500000006</v>
      </c>
      <c r="H19" s="271">
        <v>8.7665677874999997</v>
      </c>
      <c r="I19" s="271">
        <v>8.4954368250000005</v>
      </c>
      <c r="J19" s="271">
        <v>8.2243058625000014</v>
      </c>
      <c r="K19" s="271">
        <v>7.9531749000000005</v>
      </c>
      <c r="L19" s="271">
        <v>7.6820439375000005</v>
      </c>
    </row>
    <row r="21" spans="1:12">
      <c r="B21" s="319" t="s">
        <v>401</v>
      </c>
      <c r="C21" s="323">
        <f>G4+G6+G8+G10+G13+G15+G17+G18+G19</f>
        <v>2199.5251987500001</v>
      </c>
    </row>
    <row r="22" spans="1:12">
      <c r="B22" s="320" t="s">
        <v>322</v>
      </c>
      <c r="C22" s="322">
        <f>G5+G7+G9+G11+G12+G14+G16</f>
        <v>1647.6434684999999</v>
      </c>
    </row>
  </sheetData>
  <mergeCells count="3">
    <mergeCell ref="A2:A3"/>
    <mergeCell ref="B2:B3"/>
    <mergeCell ref="C2:C3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2:L24"/>
  <sheetViews>
    <sheetView workbookViewId="0">
      <selection activeCell="M22" sqref="A2:M22"/>
    </sheetView>
  </sheetViews>
  <sheetFormatPr defaultRowHeight="15"/>
  <cols>
    <col min="2" max="2" width="67.140625" customWidth="1"/>
  </cols>
  <sheetData>
    <row r="2" spans="1:12" ht="25.5">
      <c r="A2" s="355" t="s">
        <v>0</v>
      </c>
      <c r="B2" s="369" t="s">
        <v>46</v>
      </c>
      <c r="C2" s="371" t="s">
        <v>303</v>
      </c>
      <c r="D2" s="290" t="s">
        <v>2</v>
      </c>
      <c r="E2" s="290" t="s">
        <v>304</v>
      </c>
      <c r="F2" s="290"/>
      <c r="G2" s="290"/>
      <c r="H2" s="291">
        <v>0.03</v>
      </c>
      <c r="I2" s="291">
        <v>0.06</v>
      </c>
      <c r="J2" s="291">
        <v>0.09</v>
      </c>
      <c r="K2" s="291">
        <v>0.12</v>
      </c>
      <c r="L2" s="291">
        <v>0.15</v>
      </c>
    </row>
    <row r="3" spans="1:12">
      <c r="A3" s="356"/>
      <c r="B3" s="370"/>
      <c r="C3" s="372" t="s">
        <v>303</v>
      </c>
      <c r="D3" s="292" t="s">
        <v>5</v>
      </c>
      <c r="E3" s="292"/>
      <c r="F3" s="292"/>
      <c r="G3" s="292"/>
      <c r="H3" s="292" t="s">
        <v>6</v>
      </c>
      <c r="I3" s="292" t="s">
        <v>7</v>
      </c>
      <c r="J3" s="292" t="s">
        <v>8</v>
      </c>
      <c r="K3" s="292" t="s">
        <v>9</v>
      </c>
      <c r="L3" s="292" t="s">
        <v>10</v>
      </c>
    </row>
    <row r="4" spans="1:12" ht="18">
      <c r="A4" s="302">
        <v>2</v>
      </c>
      <c r="B4" s="303" t="s">
        <v>424</v>
      </c>
      <c r="C4" s="302" t="s">
        <v>304</v>
      </c>
      <c r="D4" s="304">
        <v>0.4012</v>
      </c>
      <c r="E4" s="305">
        <v>1</v>
      </c>
      <c r="F4" s="52">
        <f>D4*75</f>
        <v>30.09</v>
      </c>
      <c r="G4" s="52">
        <f>F4*E4</f>
        <v>30.09</v>
      </c>
      <c r="H4" s="304">
        <v>0.17025143179999999</v>
      </c>
      <c r="I4" s="304">
        <v>0.16498592359999997</v>
      </c>
      <c r="J4" s="304">
        <v>0.15972041539999998</v>
      </c>
      <c r="K4" s="304">
        <v>0.15445490719999999</v>
      </c>
      <c r="L4" s="304">
        <v>0.14918939899999997</v>
      </c>
    </row>
    <row r="5" spans="1:12">
      <c r="A5" s="293">
        <v>29</v>
      </c>
      <c r="B5" s="294" t="s">
        <v>306</v>
      </c>
      <c r="C5" s="293" t="s">
        <v>307</v>
      </c>
      <c r="D5" s="295">
        <v>0.26113991999999997</v>
      </c>
      <c r="E5" s="296">
        <v>1</v>
      </c>
      <c r="F5" s="234">
        <f t="shared" ref="F5:F20" si="0">D5*75</f>
        <v>19.585493999999997</v>
      </c>
      <c r="G5" s="234">
        <f t="shared" ref="G5:G20" si="1">F5*E5</f>
        <v>19.585493999999997</v>
      </c>
      <c r="H5" s="295">
        <v>18.997929179999996</v>
      </c>
      <c r="I5" s="295">
        <v>18.410364359999996</v>
      </c>
      <c r="J5" s="295">
        <v>17.822799539999998</v>
      </c>
      <c r="K5" s="295">
        <v>17.235234719999998</v>
      </c>
      <c r="L5" s="295">
        <v>16.647669899999997</v>
      </c>
    </row>
    <row r="6" spans="1:12">
      <c r="A6" s="293">
        <v>13</v>
      </c>
      <c r="B6" s="294" t="s">
        <v>310</v>
      </c>
      <c r="C6" s="293" t="s">
        <v>307</v>
      </c>
      <c r="D6" s="295">
        <v>0.17358482999999997</v>
      </c>
      <c r="E6" s="296">
        <v>2</v>
      </c>
      <c r="F6" s="234">
        <f t="shared" si="0"/>
        <v>13.018862249999998</v>
      </c>
      <c r="G6" s="234">
        <f t="shared" si="1"/>
        <v>26.037724499999996</v>
      </c>
      <c r="H6" s="295">
        <v>0.16837728509999997</v>
      </c>
      <c r="I6" s="295">
        <v>0.16316974019999997</v>
      </c>
      <c r="J6" s="295">
        <v>0.15796219529999997</v>
      </c>
      <c r="K6" s="295">
        <v>0.15275465039999997</v>
      </c>
      <c r="L6" s="295">
        <v>0.14754710549999997</v>
      </c>
    </row>
    <row r="7" spans="1:12">
      <c r="A7" s="306">
        <v>17</v>
      </c>
      <c r="B7" s="307" t="s">
        <v>425</v>
      </c>
      <c r="C7" s="306" t="s">
        <v>304</v>
      </c>
      <c r="D7" s="271">
        <v>0.53400000000000003</v>
      </c>
      <c r="E7" s="308">
        <v>2</v>
      </c>
      <c r="F7" s="52">
        <f t="shared" si="0"/>
        <v>40.050000000000004</v>
      </c>
      <c r="G7" s="52">
        <f t="shared" si="1"/>
        <v>80.100000000000009</v>
      </c>
      <c r="H7" s="271">
        <v>1.5519999999999999E-2</v>
      </c>
      <c r="I7" s="271">
        <v>1.504E-2</v>
      </c>
      <c r="J7" s="271">
        <v>1.456E-2</v>
      </c>
      <c r="K7" s="271">
        <v>1.4080000000000001E-2</v>
      </c>
      <c r="L7" s="271">
        <v>1.3599999999999999E-2</v>
      </c>
    </row>
    <row r="8" spans="1:12">
      <c r="A8" s="137">
        <v>22</v>
      </c>
      <c r="B8" s="138" t="s">
        <v>426</v>
      </c>
      <c r="C8" s="137" t="s">
        <v>307</v>
      </c>
      <c r="D8" s="139">
        <v>4.6500000000000004</v>
      </c>
      <c r="E8" s="297">
        <v>1</v>
      </c>
      <c r="F8" s="234">
        <f t="shared" si="0"/>
        <v>348.75</v>
      </c>
      <c r="G8" s="234">
        <f t="shared" si="1"/>
        <v>348.75</v>
      </c>
      <c r="H8" s="139">
        <v>0.69645999999999997</v>
      </c>
      <c r="I8" s="139">
        <v>0.67491999999999996</v>
      </c>
      <c r="J8" s="139">
        <v>0.65337999999999996</v>
      </c>
      <c r="K8" s="139">
        <v>0.63183999999999996</v>
      </c>
      <c r="L8" s="139">
        <v>0.61029999999999995</v>
      </c>
    </row>
    <row r="9" spans="1:12">
      <c r="A9" s="302">
        <v>31</v>
      </c>
      <c r="B9" s="303" t="s">
        <v>427</v>
      </c>
      <c r="C9" s="302" t="s">
        <v>304</v>
      </c>
      <c r="D9" s="304">
        <v>5.6399999999999999E-2</v>
      </c>
      <c r="E9" s="305">
        <v>1</v>
      </c>
      <c r="F9" s="52">
        <f t="shared" si="0"/>
        <v>4.2299999999999995</v>
      </c>
      <c r="G9" s="52">
        <f t="shared" si="1"/>
        <v>4.2299999999999995</v>
      </c>
      <c r="H9" s="304">
        <v>2.4152999999999997E-2</v>
      </c>
      <c r="I9" s="304">
        <v>2.3405999999999996E-2</v>
      </c>
      <c r="J9" s="304">
        <v>2.2658999999999999E-2</v>
      </c>
      <c r="K9" s="304">
        <v>2.1911999999999997E-2</v>
      </c>
      <c r="L9" s="304">
        <v>2.1165E-2</v>
      </c>
    </row>
    <row r="10" spans="1:12">
      <c r="A10" s="293">
        <v>35</v>
      </c>
      <c r="B10" s="294" t="s">
        <v>314</v>
      </c>
      <c r="C10" s="293" t="s">
        <v>307</v>
      </c>
      <c r="D10" s="295">
        <v>1.1760999999999999</v>
      </c>
      <c r="E10" s="296">
        <v>1</v>
      </c>
      <c r="F10" s="234">
        <f t="shared" si="0"/>
        <v>88.207499999999996</v>
      </c>
      <c r="G10" s="234">
        <f t="shared" si="1"/>
        <v>88.207499999999996</v>
      </c>
      <c r="H10" s="295">
        <v>0.73719999999999997</v>
      </c>
      <c r="I10" s="295">
        <v>0.71439999999999992</v>
      </c>
      <c r="J10" s="295">
        <v>0.69159999999999999</v>
      </c>
      <c r="K10" s="295">
        <v>0.66880000000000006</v>
      </c>
      <c r="L10" s="295">
        <v>0.64600000000000002</v>
      </c>
    </row>
    <row r="11" spans="1:12">
      <c r="A11" s="302">
        <v>55</v>
      </c>
      <c r="B11" s="303" t="s">
        <v>429</v>
      </c>
      <c r="C11" s="302" t="s">
        <v>307</v>
      </c>
      <c r="D11" s="304">
        <v>0.27900000000000003</v>
      </c>
      <c r="E11" s="305">
        <v>4</v>
      </c>
      <c r="F11" s="52">
        <f t="shared" si="0"/>
        <v>20.925000000000001</v>
      </c>
      <c r="G11" s="52">
        <f t="shared" si="1"/>
        <v>83.7</v>
      </c>
      <c r="H11" s="304">
        <v>8.8755000000000001E-2</v>
      </c>
      <c r="I11" s="304">
        <v>8.6009999999999989E-2</v>
      </c>
      <c r="J11" s="304">
        <v>8.3265000000000006E-2</v>
      </c>
      <c r="K11" s="304">
        <v>8.0519999999999994E-2</v>
      </c>
      <c r="L11" s="304">
        <v>7.7774999999999997E-2</v>
      </c>
    </row>
    <row r="12" spans="1:12">
      <c r="A12" s="293">
        <v>117</v>
      </c>
      <c r="B12" s="294" t="s">
        <v>430</v>
      </c>
      <c r="C12" s="293" t="s">
        <v>307</v>
      </c>
      <c r="D12" s="295">
        <v>13.6319</v>
      </c>
      <c r="E12" s="296">
        <v>1</v>
      </c>
      <c r="F12" s="234">
        <f t="shared" si="0"/>
        <v>1022.3925</v>
      </c>
      <c r="G12" s="234">
        <f t="shared" si="1"/>
        <v>1022.3925</v>
      </c>
      <c r="H12" s="295">
        <v>2.4182099999999997</v>
      </c>
      <c r="I12" s="295">
        <v>2.3434199999999996</v>
      </c>
      <c r="J12" s="295">
        <v>2.2686299999999999</v>
      </c>
      <c r="K12" s="295">
        <v>2.1938399999999998</v>
      </c>
      <c r="L12" s="295">
        <v>2.1190499999999997</v>
      </c>
    </row>
    <row r="13" spans="1:12">
      <c r="A13" s="302">
        <v>126</v>
      </c>
      <c r="B13" s="303" t="s">
        <v>431</v>
      </c>
      <c r="C13" s="302" t="s">
        <v>304</v>
      </c>
      <c r="D13" s="304">
        <v>7.3999999999999996E-2</v>
      </c>
      <c r="E13" s="305">
        <v>2</v>
      </c>
      <c r="F13" s="52">
        <f t="shared" si="0"/>
        <v>5.55</v>
      </c>
      <c r="G13" s="52">
        <f t="shared" si="1"/>
        <v>11.1</v>
      </c>
      <c r="H13" s="304">
        <v>2.8323999999999998E-2</v>
      </c>
      <c r="I13" s="304">
        <v>2.7448E-2</v>
      </c>
      <c r="J13" s="304">
        <v>2.6572000000000002E-2</v>
      </c>
      <c r="K13" s="304">
        <v>2.5696E-2</v>
      </c>
      <c r="L13" s="304">
        <v>2.4819999999999998E-2</v>
      </c>
    </row>
    <row r="14" spans="1:12">
      <c r="A14" s="293">
        <v>135</v>
      </c>
      <c r="B14" s="294" t="s">
        <v>319</v>
      </c>
      <c r="C14" s="293" t="s">
        <v>307</v>
      </c>
      <c r="D14" s="295">
        <v>0.3004</v>
      </c>
      <c r="E14" s="296">
        <v>4</v>
      </c>
      <c r="F14" s="234">
        <f t="shared" si="0"/>
        <v>22.53</v>
      </c>
      <c r="G14" s="234">
        <f t="shared" si="1"/>
        <v>90.12</v>
      </c>
      <c r="H14" s="295">
        <v>0.1414487562</v>
      </c>
      <c r="I14" s="295">
        <v>0.13707405239999998</v>
      </c>
      <c r="J14" s="295">
        <v>0.13269934859999999</v>
      </c>
      <c r="K14" s="295">
        <v>0.1283246448</v>
      </c>
      <c r="L14" s="295">
        <v>0.12394994099999998</v>
      </c>
    </row>
    <row r="15" spans="1:12">
      <c r="A15" s="302">
        <v>137</v>
      </c>
      <c r="B15" s="303" t="s">
        <v>432</v>
      </c>
      <c r="C15" s="302" t="s">
        <v>304</v>
      </c>
      <c r="D15" s="304">
        <v>4.2765000000000004</v>
      </c>
      <c r="E15" s="305">
        <v>1</v>
      </c>
      <c r="F15" s="52">
        <f t="shared" si="0"/>
        <v>320.73750000000001</v>
      </c>
      <c r="G15" s="52">
        <f t="shared" si="1"/>
        <v>320.73750000000001</v>
      </c>
      <c r="H15" s="304">
        <v>1.501366</v>
      </c>
      <c r="I15" s="304">
        <v>1.4549319999999999</v>
      </c>
      <c r="J15" s="304">
        <v>1.408498</v>
      </c>
      <c r="K15" s="304">
        <v>1.3620640000000002</v>
      </c>
      <c r="L15" s="304">
        <v>1.3156300000000001</v>
      </c>
    </row>
    <row r="16" spans="1:12">
      <c r="A16" s="293">
        <v>114</v>
      </c>
      <c r="B16" s="294" t="s">
        <v>440</v>
      </c>
      <c r="C16" s="293" t="s">
        <v>307</v>
      </c>
      <c r="D16" s="295">
        <v>4.9276</v>
      </c>
      <c r="E16" s="234">
        <v>1</v>
      </c>
      <c r="F16" s="234">
        <f t="shared" si="0"/>
        <v>369.57</v>
      </c>
      <c r="G16" s="234">
        <f t="shared" si="1"/>
        <v>369.57</v>
      </c>
      <c r="H16" s="295">
        <v>0.90307000000000004</v>
      </c>
      <c r="I16" s="295">
        <v>0.87514000000000003</v>
      </c>
      <c r="J16" s="295">
        <v>0.84721000000000013</v>
      </c>
      <c r="K16" s="295">
        <v>0.81928000000000001</v>
      </c>
      <c r="L16" s="295">
        <v>0.79135</v>
      </c>
    </row>
    <row r="17" spans="1:12">
      <c r="A17" s="241">
        <v>145</v>
      </c>
      <c r="B17" s="242" t="s">
        <v>441</v>
      </c>
      <c r="C17" s="241" t="s">
        <v>307</v>
      </c>
      <c r="D17" s="243">
        <v>6.7110000000000003</v>
      </c>
      <c r="E17" s="245">
        <v>4</v>
      </c>
      <c r="F17" s="52">
        <f t="shared" si="0"/>
        <v>503.32500000000005</v>
      </c>
      <c r="G17" s="52">
        <f t="shared" si="1"/>
        <v>2013.3000000000002</v>
      </c>
      <c r="H17" s="243">
        <v>1.14557</v>
      </c>
      <c r="I17" s="243">
        <v>1.1101399999999999</v>
      </c>
      <c r="J17" s="243">
        <v>1.0747100000000001</v>
      </c>
      <c r="K17" s="243">
        <v>1.03928</v>
      </c>
      <c r="L17" s="243">
        <v>1.0038499999999999</v>
      </c>
    </row>
    <row r="18" spans="1:12">
      <c r="A18" s="241">
        <v>150</v>
      </c>
      <c r="B18" s="242" t="s">
        <v>439</v>
      </c>
      <c r="C18" s="241" t="s">
        <v>304</v>
      </c>
      <c r="D18" s="243">
        <v>1.3148</v>
      </c>
      <c r="E18" s="245">
        <v>1</v>
      </c>
      <c r="F18" s="52">
        <f t="shared" si="0"/>
        <v>98.61</v>
      </c>
      <c r="G18" s="52">
        <f t="shared" si="1"/>
        <v>98.61</v>
      </c>
      <c r="H18" s="243">
        <v>0.72588660869999988</v>
      </c>
      <c r="I18" s="243">
        <v>0.70343650739999986</v>
      </c>
      <c r="J18" s="243">
        <v>0.68098640609999994</v>
      </c>
      <c r="K18" s="243">
        <v>0.65853630479999992</v>
      </c>
      <c r="L18" s="243">
        <v>0.63608620349999989</v>
      </c>
    </row>
    <row r="19" spans="1:12">
      <c r="A19" s="302">
        <v>126</v>
      </c>
      <c r="B19" s="303" t="s">
        <v>535</v>
      </c>
      <c r="C19" s="302" t="s">
        <v>304</v>
      </c>
      <c r="D19" s="304">
        <v>0.5363</v>
      </c>
      <c r="E19" s="305">
        <v>1</v>
      </c>
      <c r="F19" s="52">
        <f t="shared" si="0"/>
        <v>40.222499999999997</v>
      </c>
      <c r="G19" s="52">
        <f t="shared" si="1"/>
        <v>40.222499999999997</v>
      </c>
      <c r="H19" s="304">
        <v>2.8323999999999998E-2</v>
      </c>
      <c r="I19" s="304">
        <v>2.7448E-2</v>
      </c>
      <c r="J19" s="304">
        <v>2.6572000000000002E-2</v>
      </c>
      <c r="K19" s="304">
        <v>2.5696E-2</v>
      </c>
      <c r="L19" s="304">
        <v>2.4819999999999998E-2</v>
      </c>
    </row>
    <row r="20" spans="1:12">
      <c r="A20" s="306">
        <v>11</v>
      </c>
      <c r="B20" s="307" t="s">
        <v>418</v>
      </c>
      <c r="C20" s="271" t="s">
        <v>309</v>
      </c>
      <c r="D20" s="271">
        <v>0.33</v>
      </c>
      <c r="E20" s="308">
        <v>1</v>
      </c>
      <c r="F20" s="52">
        <f t="shared" si="0"/>
        <v>24.75</v>
      </c>
      <c r="G20" s="52">
        <f t="shared" si="1"/>
        <v>24.75</v>
      </c>
      <c r="H20" s="271">
        <v>8.7665677874999997</v>
      </c>
      <c r="I20" s="271">
        <v>8.4954368250000005</v>
      </c>
      <c r="J20" s="271">
        <v>8.2243058625000014</v>
      </c>
      <c r="K20" s="271">
        <v>7.9531749000000005</v>
      </c>
      <c r="L20" s="271">
        <v>7.6820439375000005</v>
      </c>
    </row>
    <row r="21" spans="1:12">
      <c r="A21" s="289"/>
      <c r="B21" s="288"/>
      <c r="C21" s="289"/>
      <c r="D21" s="288"/>
      <c r="E21" s="288"/>
      <c r="F21" s="288"/>
      <c r="G21" s="235">
        <v>1066.3647337499999</v>
      </c>
      <c r="H21" s="288"/>
      <c r="I21" s="288"/>
      <c r="J21" s="288"/>
      <c r="K21" s="288"/>
      <c r="L21" s="288">
        <v>906.41002368749992</v>
      </c>
    </row>
    <row r="22" spans="1:12">
      <c r="A22" s="287"/>
      <c r="B22" s="287"/>
      <c r="C22" s="287"/>
      <c r="D22" s="287"/>
      <c r="E22" s="287"/>
      <c r="F22" s="287"/>
      <c r="G22" s="287"/>
      <c r="H22" s="287"/>
      <c r="I22" s="287"/>
      <c r="J22" s="287"/>
      <c r="K22" s="287"/>
      <c r="L22" s="287"/>
    </row>
    <row r="23" spans="1:12" ht="17.25" customHeight="1">
      <c r="B23" s="319" t="s">
        <v>405</v>
      </c>
      <c r="C23" s="323">
        <f>G4+G7+G9+G11+G13+G15+G17+G18+G19+G20</f>
        <v>2706.84</v>
      </c>
    </row>
    <row r="24" spans="1:12" ht="15" customHeight="1">
      <c r="B24" s="321" t="s">
        <v>322</v>
      </c>
      <c r="C24" s="322">
        <f>G5+G6+G8+G10+G12+G14+G16</f>
        <v>1964.6632185000001</v>
      </c>
    </row>
  </sheetData>
  <mergeCells count="3">
    <mergeCell ref="A2:A3"/>
    <mergeCell ref="B2:B3"/>
    <mergeCell ref="C2:C3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2:L22"/>
  <sheetViews>
    <sheetView workbookViewId="0">
      <selection activeCell="D17" sqref="D17"/>
    </sheetView>
  </sheetViews>
  <sheetFormatPr defaultRowHeight="15"/>
  <cols>
    <col min="2" max="2" width="91.28515625" customWidth="1"/>
  </cols>
  <sheetData>
    <row r="2" spans="1:12" ht="25.5">
      <c r="A2" s="355" t="s">
        <v>0</v>
      </c>
      <c r="B2" s="369" t="s">
        <v>46</v>
      </c>
      <c r="C2" s="371" t="s">
        <v>303</v>
      </c>
      <c r="D2" s="290" t="s">
        <v>2</v>
      </c>
      <c r="E2" s="290" t="s">
        <v>304</v>
      </c>
      <c r="F2" s="290"/>
      <c r="G2" s="290"/>
      <c r="H2" s="291">
        <v>0.03</v>
      </c>
      <c r="I2" s="291">
        <v>0.06</v>
      </c>
      <c r="J2" s="291">
        <v>0.09</v>
      </c>
      <c r="K2" s="291">
        <v>0.12</v>
      </c>
      <c r="L2" s="291">
        <v>0.15</v>
      </c>
    </row>
    <row r="3" spans="1:12">
      <c r="A3" s="356"/>
      <c r="B3" s="370"/>
      <c r="C3" s="372" t="s">
        <v>303</v>
      </c>
      <c r="D3" s="292" t="s">
        <v>5</v>
      </c>
      <c r="E3" s="292"/>
      <c r="F3" s="292"/>
      <c r="G3" s="292"/>
      <c r="H3" s="292" t="s">
        <v>6</v>
      </c>
      <c r="I3" s="292" t="s">
        <v>7</v>
      </c>
      <c r="J3" s="292" t="s">
        <v>8</v>
      </c>
      <c r="K3" s="292" t="s">
        <v>9</v>
      </c>
      <c r="L3" s="292" t="s">
        <v>10</v>
      </c>
    </row>
    <row r="4" spans="1:12" ht="18">
      <c r="A4" s="302">
        <v>2</v>
      </c>
      <c r="B4" s="303" t="s">
        <v>434</v>
      </c>
      <c r="C4" s="302" t="s">
        <v>304</v>
      </c>
      <c r="D4" s="304">
        <v>0.47260000000000002</v>
      </c>
      <c r="E4" s="305">
        <v>1</v>
      </c>
      <c r="F4" s="52">
        <f>D4*75</f>
        <v>35.445</v>
      </c>
      <c r="G4" s="52">
        <f>F4*E4</f>
        <v>35.445</v>
      </c>
      <c r="H4" s="304">
        <v>0.17025143179999999</v>
      </c>
      <c r="I4" s="304">
        <v>0.16498592359999997</v>
      </c>
      <c r="J4" s="304">
        <v>0.15972041539999998</v>
      </c>
      <c r="K4" s="304">
        <v>0.15445490719999999</v>
      </c>
      <c r="L4" s="304">
        <v>0.14918939899999997</v>
      </c>
    </row>
    <row r="5" spans="1:12">
      <c r="A5" s="293">
        <v>29</v>
      </c>
      <c r="B5" s="294" t="s">
        <v>306</v>
      </c>
      <c r="C5" s="293" t="s">
        <v>307</v>
      </c>
      <c r="D5" s="295">
        <v>0.26113992000000003</v>
      </c>
      <c r="E5" s="296">
        <v>1</v>
      </c>
      <c r="F5" s="234">
        <f t="shared" ref="F5:F18" si="0">D5*75</f>
        <v>19.585494000000001</v>
      </c>
      <c r="G5" s="234">
        <f t="shared" ref="G5:G18" si="1">F5*E5</f>
        <v>19.585494000000001</v>
      </c>
      <c r="H5" s="295">
        <v>18.997929179999996</v>
      </c>
      <c r="I5" s="295">
        <v>18.410364359999996</v>
      </c>
      <c r="J5" s="295">
        <v>17.822799539999998</v>
      </c>
      <c r="K5" s="295">
        <v>17.235234719999998</v>
      </c>
      <c r="L5" s="295">
        <v>16.647669899999997</v>
      </c>
    </row>
    <row r="6" spans="1:12">
      <c r="A6" s="306">
        <v>11</v>
      </c>
      <c r="B6" s="307" t="s">
        <v>308</v>
      </c>
      <c r="C6" s="271" t="s">
        <v>309</v>
      </c>
      <c r="D6" s="271">
        <v>0.33</v>
      </c>
      <c r="E6" s="308">
        <v>1</v>
      </c>
      <c r="F6" s="52">
        <f t="shared" si="0"/>
        <v>24.75</v>
      </c>
      <c r="G6" s="52">
        <f t="shared" si="1"/>
        <v>24.75</v>
      </c>
      <c r="H6" s="271">
        <v>8.7665677874999997</v>
      </c>
      <c r="I6" s="271">
        <v>8.4954368250000005</v>
      </c>
      <c r="J6" s="271">
        <v>8.2243058625000014</v>
      </c>
      <c r="K6" s="271">
        <v>7.9531749000000005</v>
      </c>
      <c r="L6" s="271">
        <v>7.6820439375000005</v>
      </c>
    </row>
    <row r="7" spans="1:12">
      <c r="A7" s="293">
        <v>13</v>
      </c>
      <c r="B7" s="294" t="s">
        <v>310</v>
      </c>
      <c r="C7" s="293" t="s">
        <v>307</v>
      </c>
      <c r="D7" s="295">
        <v>0.17358483</v>
      </c>
      <c r="E7" s="296">
        <v>2</v>
      </c>
      <c r="F7" s="234">
        <f t="shared" si="0"/>
        <v>13.01886225</v>
      </c>
      <c r="G7" s="234">
        <f t="shared" si="1"/>
        <v>26.037724499999999</v>
      </c>
      <c r="H7" s="295">
        <v>0.16837728509999997</v>
      </c>
      <c r="I7" s="295">
        <v>0.16316974019999997</v>
      </c>
      <c r="J7" s="295">
        <v>0.15796219529999997</v>
      </c>
      <c r="K7" s="295">
        <v>0.15275465039999997</v>
      </c>
      <c r="L7" s="295">
        <v>0.14754710549999997</v>
      </c>
    </row>
    <row r="8" spans="1:12">
      <c r="A8" s="306">
        <v>17</v>
      </c>
      <c r="B8" s="307" t="s">
        <v>425</v>
      </c>
      <c r="C8" s="306" t="s">
        <v>304</v>
      </c>
      <c r="D8" s="271">
        <v>5.3400000000000003E-2</v>
      </c>
      <c r="E8" s="308">
        <v>2</v>
      </c>
      <c r="F8" s="52">
        <f t="shared" si="0"/>
        <v>4.0049999999999999</v>
      </c>
      <c r="G8" s="52">
        <f t="shared" si="1"/>
        <v>8.01</v>
      </c>
      <c r="H8" s="271">
        <v>1.5519999999999999E-2</v>
      </c>
      <c r="I8" s="271">
        <v>1.504E-2</v>
      </c>
      <c r="J8" s="271">
        <v>1.456E-2</v>
      </c>
      <c r="K8" s="271">
        <v>1.4080000000000001E-2</v>
      </c>
      <c r="L8" s="271">
        <v>1.3599999999999999E-2</v>
      </c>
    </row>
    <row r="9" spans="1:12">
      <c r="A9" s="137">
        <v>22</v>
      </c>
      <c r="B9" s="138" t="s">
        <v>436</v>
      </c>
      <c r="C9" s="137" t="s">
        <v>307</v>
      </c>
      <c r="D9" s="139">
        <v>5.6426999999999996</v>
      </c>
      <c r="E9" s="297">
        <v>1</v>
      </c>
      <c r="F9" s="234">
        <f t="shared" si="0"/>
        <v>423.20249999999999</v>
      </c>
      <c r="G9" s="234">
        <f t="shared" si="1"/>
        <v>423.20249999999999</v>
      </c>
      <c r="H9" s="139">
        <v>0.69645999999999997</v>
      </c>
      <c r="I9" s="139">
        <v>0.67491999999999996</v>
      </c>
      <c r="J9" s="139">
        <v>0.65337999999999996</v>
      </c>
      <c r="K9" s="139">
        <v>0.63183999999999996</v>
      </c>
      <c r="L9" s="139">
        <v>0.61029999999999995</v>
      </c>
    </row>
    <row r="10" spans="1:12">
      <c r="A10" s="302">
        <v>31</v>
      </c>
      <c r="B10" s="303" t="s">
        <v>427</v>
      </c>
      <c r="C10" s="302" t="s">
        <v>304</v>
      </c>
      <c r="D10" s="304">
        <v>5.6399999999999999E-2</v>
      </c>
      <c r="E10" s="305">
        <v>1</v>
      </c>
      <c r="F10" s="52">
        <f t="shared" si="0"/>
        <v>4.2299999999999995</v>
      </c>
      <c r="G10" s="52">
        <f t="shared" si="1"/>
        <v>4.2299999999999995</v>
      </c>
      <c r="H10" s="304">
        <v>2.4152999999999997E-2</v>
      </c>
      <c r="I10" s="304">
        <v>2.3405999999999996E-2</v>
      </c>
      <c r="J10" s="304">
        <v>2.2658999999999999E-2</v>
      </c>
      <c r="K10" s="304">
        <v>2.1911999999999997E-2</v>
      </c>
      <c r="L10" s="304">
        <v>2.1165E-2</v>
      </c>
    </row>
    <row r="11" spans="1:12">
      <c r="A11" s="293">
        <v>35</v>
      </c>
      <c r="B11" s="294" t="s">
        <v>314</v>
      </c>
      <c r="C11" s="293" t="s">
        <v>307</v>
      </c>
      <c r="D11" s="295">
        <v>1.1760999999999999</v>
      </c>
      <c r="E11" s="296">
        <v>1</v>
      </c>
      <c r="F11" s="234">
        <f t="shared" si="0"/>
        <v>88.207499999999996</v>
      </c>
      <c r="G11" s="234">
        <f t="shared" si="1"/>
        <v>88.207499999999996</v>
      </c>
      <c r="H11" s="295">
        <v>0.73719999999999997</v>
      </c>
      <c r="I11" s="295">
        <v>0.71439999999999992</v>
      </c>
      <c r="J11" s="295">
        <v>0.69159999999999999</v>
      </c>
      <c r="K11" s="295">
        <v>0.66880000000000006</v>
      </c>
      <c r="L11" s="295">
        <v>0.64600000000000002</v>
      </c>
    </row>
    <row r="12" spans="1:12">
      <c r="A12" s="293">
        <v>37</v>
      </c>
      <c r="B12" s="294" t="s">
        <v>428</v>
      </c>
      <c r="C12" s="293" t="s">
        <v>307</v>
      </c>
      <c r="D12" s="295">
        <v>0.70067000000000002</v>
      </c>
      <c r="E12" s="296">
        <v>1</v>
      </c>
      <c r="F12" s="234">
        <f t="shared" si="0"/>
        <v>52.550249999999998</v>
      </c>
      <c r="G12" s="234">
        <f t="shared" si="1"/>
        <v>52.550249999999998</v>
      </c>
      <c r="H12" s="295">
        <v>0.45669995899999999</v>
      </c>
      <c r="I12" s="295">
        <v>0.44257521799999994</v>
      </c>
      <c r="J12" s="295">
        <v>0.428450477</v>
      </c>
      <c r="K12" s="295">
        <v>0.414325736</v>
      </c>
      <c r="L12" s="295">
        <v>0.400200995</v>
      </c>
    </row>
    <row r="13" spans="1:12">
      <c r="A13" s="302">
        <v>55</v>
      </c>
      <c r="B13" s="303" t="s">
        <v>429</v>
      </c>
      <c r="C13" s="302" t="s">
        <v>307</v>
      </c>
      <c r="D13" s="304">
        <v>0.26829999999999998</v>
      </c>
      <c r="E13" s="305">
        <v>4</v>
      </c>
      <c r="F13" s="52">
        <f t="shared" si="0"/>
        <v>20.122499999999999</v>
      </c>
      <c r="G13" s="52">
        <f t="shared" si="1"/>
        <v>80.489999999999995</v>
      </c>
      <c r="H13" s="304">
        <v>8.8755000000000001E-2</v>
      </c>
      <c r="I13" s="304">
        <v>8.6009999999999989E-2</v>
      </c>
      <c r="J13" s="304">
        <v>8.3265000000000006E-2</v>
      </c>
      <c r="K13" s="304">
        <v>8.0519999999999994E-2</v>
      </c>
      <c r="L13" s="304">
        <v>7.7774999999999997E-2</v>
      </c>
    </row>
    <row r="14" spans="1:12">
      <c r="A14" s="293">
        <v>117</v>
      </c>
      <c r="B14" s="294" t="s">
        <v>437</v>
      </c>
      <c r="C14" s="293" t="s">
        <v>307</v>
      </c>
      <c r="D14" s="295">
        <v>14.7346</v>
      </c>
      <c r="E14" s="296">
        <v>1</v>
      </c>
      <c r="F14" s="234">
        <f t="shared" si="0"/>
        <v>1105.095</v>
      </c>
      <c r="G14" s="234">
        <f t="shared" si="1"/>
        <v>1105.095</v>
      </c>
      <c r="H14" s="295">
        <v>2.4182099999999997</v>
      </c>
      <c r="I14" s="295">
        <v>2.3434199999999996</v>
      </c>
      <c r="J14" s="295">
        <v>2.2686299999999999</v>
      </c>
      <c r="K14" s="295">
        <v>2.1938399999999998</v>
      </c>
      <c r="L14" s="295">
        <v>2.1190499999999997</v>
      </c>
    </row>
    <row r="15" spans="1:12">
      <c r="A15" s="302">
        <v>126</v>
      </c>
      <c r="B15" s="303" t="s">
        <v>431</v>
      </c>
      <c r="C15" s="302" t="s">
        <v>304</v>
      </c>
      <c r="D15" s="304">
        <v>6.4776529999999999E-2</v>
      </c>
      <c r="E15" s="305">
        <v>2</v>
      </c>
      <c r="F15" s="52">
        <f t="shared" si="0"/>
        <v>4.8582397500000001</v>
      </c>
      <c r="G15" s="52">
        <f t="shared" si="1"/>
        <v>9.7164795000000002</v>
      </c>
      <c r="H15" s="304">
        <v>2.8323999999999998E-2</v>
      </c>
      <c r="I15" s="304">
        <v>2.7448E-2</v>
      </c>
      <c r="J15" s="304">
        <v>2.6572000000000002E-2</v>
      </c>
      <c r="K15" s="304">
        <v>2.5696E-2</v>
      </c>
      <c r="L15" s="304">
        <v>2.4819999999999998E-2</v>
      </c>
    </row>
    <row r="16" spans="1:12">
      <c r="A16" s="293">
        <v>135</v>
      </c>
      <c r="B16" s="294" t="s">
        <v>319</v>
      </c>
      <c r="C16" s="293" t="s">
        <v>307</v>
      </c>
      <c r="D16" s="295">
        <v>0.3004</v>
      </c>
      <c r="E16" s="296">
        <v>4</v>
      </c>
      <c r="F16" s="234">
        <f t="shared" si="0"/>
        <v>22.53</v>
      </c>
      <c r="G16" s="234">
        <f t="shared" si="1"/>
        <v>90.12</v>
      </c>
      <c r="H16" s="295">
        <v>0.1414487562</v>
      </c>
      <c r="I16" s="295">
        <v>0.13707405239999998</v>
      </c>
      <c r="J16" s="295">
        <v>0.13269934859999999</v>
      </c>
      <c r="K16" s="295">
        <v>0.1283246448</v>
      </c>
      <c r="L16" s="295">
        <v>0.12394994099999998</v>
      </c>
    </row>
    <row r="17" spans="1:12">
      <c r="A17" s="302">
        <v>137</v>
      </c>
      <c r="B17" s="303" t="s">
        <v>432</v>
      </c>
      <c r="C17" s="302" t="s">
        <v>304</v>
      </c>
      <c r="D17" s="304">
        <v>4.1120999999999999</v>
      </c>
      <c r="E17" s="305">
        <v>1</v>
      </c>
      <c r="F17" s="52">
        <f t="shared" si="0"/>
        <v>308.40749999999997</v>
      </c>
      <c r="G17" s="52">
        <f t="shared" si="1"/>
        <v>308.40749999999997</v>
      </c>
      <c r="H17" s="304">
        <v>1.501366</v>
      </c>
      <c r="I17" s="304">
        <v>1.4549319999999999</v>
      </c>
      <c r="J17" s="304">
        <v>1.408498</v>
      </c>
      <c r="K17" s="304">
        <v>1.3620640000000002</v>
      </c>
      <c r="L17" s="304">
        <v>1.3156300000000001</v>
      </c>
    </row>
    <row r="18" spans="1:12">
      <c r="A18" s="302">
        <v>140</v>
      </c>
      <c r="B18" s="303" t="s">
        <v>438</v>
      </c>
      <c r="C18" s="302" t="s">
        <v>307</v>
      </c>
      <c r="D18" s="304">
        <v>5.8998999999999997</v>
      </c>
      <c r="E18" s="305">
        <v>4</v>
      </c>
      <c r="F18" s="52">
        <f t="shared" si="0"/>
        <v>442.49249999999995</v>
      </c>
      <c r="G18" s="52">
        <f t="shared" si="1"/>
        <v>1769.9699999999998</v>
      </c>
      <c r="H18" s="304">
        <v>0.83419999999999994</v>
      </c>
      <c r="I18" s="304">
        <v>0.8083999999999999</v>
      </c>
      <c r="J18" s="304">
        <v>0.78259999999999996</v>
      </c>
      <c r="K18" s="304">
        <v>0.75680000000000003</v>
      </c>
      <c r="L18" s="304">
        <v>0.73099999999999998</v>
      </c>
    </row>
    <row r="21" spans="1:12">
      <c r="B21" s="319" t="s">
        <v>405</v>
      </c>
      <c r="C21" s="323">
        <f>G4+G6+G8+G10+G13+G15+G17+G18</f>
        <v>2241.0189794999997</v>
      </c>
    </row>
    <row r="22" spans="1:12">
      <c r="B22" s="320" t="s">
        <v>322</v>
      </c>
      <c r="C22" s="322">
        <f>G5+G7+G9+G11+G12+G14+G16</f>
        <v>1804.7984685000001</v>
      </c>
    </row>
  </sheetData>
  <mergeCells count="3">
    <mergeCell ref="A2:A3"/>
    <mergeCell ref="B2:B3"/>
    <mergeCell ref="C2:C3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2:L24"/>
  <sheetViews>
    <sheetView workbookViewId="0">
      <selection activeCell="B21" sqref="B21"/>
    </sheetView>
  </sheetViews>
  <sheetFormatPr defaultRowHeight="15"/>
  <cols>
    <col min="2" max="2" width="78.140625" customWidth="1"/>
  </cols>
  <sheetData>
    <row r="2" spans="1:12" ht="25.5">
      <c r="A2" s="355" t="s">
        <v>0</v>
      </c>
      <c r="B2" s="369" t="s">
        <v>46</v>
      </c>
      <c r="C2" s="371" t="s">
        <v>303</v>
      </c>
      <c r="D2" s="290" t="s">
        <v>2</v>
      </c>
      <c r="E2" s="290" t="s">
        <v>304</v>
      </c>
      <c r="F2" s="290"/>
      <c r="G2" s="290"/>
      <c r="H2" s="291">
        <v>0.03</v>
      </c>
      <c r="I2" s="291">
        <v>0.06</v>
      </c>
      <c r="J2" s="291">
        <v>0.09</v>
      </c>
      <c r="K2" s="291">
        <v>0.12</v>
      </c>
      <c r="L2" s="291">
        <v>0.15</v>
      </c>
    </row>
    <row r="3" spans="1:12">
      <c r="A3" s="356"/>
      <c r="B3" s="370"/>
      <c r="C3" s="372" t="s">
        <v>303</v>
      </c>
      <c r="D3" s="292" t="s">
        <v>5</v>
      </c>
      <c r="E3" s="292"/>
      <c r="F3" s="292"/>
      <c r="G3" s="292"/>
      <c r="H3" s="292" t="s">
        <v>6</v>
      </c>
      <c r="I3" s="292" t="s">
        <v>7</v>
      </c>
      <c r="J3" s="292" t="s">
        <v>8</v>
      </c>
      <c r="K3" s="292" t="s">
        <v>9</v>
      </c>
      <c r="L3" s="292" t="s">
        <v>10</v>
      </c>
    </row>
    <row r="4" spans="1:12" ht="18">
      <c r="A4" s="302">
        <v>2</v>
      </c>
      <c r="B4" s="303" t="s">
        <v>434</v>
      </c>
      <c r="C4" s="302" t="s">
        <v>304</v>
      </c>
      <c r="D4" s="304">
        <v>0.47260000000000002</v>
      </c>
      <c r="E4" s="305">
        <v>1</v>
      </c>
      <c r="F4" s="52">
        <f>D4*75</f>
        <v>35.445</v>
      </c>
      <c r="G4" s="52">
        <f>F4*E4</f>
        <v>35.445</v>
      </c>
      <c r="H4" s="304">
        <v>0.17025143179999999</v>
      </c>
      <c r="I4" s="304">
        <v>0.16498592359999997</v>
      </c>
      <c r="J4" s="304">
        <v>0.15972041539999998</v>
      </c>
      <c r="K4" s="304">
        <v>0.15445490719999999</v>
      </c>
      <c r="L4" s="304">
        <v>0.14918939899999997</v>
      </c>
    </row>
    <row r="5" spans="1:12">
      <c r="A5" s="293">
        <v>29</v>
      </c>
      <c r="B5" s="294" t="s">
        <v>306</v>
      </c>
      <c r="C5" s="293" t="s">
        <v>307</v>
      </c>
      <c r="D5" s="295">
        <v>0.26113991999999997</v>
      </c>
      <c r="E5" s="296">
        <v>1</v>
      </c>
      <c r="F5" s="234">
        <f t="shared" ref="F5:F20" si="0">D5*75</f>
        <v>19.585493999999997</v>
      </c>
      <c r="G5" s="234">
        <f t="shared" ref="G5:G20" si="1">F5*E5</f>
        <v>19.585493999999997</v>
      </c>
      <c r="H5" s="295">
        <v>18.997929179999996</v>
      </c>
      <c r="I5" s="295">
        <v>18.410364359999996</v>
      </c>
      <c r="J5" s="295">
        <v>17.822799539999998</v>
      </c>
      <c r="K5" s="295">
        <v>17.235234719999998</v>
      </c>
      <c r="L5" s="295">
        <v>16.647669899999997</v>
      </c>
    </row>
    <row r="6" spans="1:12">
      <c r="A6" s="293">
        <v>13</v>
      </c>
      <c r="B6" s="294" t="s">
        <v>310</v>
      </c>
      <c r="C6" s="293" t="s">
        <v>307</v>
      </c>
      <c r="D6" s="295">
        <v>0.17358482999999997</v>
      </c>
      <c r="E6" s="296">
        <v>2</v>
      </c>
      <c r="F6" s="234">
        <f t="shared" si="0"/>
        <v>13.018862249999998</v>
      </c>
      <c r="G6" s="234">
        <f t="shared" si="1"/>
        <v>26.037724499999996</v>
      </c>
      <c r="H6" s="295">
        <v>0.16837728509999997</v>
      </c>
      <c r="I6" s="295">
        <v>0.16316974019999997</v>
      </c>
      <c r="J6" s="295">
        <v>0.15796219529999997</v>
      </c>
      <c r="K6" s="295">
        <v>0.15275465039999997</v>
      </c>
      <c r="L6" s="295">
        <v>0.14754710549999997</v>
      </c>
    </row>
    <row r="7" spans="1:12">
      <c r="A7" s="306">
        <v>17</v>
      </c>
      <c r="B7" s="307" t="s">
        <v>425</v>
      </c>
      <c r="C7" s="306" t="s">
        <v>304</v>
      </c>
      <c r="D7" s="271">
        <v>5.3400000000000003E-2</v>
      </c>
      <c r="E7" s="308">
        <v>2</v>
      </c>
      <c r="F7" s="52">
        <f t="shared" si="0"/>
        <v>4.0049999999999999</v>
      </c>
      <c r="G7" s="52">
        <f t="shared" si="1"/>
        <v>8.01</v>
      </c>
      <c r="H7" s="271">
        <v>1.5519999999999999E-2</v>
      </c>
      <c r="I7" s="271">
        <v>1.504E-2</v>
      </c>
      <c r="J7" s="271">
        <v>1.456E-2</v>
      </c>
      <c r="K7" s="271">
        <v>1.4080000000000001E-2</v>
      </c>
      <c r="L7" s="271">
        <v>1.3599999999999999E-2</v>
      </c>
    </row>
    <row r="8" spans="1:12">
      <c r="A8" s="137">
        <v>22</v>
      </c>
      <c r="B8" s="138" t="s">
        <v>436</v>
      </c>
      <c r="C8" s="137" t="s">
        <v>307</v>
      </c>
      <c r="D8" s="139">
        <v>5.6426999999999996</v>
      </c>
      <c r="E8" s="297">
        <v>1</v>
      </c>
      <c r="F8" s="234">
        <f t="shared" si="0"/>
        <v>423.20249999999999</v>
      </c>
      <c r="G8" s="234">
        <f t="shared" si="1"/>
        <v>423.20249999999999</v>
      </c>
      <c r="H8" s="139">
        <v>0.69645999999999997</v>
      </c>
      <c r="I8" s="139">
        <v>0.67491999999999996</v>
      </c>
      <c r="J8" s="139">
        <v>0.65337999999999996</v>
      </c>
      <c r="K8" s="139">
        <v>0.63183999999999996</v>
      </c>
      <c r="L8" s="139">
        <v>0.61029999999999995</v>
      </c>
    </row>
    <row r="9" spans="1:12">
      <c r="A9" s="302">
        <v>31</v>
      </c>
      <c r="B9" s="303" t="s">
        <v>427</v>
      </c>
      <c r="C9" s="302" t="s">
        <v>304</v>
      </c>
      <c r="D9" s="304">
        <v>5.6399999999999999E-2</v>
      </c>
      <c r="E9" s="305">
        <v>1</v>
      </c>
      <c r="F9" s="52">
        <f t="shared" si="0"/>
        <v>4.2299999999999995</v>
      </c>
      <c r="G9" s="52">
        <f t="shared" si="1"/>
        <v>4.2299999999999995</v>
      </c>
      <c r="H9" s="304">
        <v>2.4152999999999997E-2</v>
      </c>
      <c r="I9" s="304">
        <v>2.3405999999999996E-2</v>
      </c>
      <c r="J9" s="304">
        <v>2.2658999999999999E-2</v>
      </c>
      <c r="K9" s="304">
        <v>2.1911999999999997E-2</v>
      </c>
      <c r="L9" s="304">
        <v>2.1165E-2</v>
      </c>
    </row>
    <row r="10" spans="1:12">
      <c r="A10" s="293">
        <v>35</v>
      </c>
      <c r="B10" s="294" t="s">
        <v>314</v>
      </c>
      <c r="C10" s="293" t="s">
        <v>307</v>
      </c>
      <c r="D10" s="295">
        <v>1.1760999999999999</v>
      </c>
      <c r="E10" s="296">
        <v>1</v>
      </c>
      <c r="F10" s="234">
        <f t="shared" si="0"/>
        <v>88.207499999999996</v>
      </c>
      <c r="G10" s="234">
        <f t="shared" si="1"/>
        <v>88.207499999999996</v>
      </c>
      <c r="H10" s="295">
        <v>0.73719999999999997</v>
      </c>
      <c r="I10" s="295">
        <v>0.71439999999999992</v>
      </c>
      <c r="J10" s="295">
        <v>0.69159999999999999</v>
      </c>
      <c r="K10" s="295">
        <v>0.66880000000000006</v>
      </c>
      <c r="L10" s="295">
        <v>0.64600000000000002</v>
      </c>
    </row>
    <row r="11" spans="1:12">
      <c r="A11" s="302">
        <v>55</v>
      </c>
      <c r="B11" s="303" t="s">
        <v>429</v>
      </c>
      <c r="C11" s="302" t="s">
        <v>307</v>
      </c>
      <c r="D11" s="304">
        <v>0.26829999999999998</v>
      </c>
      <c r="E11" s="305">
        <v>4</v>
      </c>
      <c r="F11" s="52">
        <f t="shared" si="0"/>
        <v>20.122499999999999</v>
      </c>
      <c r="G11" s="52">
        <f t="shared" si="1"/>
        <v>80.489999999999995</v>
      </c>
      <c r="H11" s="304">
        <v>8.8755000000000001E-2</v>
      </c>
      <c r="I11" s="304">
        <v>8.6009999999999989E-2</v>
      </c>
      <c r="J11" s="304">
        <v>8.3265000000000006E-2</v>
      </c>
      <c r="K11" s="304">
        <v>8.0519999999999994E-2</v>
      </c>
      <c r="L11" s="304">
        <v>7.7774999999999997E-2</v>
      </c>
    </row>
    <row r="12" spans="1:12">
      <c r="A12" s="293">
        <v>117</v>
      </c>
      <c r="B12" s="294" t="s">
        <v>437</v>
      </c>
      <c r="C12" s="293" t="s">
        <v>307</v>
      </c>
      <c r="D12" s="295">
        <v>14.7346</v>
      </c>
      <c r="E12" s="296">
        <v>1</v>
      </c>
      <c r="F12" s="234">
        <f t="shared" si="0"/>
        <v>1105.095</v>
      </c>
      <c r="G12" s="234">
        <f t="shared" si="1"/>
        <v>1105.095</v>
      </c>
      <c r="H12" s="295">
        <v>2.4182099999999997</v>
      </c>
      <c r="I12" s="295">
        <v>2.3434199999999996</v>
      </c>
      <c r="J12" s="295">
        <v>2.2686299999999999</v>
      </c>
      <c r="K12" s="295">
        <v>2.1938399999999998</v>
      </c>
      <c r="L12" s="295">
        <v>2.1190499999999997</v>
      </c>
    </row>
    <row r="13" spans="1:12">
      <c r="A13" s="302">
        <v>126</v>
      </c>
      <c r="B13" s="303" t="s">
        <v>431</v>
      </c>
      <c r="C13" s="302" t="s">
        <v>304</v>
      </c>
      <c r="D13" s="304">
        <v>6.4776529999999999E-2</v>
      </c>
      <c r="E13" s="305">
        <v>2</v>
      </c>
      <c r="F13" s="52">
        <f t="shared" si="0"/>
        <v>4.8582397500000001</v>
      </c>
      <c r="G13" s="52">
        <f t="shared" si="1"/>
        <v>9.7164795000000002</v>
      </c>
      <c r="H13" s="304">
        <v>2.8323999999999998E-2</v>
      </c>
      <c r="I13" s="304">
        <v>2.7448E-2</v>
      </c>
      <c r="J13" s="304">
        <v>2.6572000000000002E-2</v>
      </c>
      <c r="K13" s="304">
        <v>2.5696E-2</v>
      </c>
      <c r="L13" s="304">
        <v>2.4819999999999998E-2</v>
      </c>
    </row>
    <row r="14" spans="1:12">
      <c r="A14" s="293">
        <v>135</v>
      </c>
      <c r="B14" s="294" t="s">
        <v>319</v>
      </c>
      <c r="C14" s="293" t="s">
        <v>307</v>
      </c>
      <c r="D14" s="295">
        <v>0.3004</v>
      </c>
      <c r="E14" s="296">
        <v>4</v>
      </c>
      <c r="F14" s="234">
        <f t="shared" si="0"/>
        <v>22.53</v>
      </c>
      <c r="G14" s="234">
        <f t="shared" si="1"/>
        <v>90.12</v>
      </c>
      <c r="H14" s="295">
        <v>0.1414487562</v>
      </c>
      <c r="I14" s="295">
        <v>0.13707405239999998</v>
      </c>
      <c r="J14" s="295">
        <v>0.13269934859999999</v>
      </c>
      <c r="K14" s="295">
        <v>0.1283246448</v>
      </c>
      <c r="L14" s="295">
        <v>0.12394994099999998</v>
      </c>
    </row>
    <row r="15" spans="1:12">
      <c r="A15" s="302">
        <v>137</v>
      </c>
      <c r="B15" s="303" t="s">
        <v>432</v>
      </c>
      <c r="C15" s="302" t="s">
        <v>304</v>
      </c>
      <c r="D15" s="304">
        <v>4.1120999999999999</v>
      </c>
      <c r="E15" s="305">
        <v>1</v>
      </c>
      <c r="F15" s="52">
        <f t="shared" si="0"/>
        <v>308.40749999999997</v>
      </c>
      <c r="G15" s="52">
        <f t="shared" si="1"/>
        <v>308.40749999999997</v>
      </c>
      <c r="H15" s="304">
        <v>1.501366</v>
      </c>
      <c r="I15" s="304">
        <v>1.4549319999999999</v>
      </c>
      <c r="J15" s="304">
        <v>1.408498</v>
      </c>
      <c r="K15" s="304">
        <v>1.3620640000000002</v>
      </c>
      <c r="L15" s="304">
        <v>1.3156300000000001</v>
      </c>
    </row>
    <row r="16" spans="1:12">
      <c r="A16" s="293">
        <v>114</v>
      </c>
      <c r="B16" s="294" t="s">
        <v>442</v>
      </c>
      <c r="C16" s="293" t="s">
        <v>307</v>
      </c>
      <c r="D16" s="295">
        <v>8.2241</v>
      </c>
      <c r="E16" s="234">
        <v>1</v>
      </c>
      <c r="F16" s="234">
        <f t="shared" si="0"/>
        <v>616.8075</v>
      </c>
      <c r="G16" s="234">
        <f t="shared" si="1"/>
        <v>616.8075</v>
      </c>
      <c r="H16" s="295">
        <v>0.90307000000000004</v>
      </c>
      <c r="I16" s="295">
        <v>0.87514000000000003</v>
      </c>
      <c r="J16" s="295">
        <v>0.84721000000000013</v>
      </c>
      <c r="K16" s="295">
        <v>0.81928000000000001</v>
      </c>
      <c r="L16" s="295">
        <v>0.79135</v>
      </c>
    </row>
    <row r="17" spans="1:12">
      <c r="A17" s="241">
        <v>145</v>
      </c>
      <c r="B17" s="242" t="s">
        <v>443</v>
      </c>
      <c r="C17" s="241" t="s">
        <v>307</v>
      </c>
      <c r="D17" s="243">
        <v>7.4619</v>
      </c>
      <c r="E17" s="245">
        <v>4</v>
      </c>
      <c r="F17" s="52">
        <f t="shared" si="0"/>
        <v>559.64250000000004</v>
      </c>
      <c r="G17" s="52">
        <f t="shared" si="1"/>
        <v>2238.5700000000002</v>
      </c>
      <c r="H17" s="243">
        <v>1.14557</v>
      </c>
      <c r="I17" s="243">
        <v>1.1101399999999999</v>
      </c>
      <c r="J17" s="243">
        <v>1.0747100000000001</v>
      </c>
      <c r="K17" s="243">
        <v>1.03928</v>
      </c>
      <c r="L17" s="243">
        <v>1.0038499999999999</v>
      </c>
    </row>
    <row r="18" spans="1:12">
      <c r="A18" s="241">
        <v>150</v>
      </c>
      <c r="B18" s="242" t="s">
        <v>444</v>
      </c>
      <c r="C18" s="241" t="s">
        <v>304</v>
      </c>
      <c r="D18" s="243">
        <v>1.22614</v>
      </c>
      <c r="E18" s="245">
        <v>1</v>
      </c>
      <c r="F18" s="52">
        <f t="shared" si="0"/>
        <v>91.960499999999996</v>
      </c>
      <c r="G18" s="52">
        <f t="shared" si="1"/>
        <v>91.960499999999996</v>
      </c>
      <c r="H18" s="243">
        <v>0.72588660869999988</v>
      </c>
      <c r="I18" s="243">
        <v>0.70343650739999986</v>
      </c>
      <c r="J18" s="243">
        <v>0.68098640609999994</v>
      </c>
      <c r="K18" s="243">
        <v>0.65853630479999992</v>
      </c>
      <c r="L18" s="243">
        <v>0.63608620349999989</v>
      </c>
    </row>
    <row r="19" spans="1:12">
      <c r="A19" s="302">
        <v>126</v>
      </c>
      <c r="B19" s="303" t="s">
        <v>536</v>
      </c>
      <c r="C19" s="302" t="s">
        <v>304</v>
      </c>
      <c r="D19" s="304">
        <v>0.622</v>
      </c>
      <c r="E19" s="305">
        <v>1</v>
      </c>
      <c r="F19" s="52">
        <f t="shared" si="0"/>
        <v>46.65</v>
      </c>
      <c r="G19" s="52">
        <f t="shared" si="1"/>
        <v>46.65</v>
      </c>
      <c r="H19" s="304">
        <v>2.8323999999999998E-2</v>
      </c>
      <c r="I19" s="304">
        <v>2.7448E-2</v>
      </c>
      <c r="J19" s="304">
        <v>2.6572000000000002E-2</v>
      </c>
      <c r="K19" s="304">
        <v>2.5696E-2</v>
      </c>
      <c r="L19" s="304">
        <v>2.4819999999999998E-2</v>
      </c>
    </row>
    <row r="20" spans="1:12">
      <c r="A20" s="306">
        <v>11</v>
      </c>
      <c r="B20" s="307" t="s">
        <v>418</v>
      </c>
      <c r="C20" s="271" t="s">
        <v>309</v>
      </c>
      <c r="D20" s="271">
        <v>0.33</v>
      </c>
      <c r="E20" s="308">
        <v>1</v>
      </c>
      <c r="F20" s="52">
        <f t="shared" si="0"/>
        <v>24.75</v>
      </c>
      <c r="G20" s="52">
        <f t="shared" si="1"/>
        <v>24.75</v>
      </c>
      <c r="H20" s="271">
        <v>8.7665677874999997</v>
      </c>
      <c r="I20" s="271">
        <v>8.4954368250000005</v>
      </c>
      <c r="J20" s="271">
        <v>8.2243058625000014</v>
      </c>
      <c r="K20" s="271">
        <v>7.9531749000000005</v>
      </c>
      <c r="L20" s="271">
        <v>7.6820439375000005</v>
      </c>
    </row>
    <row r="23" spans="1:12">
      <c r="B23" s="319" t="s">
        <v>405</v>
      </c>
      <c r="C23" s="323">
        <f>G4+G7+G9+G11+G13+G15+G17+G18+G19+G20</f>
        <v>2848.2294795000003</v>
      </c>
    </row>
    <row r="24" spans="1:12">
      <c r="B24" s="320" t="s">
        <v>322</v>
      </c>
      <c r="C24" s="322">
        <f>G5+G6+G8+G10+G12+G14+G16</f>
        <v>2369.0557184999998</v>
      </c>
    </row>
  </sheetData>
  <mergeCells count="3">
    <mergeCell ref="A2:A3"/>
    <mergeCell ref="B2:B3"/>
    <mergeCell ref="C2:C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354"/>
  <sheetViews>
    <sheetView topLeftCell="A29" workbookViewId="0">
      <selection activeCell="H35" sqref="H35"/>
    </sheetView>
  </sheetViews>
  <sheetFormatPr defaultRowHeight="15"/>
  <cols>
    <col min="2" max="2" width="18.28515625" customWidth="1"/>
    <col min="5" max="5" width="24.140625" customWidth="1"/>
    <col min="9" max="9" width="9.5703125" style="287" bestFit="1" customWidth="1"/>
    <col min="10" max="10" width="9.140625" style="287"/>
    <col min="21" max="21" width="9" customWidth="1"/>
  </cols>
  <sheetData>
    <row r="1" spans="1:26" ht="25.5" customHeight="1">
      <c r="A1" s="355" t="s">
        <v>0</v>
      </c>
      <c r="B1" s="366" t="s">
        <v>1</v>
      </c>
      <c r="C1" s="367" t="s">
        <v>143</v>
      </c>
      <c r="D1" s="355" t="s">
        <v>144</v>
      </c>
      <c r="E1" s="366" t="s">
        <v>331</v>
      </c>
      <c r="F1" s="373" t="s">
        <v>146</v>
      </c>
      <c r="G1" s="373" t="s">
        <v>332</v>
      </c>
      <c r="H1" s="290" t="s">
        <v>459</v>
      </c>
      <c r="I1" s="290"/>
      <c r="J1" s="290" t="s">
        <v>460</v>
      </c>
      <c r="K1" s="290" t="s">
        <v>461</v>
      </c>
      <c r="L1" s="290" t="s">
        <v>462</v>
      </c>
      <c r="M1" s="290" t="s">
        <v>463</v>
      </c>
      <c r="N1" s="290" t="s">
        <v>464</v>
      </c>
      <c r="O1" s="166">
        <v>0.12</v>
      </c>
      <c r="P1" s="166">
        <v>0.15</v>
      </c>
      <c r="Q1" s="165"/>
      <c r="R1" s="165"/>
      <c r="S1" s="165"/>
      <c r="T1" s="165"/>
      <c r="U1" s="165"/>
      <c r="V1" s="165"/>
      <c r="W1" s="165"/>
      <c r="X1" s="165"/>
      <c r="Y1" s="165"/>
      <c r="Z1" s="164"/>
    </row>
    <row r="2" spans="1:26">
      <c r="A2" s="356"/>
      <c r="B2" s="356"/>
      <c r="C2" s="368"/>
      <c r="D2" s="365"/>
      <c r="E2" s="356"/>
      <c r="F2" s="374"/>
      <c r="G2" s="374"/>
      <c r="H2" s="292" t="s">
        <v>333</v>
      </c>
      <c r="I2" s="292"/>
      <c r="J2" s="292" t="s">
        <v>6</v>
      </c>
      <c r="K2" s="292" t="s">
        <v>7</v>
      </c>
      <c r="L2" s="292" t="s">
        <v>8</v>
      </c>
      <c r="M2" s="292" t="s">
        <v>9</v>
      </c>
      <c r="N2" s="292" t="s">
        <v>10</v>
      </c>
      <c r="O2" s="175" t="s">
        <v>9</v>
      </c>
      <c r="P2" s="175" t="s">
        <v>10</v>
      </c>
      <c r="Q2" s="165"/>
      <c r="R2" s="165"/>
      <c r="S2" s="165"/>
      <c r="T2" s="165"/>
      <c r="U2" s="165"/>
      <c r="V2" s="165"/>
      <c r="W2" s="165"/>
      <c r="X2" s="165"/>
      <c r="Y2" s="165"/>
      <c r="Z2" s="164"/>
    </row>
    <row r="3" spans="1:26" ht="38.25" customHeight="1">
      <c r="A3" s="167">
        <v>1</v>
      </c>
      <c r="B3" s="168" t="s">
        <v>334</v>
      </c>
      <c r="C3" s="176">
        <v>2</v>
      </c>
      <c r="D3" s="169" t="s">
        <v>109</v>
      </c>
      <c r="E3" s="177" t="s">
        <v>510</v>
      </c>
      <c r="F3" s="178">
        <v>2.8</v>
      </c>
      <c r="G3" s="179">
        <v>50</v>
      </c>
      <c r="H3" s="170">
        <v>23.267071700000002</v>
      </c>
      <c r="I3" s="47">
        <f>H3*75*2</f>
        <v>3490.0607550000004</v>
      </c>
      <c r="J3" s="180">
        <f>H3*0.97</f>
        <v>22.569059549000002</v>
      </c>
      <c r="K3" s="180">
        <f>H3*0.94</f>
        <v>21.871047398000002</v>
      </c>
      <c r="L3" s="180">
        <f>H3*0.91</f>
        <v>21.173035247000001</v>
      </c>
      <c r="M3" s="180">
        <f>H3*0.88</f>
        <v>20.475023096000001</v>
      </c>
      <c r="N3" s="180">
        <f>H3*0.85</f>
        <v>19.777010945000001</v>
      </c>
      <c r="O3" s="180">
        <v>20.018612373408001</v>
      </c>
      <c r="P3" s="180">
        <v>19.33615967886</v>
      </c>
      <c r="Q3" s="165"/>
      <c r="R3" s="165"/>
      <c r="S3" s="165"/>
      <c r="T3" s="165"/>
      <c r="U3" s="165"/>
      <c r="V3" s="165"/>
      <c r="W3" s="165"/>
      <c r="X3" s="165"/>
      <c r="Y3" s="165"/>
      <c r="Z3" s="164"/>
    </row>
    <row r="4" spans="1:26" ht="33.75" customHeight="1">
      <c r="A4" s="167">
        <v>2</v>
      </c>
      <c r="B4" s="168" t="s">
        <v>335</v>
      </c>
      <c r="C4" s="176">
        <v>3</v>
      </c>
      <c r="D4" s="169" t="s">
        <v>336</v>
      </c>
      <c r="E4" s="177" t="s">
        <v>337</v>
      </c>
      <c r="F4" s="178">
        <v>2.8</v>
      </c>
      <c r="G4" s="179">
        <v>50</v>
      </c>
      <c r="H4" s="170">
        <v>32.840149199999999</v>
      </c>
      <c r="I4" s="47">
        <f t="shared" ref="I4:I38" si="0">H4*75*2</f>
        <v>4926.0223799999994</v>
      </c>
      <c r="J4" s="180">
        <f>H4*0.97</f>
        <v>31.854944723999999</v>
      </c>
      <c r="K4" s="180">
        <f>H4*0.94</f>
        <v>30.869740247999996</v>
      </c>
      <c r="L4" s="180">
        <f>H4*0.91</f>
        <v>29.884535772</v>
      </c>
      <c r="M4" s="180">
        <f>H4*0.88</f>
        <v>28.899331296</v>
      </c>
      <c r="N4" s="180">
        <f>H4*0.85</f>
        <v>27.91412682</v>
      </c>
      <c r="O4" s="180">
        <v>28.255178022983998</v>
      </c>
      <c r="P4" s="180">
        <v>27.291933317654998</v>
      </c>
      <c r="Q4" s="165"/>
      <c r="R4" s="165"/>
      <c r="S4" s="165"/>
      <c r="T4" s="165"/>
      <c r="U4" s="165"/>
      <c r="V4" s="165"/>
      <c r="W4" s="165"/>
      <c r="X4" s="165"/>
      <c r="Y4" s="165"/>
      <c r="Z4" s="164"/>
    </row>
    <row r="5" spans="1:26" ht="25.5" customHeight="1">
      <c r="A5" s="167">
        <v>3</v>
      </c>
      <c r="B5" s="168" t="s">
        <v>338</v>
      </c>
      <c r="C5" s="176">
        <v>4</v>
      </c>
      <c r="D5" s="169" t="s">
        <v>336</v>
      </c>
      <c r="E5" s="177" t="s">
        <v>339</v>
      </c>
      <c r="F5" s="178">
        <v>2.8</v>
      </c>
      <c r="G5" s="179">
        <v>50</v>
      </c>
      <c r="H5" s="170">
        <v>40.078237300000005</v>
      </c>
      <c r="I5" s="47">
        <f t="shared" si="0"/>
        <v>6011.735595000001</v>
      </c>
      <c r="J5" s="180">
        <f t="shared" ref="J5:J38" si="1">H5*0.97</f>
        <v>38.875890181000003</v>
      </c>
      <c r="K5" s="180">
        <f t="shared" ref="K5:K38" si="2">H5*0.94</f>
        <v>37.673543062</v>
      </c>
      <c r="L5" s="180">
        <f t="shared" ref="L5:L38" si="3">H5*0.91</f>
        <v>36.471195943000005</v>
      </c>
      <c r="M5" s="180">
        <f t="shared" ref="M5:M38" si="4">H5*0.88</f>
        <v>35.268848824000003</v>
      </c>
      <c r="N5" s="180">
        <f t="shared" ref="N5:N10" si="5">H5*0.85</f>
        <v>34.066501705</v>
      </c>
      <c r="O5" s="180">
        <v>34.482674599207989</v>
      </c>
      <c r="P5" s="180">
        <v>33.307128874234991</v>
      </c>
      <c r="Q5" s="165"/>
      <c r="R5" s="165"/>
      <c r="S5" s="165"/>
      <c r="T5" s="165"/>
      <c r="U5" s="165"/>
      <c r="V5" s="165"/>
      <c r="W5" s="165"/>
      <c r="X5" s="165"/>
      <c r="Y5" s="165"/>
      <c r="Z5" s="164"/>
    </row>
    <row r="6" spans="1:26" ht="25.5" customHeight="1">
      <c r="A6" s="167">
        <v>4</v>
      </c>
      <c r="B6" s="168" t="s">
        <v>340</v>
      </c>
      <c r="C6" s="176">
        <v>2</v>
      </c>
      <c r="D6" s="169" t="s">
        <v>109</v>
      </c>
      <c r="E6" s="177" t="s">
        <v>341</v>
      </c>
      <c r="F6" s="178">
        <v>2.7</v>
      </c>
      <c r="G6" s="179">
        <v>50</v>
      </c>
      <c r="H6" s="170">
        <v>23.3568465</v>
      </c>
      <c r="I6" s="47">
        <f t="shared" si="0"/>
        <v>3503.5269749999998</v>
      </c>
      <c r="J6" s="180">
        <f t="shared" si="1"/>
        <v>22.656141105</v>
      </c>
      <c r="K6" s="180">
        <f t="shared" si="2"/>
        <v>21.95543571</v>
      </c>
      <c r="L6" s="180">
        <f t="shared" si="3"/>
        <v>21.254730315</v>
      </c>
      <c r="M6" s="180">
        <f t="shared" si="4"/>
        <v>20.55402492</v>
      </c>
      <c r="N6" s="180">
        <f t="shared" si="5"/>
        <v>19.853319525</v>
      </c>
      <c r="O6" s="180">
        <v>20.095852355216</v>
      </c>
      <c r="P6" s="180">
        <v>19.410766479469999</v>
      </c>
      <c r="Q6" s="165"/>
      <c r="R6" s="165"/>
      <c r="S6" s="165"/>
      <c r="T6" s="165"/>
      <c r="U6" s="165"/>
      <c r="V6" s="165"/>
      <c r="W6" s="165"/>
      <c r="X6" s="165"/>
      <c r="Y6" s="165"/>
      <c r="Z6" s="164"/>
    </row>
    <row r="7" spans="1:26">
      <c r="A7" s="167">
        <v>5</v>
      </c>
      <c r="B7" s="168" t="s">
        <v>172</v>
      </c>
      <c r="C7" s="176">
        <v>2</v>
      </c>
      <c r="D7" s="169" t="s">
        <v>109</v>
      </c>
      <c r="E7" s="177" t="s">
        <v>173</v>
      </c>
      <c r="F7" s="178">
        <v>2.6</v>
      </c>
      <c r="G7" s="179">
        <v>47</v>
      </c>
      <c r="H7" s="170">
        <v>23.278710700000001</v>
      </c>
      <c r="I7" s="47">
        <f t="shared" si="0"/>
        <v>3491.8066050000002</v>
      </c>
      <c r="J7" s="180">
        <f t="shared" si="1"/>
        <v>22.580349379000001</v>
      </c>
      <c r="K7" s="180">
        <f t="shared" si="2"/>
        <v>21.881988058000001</v>
      </c>
      <c r="L7" s="180">
        <f t="shared" si="3"/>
        <v>21.183626737000001</v>
      </c>
      <c r="M7" s="180">
        <f t="shared" si="4"/>
        <v>20.485265416000001</v>
      </c>
      <c r="N7" s="180">
        <f t="shared" si="5"/>
        <v>19.786904095000001</v>
      </c>
      <c r="O7" s="180">
        <v>20.028566929536002</v>
      </c>
      <c r="P7" s="180">
        <v>19.34577487512</v>
      </c>
      <c r="Q7" s="165"/>
      <c r="R7" s="165"/>
      <c r="S7" s="165"/>
      <c r="T7" s="165"/>
      <c r="U7" s="165"/>
      <c r="V7" s="165"/>
      <c r="W7" s="165"/>
      <c r="X7" s="165"/>
      <c r="Y7" s="165"/>
      <c r="Z7" s="164"/>
    </row>
    <row r="8" spans="1:26" ht="45" customHeight="1">
      <c r="A8" s="171">
        <v>6</v>
      </c>
      <c r="B8" s="172" t="s">
        <v>342</v>
      </c>
      <c r="C8" s="181">
        <v>2</v>
      </c>
      <c r="D8" s="173" t="s">
        <v>109</v>
      </c>
      <c r="E8" s="182" t="s">
        <v>343</v>
      </c>
      <c r="F8" s="183">
        <v>2.8</v>
      </c>
      <c r="G8" s="184">
        <v>50</v>
      </c>
      <c r="H8" s="174">
        <v>23.3568465</v>
      </c>
      <c r="I8" s="47">
        <f t="shared" si="0"/>
        <v>3503.5269749999998</v>
      </c>
      <c r="J8" s="185">
        <f t="shared" si="1"/>
        <v>22.656141105</v>
      </c>
      <c r="K8" s="185">
        <f t="shared" si="2"/>
        <v>21.95543571</v>
      </c>
      <c r="L8" s="185">
        <f t="shared" si="3"/>
        <v>21.254730315</v>
      </c>
      <c r="M8" s="185">
        <f t="shared" si="4"/>
        <v>20.55402492</v>
      </c>
      <c r="N8" s="185">
        <f t="shared" si="5"/>
        <v>19.853319525</v>
      </c>
      <c r="O8" s="185">
        <v>20.376950616000002</v>
      </c>
      <c r="P8" s="185">
        <v>19.682281845000002</v>
      </c>
      <c r="Q8" s="165"/>
      <c r="R8" s="165"/>
      <c r="S8" s="165"/>
      <c r="T8" s="165"/>
      <c r="U8" s="165"/>
      <c r="V8" s="165"/>
      <c r="W8" s="165"/>
      <c r="X8" s="165"/>
      <c r="Y8" s="165"/>
      <c r="Z8" s="164"/>
    </row>
    <row r="9" spans="1:26" ht="28.5" customHeight="1">
      <c r="A9" s="167">
        <v>7</v>
      </c>
      <c r="B9" s="168" t="s">
        <v>344</v>
      </c>
      <c r="C9" s="176">
        <v>4</v>
      </c>
      <c r="D9" s="169" t="s">
        <v>336</v>
      </c>
      <c r="E9" s="177" t="s">
        <v>345</v>
      </c>
      <c r="F9" s="186" t="s">
        <v>346</v>
      </c>
      <c r="G9" s="179">
        <v>50</v>
      </c>
      <c r="H9" s="170">
        <v>41.985199899999998</v>
      </c>
      <c r="I9" s="47">
        <f t="shared" si="0"/>
        <v>6297.7799849999992</v>
      </c>
      <c r="J9" s="180">
        <f t="shared" si="1"/>
        <v>40.725643902999998</v>
      </c>
      <c r="K9" s="180">
        <f t="shared" si="2"/>
        <v>39.466087905999998</v>
      </c>
      <c r="L9" s="180">
        <f t="shared" si="3"/>
        <v>38.206531908999999</v>
      </c>
      <c r="M9" s="180">
        <f t="shared" si="4"/>
        <v>36.946975911999999</v>
      </c>
      <c r="N9" s="180">
        <f t="shared" si="5"/>
        <v>35.687419915</v>
      </c>
      <c r="O9" s="180">
        <v>36.123425095824004</v>
      </c>
      <c r="P9" s="180">
        <v>34.891944694830002</v>
      </c>
      <c r="Q9" s="165"/>
      <c r="R9" s="165"/>
      <c r="S9" s="165"/>
      <c r="T9" s="165"/>
      <c r="U9" s="165"/>
      <c r="V9" s="165"/>
      <c r="W9" s="165"/>
      <c r="X9" s="165"/>
      <c r="Y9" s="165"/>
      <c r="Z9" s="164"/>
    </row>
    <row r="10" spans="1:26" ht="31.5" customHeight="1">
      <c r="A10" s="167">
        <v>8</v>
      </c>
      <c r="B10" s="343" t="s">
        <v>347</v>
      </c>
      <c r="C10" s="176">
        <v>3</v>
      </c>
      <c r="D10" s="169" t="s">
        <v>336</v>
      </c>
      <c r="E10" s="177" t="s">
        <v>348</v>
      </c>
      <c r="F10" s="186">
        <v>2.8</v>
      </c>
      <c r="G10" s="179">
        <v>40</v>
      </c>
      <c r="H10" s="170">
        <v>32.946671799999997</v>
      </c>
      <c r="I10" s="47">
        <f t="shared" si="0"/>
        <v>4942.0007699999996</v>
      </c>
      <c r="J10" s="180">
        <f t="shared" si="1"/>
        <v>31.958271645999996</v>
      </c>
      <c r="K10" s="180">
        <f t="shared" si="2"/>
        <v>30.969871491999996</v>
      </c>
      <c r="L10" s="180">
        <f t="shared" si="3"/>
        <v>29.981471337999999</v>
      </c>
      <c r="M10" s="180">
        <f t="shared" si="4"/>
        <v>28.993071183999998</v>
      </c>
      <c r="N10" s="180">
        <f t="shared" si="5"/>
        <v>28.004671029999997</v>
      </c>
      <c r="O10" s="180">
        <v>28.148614559999999</v>
      </c>
      <c r="P10" s="180">
        <v>27.189002699999996</v>
      </c>
      <c r="Q10" s="165"/>
      <c r="R10" s="165"/>
      <c r="S10" s="165"/>
      <c r="T10" s="165"/>
      <c r="U10" s="165"/>
      <c r="V10" s="165"/>
      <c r="W10" s="165"/>
      <c r="X10" s="165"/>
      <c r="Y10" s="165"/>
      <c r="Z10" s="164"/>
    </row>
    <row r="11" spans="1:26" ht="39" customHeight="1">
      <c r="A11" s="167">
        <v>9</v>
      </c>
      <c r="B11" s="168" t="s">
        <v>349</v>
      </c>
      <c r="C11" s="176">
        <v>3</v>
      </c>
      <c r="D11" s="169" t="s">
        <v>109</v>
      </c>
      <c r="E11" s="177" t="s">
        <v>350</v>
      </c>
      <c r="F11" s="178">
        <v>2.8</v>
      </c>
      <c r="G11" s="179">
        <v>50</v>
      </c>
      <c r="H11" s="170">
        <v>34.018201400000002</v>
      </c>
      <c r="I11" s="47">
        <f t="shared" si="0"/>
        <v>5102.7302100000006</v>
      </c>
      <c r="J11" s="180">
        <f t="shared" si="1"/>
        <v>32.997655358000003</v>
      </c>
      <c r="K11" s="180">
        <f t="shared" si="2"/>
        <v>31.977109316</v>
      </c>
      <c r="L11" s="180">
        <f t="shared" si="3"/>
        <v>30.956563274000004</v>
      </c>
      <c r="M11" s="180">
        <f t="shared" si="4"/>
        <v>29.936017232000001</v>
      </c>
      <c r="N11" s="180">
        <f>H11*0.85</f>
        <v>28.915471190000002</v>
      </c>
      <c r="O11" s="180">
        <v>29.268791483535995</v>
      </c>
      <c r="P11" s="180">
        <v>28.270991773869998</v>
      </c>
      <c r="Q11" s="165"/>
      <c r="R11" s="165"/>
      <c r="S11" s="165"/>
      <c r="T11" s="165"/>
      <c r="U11" s="165"/>
      <c r="V11" s="165"/>
      <c r="W11" s="165"/>
      <c r="X11" s="165"/>
      <c r="Y11" s="165"/>
      <c r="Z11" s="164"/>
    </row>
    <row r="12" spans="1:26" ht="33" customHeight="1">
      <c r="A12" s="167">
        <v>10</v>
      </c>
      <c r="B12" s="168" t="s">
        <v>528</v>
      </c>
      <c r="C12" s="176">
        <v>2</v>
      </c>
      <c r="D12" s="169" t="s">
        <v>336</v>
      </c>
      <c r="E12" s="177" t="s">
        <v>529</v>
      </c>
      <c r="F12" s="178">
        <v>2.8</v>
      </c>
      <c r="G12" s="179">
        <v>50</v>
      </c>
      <c r="H12" s="376">
        <v>15.3835</v>
      </c>
      <c r="I12" s="47">
        <f>H12*75*2</f>
        <v>2307.5250000000001</v>
      </c>
      <c r="J12" s="180">
        <f t="shared" ref="J12" si="6">H12*0.94</f>
        <v>14.460489999999998</v>
      </c>
      <c r="K12" s="180">
        <f t="shared" ref="K12" si="7">H12*0.91</f>
        <v>13.998984999999999</v>
      </c>
      <c r="L12" s="180">
        <f t="shared" ref="L12" si="8">H12*0.88</f>
        <v>13.53748</v>
      </c>
      <c r="M12" s="180">
        <f t="shared" ref="M12" si="9">H12*0.85</f>
        <v>13.075975</v>
      </c>
      <c r="N12" s="180">
        <f>H13*0.85</f>
        <v>20.088356255000001</v>
      </c>
      <c r="O12" s="180">
        <v>20.333751592000002</v>
      </c>
      <c r="P12" s="180">
        <v>19.640555514999999</v>
      </c>
      <c r="Q12" s="165"/>
      <c r="R12" s="165"/>
      <c r="S12" s="165"/>
      <c r="T12" s="165"/>
      <c r="U12" s="165"/>
      <c r="V12" s="165"/>
      <c r="W12" s="165"/>
      <c r="X12" s="165"/>
      <c r="Y12" s="165"/>
      <c r="Z12" s="164"/>
    </row>
    <row r="13" spans="1:26" ht="44.25" customHeight="1">
      <c r="A13" s="167">
        <v>11</v>
      </c>
      <c r="B13" s="343" t="s">
        <v>351</v>
      </c>
      <c r="C13" s="176">
        <v>2</v>
      </c>
      <c r="D13" s="169" t="s">
        <v>109</v>
      </c>
      <c r="E13" s="177" t="s">
        <v>352</v>
      </c>
      <c r="F13" s="178">
        <v>2.8</v>
      </c>
      <c r="G13" s="179">
        <v>30</v>
      </c>
      <c r="H13" s="170">
        <v>23.6333603</v>
      </c>
      <c r="I13" s="47">
        <f t="shared" si="0"/>
        <v>3545.0040450000001</v>
      </c>
      <c r="J13" s="180">
        <f t="shared" si="1"/>
        <v>22.924359491000001</v>
      </c>
      <c r="K13" s="180">
        <f t="shared" si="2"/>
        <v>22.215358681999998</v>
      </c>
      <c r="L13" s="180">
        <f t="shared" si="3"/>
        <v>21.506357872999999</v>
      </c>
      <c r="M13" s="180">
        <f t="shared" si="4"/>
        <v>20.797357064</v>
      </c>
      <c r="N13" s="180">
        <f>H14*0.85</f>
        <v>17.918709665000002</v>
      </c>
      <c r="O13" s="180">
        <v>18.137662124296</v>
      </c>
      <c r="P13" s="180">
        <v>17.519332733694998</v>
      </c>
      <c r="Q13" s="165"/>
      <c r="R13" s="165"/>
      <c r="S13" s="165"/>
      <c r="T13" s="165"/>
      <c r="U13" s="165"/>
      <c r="V13" s="165"/>
      <c r="W13" s="165"/>
      <c r="X13" s="165"/>
      <c r="Y13" s="165"/>
      <c r="Z13" s="164"/>
    </row>
    <row r="14" spans="1:26" ht="33.75" customHeight="1">
      <c r="A14" s="167">
        <v>12</v>
      </c>
      <c r="B14" s="168" t="s">
        <v>353</v>
      </c>
      <c r="C14" s="176">
        <v>2</v>
      </c>
      <c r="D14" s="169" t="s">
        <v>109</v>
      </c>
      <c r="E14" s="177" t="s">
        <v>354</v>
      </c>
      <c r="F14" s="178">
        <v>2.8</v>
      </c>
      <c r="G14" s="179">
        <v>50</v>
      </c>
      <c r="H14" s="170">
        <v>21.080834900000003</v>
      </c>
      <c r="I14" s="47">
        <f t="shared" si="0"/>
        <v>3162.1252350000004</v>
      </c>
      <c r="J14" s="180">
        <f t="shared" si="1"/>
        <v>20.448409853000001</v>
      </c>
      <c r="K14" s="180">
        <f t="shared" si="2"/>
        <v>19.815984806000003</v>
      </c>
      <c r="L14" s="180">
        <f t="shared" si="3"/>
        <v>19.183559759000005</v>
      </c>
      <c r="M14" s="180">
        <f t="shared" si="4"/>
        <v>18.551134712000003</v>
      </c>
      <c r="N14" s="180">
        <f>H15*0.85</f>
        <v>24.458493300000001</v>
      </c>
      <c r="O14" s="180">
        <v>24.757349777599998</v>
      </c>
      <c r="P14" s="180">
        <v>23.913349216999997</v>
      </c>
      <c r="Q14" s="165"/>
      <c r="R14" s="165"/>
      <c r="S14" s="165"/>
      <c r="T14" s="165"/>
      <c r="U14" s="165"/>
      <c r="V14" s="165"/>
      <c r="W14" s="165"/>
      <c r="X14" s="165"/>
      <c r="Y14" s="165"/>
      <c r="Z14" s="164"/>
    </row>
    <row r="15" spans="1:26" ht="23.25" customHeight="1">
      <c r="A15" s="167">
        <v>13</v>
      </c>
      <c r="B15" s="168" t="s">
        <v>355</v>
      </c>
      <c r="C15" s="176">
        <v>2</v>
      </c>
      <c r="D15" s="169" t="s">
        <v>109</v>
      </c>
      <c r="E15" s="177" t="s">
        <v>356</v>
      </c>
      <c r="F15" s="178">
        <v>2.7</v>
      </c>
      <c r="G15" s="179">
        <v>50</v>
      </c>
      <c r="H15" s="170">
        <v>28.774698000000001</v>
      </c>
      <c r="I15" s="47">
        <f t="shared" si="0"/>
        <v>4316.2047000000002</v>
      </c>
      <c r="J15" s="180">
        <f t="shared" si="1"/>
        <v>27.91145706</v>
      </c>
      <c r="K15" s="180">
        <f t="shared" si="2"/>
        <v>27.048216119999999</v>
      </c>
      <c r="L15" s="180">
        <f t="shared" si="3"/>
        <v>26.184975180000002</v>
      </c>
      <c r="M15" s="180">
        <f t="shared" si="4"/>
        <v>25.321734240000001</v>
      </c>
      <c r="N15" s="185">
        <f>H16*0.85</f>
        <v>19.34577487512</v>
      </c>
      <c r="O15" s="185">
        <v>20.028566929536002</v>
      </c>
      <c r="P15" s="185">
        <v>19.34577487512</v>
      </c>
      <c r="Q15" s="165"/>
      <c r="R15" s="165"/>
      <c r="S15" s="165"/>
      <c r="T15" s="165"/>
      <c r="U15" s="165"/>
      <c r="V15" s="165"/>
      <c r="W15" s="165"/>
      <c r="X15" s="165"/>
      <c r="Y15" s="165"/>
      <c r="Z15" s="164"/>
    </row>
    <row r="16" spans="1:26">
      <c r="A16" s="167">
        <v>14</v>
      </c>
      <c r="B16" s="172" t="s">
        <v>357</v>
      </c>
      <c r="C16" s="181">
        <v>2</v>
      </c>
      <c r="D16" s="173" t="s">
        <v>109</v>
      </c>
      <c r="E16" s="182" t="s">
        <v>358</v>
      </c>
      <c r="F16" s="183">
        <v>2.8</v>
      </c>
      <c r="G16" s="184">
        <v>47</v>
      </c>
      <c r="H16" s="174">
        <v>22.759735147200001</v>
      </c>
      <c r="I16" s="47">
        <f t="shared" si="0"/>
        <v>3413.9602720800003</v>
      </c>
      <c r="J16" s="185">
        <f t="shared" si="1"/>
        <v>22.076943092783999</v>
      </c>
      <c r="K16" s="185">
        <f t="shared" si="2"/>
        <v>21.394151038368001</v>
      </c>
      <c r="L16" s="185">
        <f t="shared" si="3"/>
        <v>20.711358983952</v>
      </c>
      <c r="M16" s="185">
        <f t="shared" si="4"/>
        <v>20.028566929536002</v>
      </c>
      <c r="N16" s="180">
        <f>H17*0.85</f>
        <v>21.165361737729995</v>
      </c>
      <c r="O16" s="180">
        <v>21.912374504943998</v>
      </c>
      <c r="P16" s="180">
        <v>21.165361737729995</v>
      </c>
      <c r="Q16" s="165"/>
      <c r="R16" s="165"/>
      <c r="S16" s="165"/>
      <c r="T16" s="165"/>
      <c r="U16" s="165"/>
      <c r="V16" s="165"/>
      <c r="W16" s="165"/>
      <c r="X16" s="165"/>
      <c r="Y16" s="165"/>
      <c r="Z16" s="164"/>
    </row>
    <row r="17" spans="1:26" ht="30" customHeight="1">
      <c r="A17" s="167">
        <v>15</v>
      </c>
      <c r="B17" s="168" t="s">
        <v>359</v>
      </c>
      <c r="C17" s="176">
        <v>2</v>
      </c>
      <c r="D17" s="169" t="s">
        <v>109</v>
      </c>
      <c r="E17" s="177" t="s">
        <v>267</v>
      </c>
      <c r="F17" s="178">
        <v>2.8</v>
      </c>
      <c r="G17" s="179">
        <v>50</v>
      </c>
      <c r="H17" s="170">
        <v>24.900425573799996</v>
      </c>
      <c r="I17" s="47">
        <f t="shared" si="0"/>
        <v>3735.0638360699995</v>
      </c>
      <c r="J17" s="180">
        <f t="shared" si="1"/>
        <v>24.153412806585997</v>
      </c>
      <c r="K17" s="180">
        <f t="shared" si="2"/>
        <v>23.406400039371995</v>
      </c>
      <c r="L17" s="180">
        <f t="shared" si="3"/>
        <v>22.659387272157996</v>
      </c>
      <c r="M17" s="180">
        <f t="shared" si="4"/>
        <v>21.912374504943998</v>
      </c>
      <c r="N17" s="180">
        <f>H18*0.85</f>
        <v>17.38783273</v>
      </c>
      <c r="O17" s="180">
        <v>13.534400000000002</v>
      </c>
      <c r="P17" s="180">
        <v>13.073</v>
      </c>
      <c r="Q17" s="165"/>
      <c r="R17" s="165"/>
      <c r="S17" s="165"/>
      <c r="T17" s="165"/>
      <c r="U17" s="165"/>
      <c r="V17" s="165"/>
      <c r="W17" s="165"/>
      <c r="X17" s="165"/>
      <c r="Y17" s="165"/>
      <c r="Z17" s="164"/>
    </row>
    <row r="18" spans="1:26" ht="25.5" customHeight="1">
      <c r="A18" s="167">
        <v>16</v>
      </c>
      <c r="B18" s="168" t="s">
        <v>206</v>
      </c>
      <c r="C18" s="176">
        <v>1</v>
      </c>
      <c r="D18" s="169" t="s">
        <v>336</v>
      </c>
      <c r="E18" s="177" t="s">
        <v>301</v>
      </c>
      <c r="F18" s="178">
        <v>2.4</v>
      </c>
      <c r="G18" s="187">
        <v>50</v>
      </c>
      <c r="H18" s="170">
        <v>20.456273800000002</v>
      </c>
      <c r="I18" s="47">
        <f>H18*75*2</f>
        <v>3068.4410700000003</v>
      </c>
      <c r="J18" s="180">
        <f t="shared" si="1"/>
        <v>19.842585586000002</v>
      </c>
      <c r="K18" s="180">
        <f t="shared" si="2"/>
        <v>19.228897372000002</v>
      </c>
      <c r="L18" s="180">
        <f t="shared" si="3"/>
        <v>18.615209158000003</v>
      </c>
      <c r="M18" s="180">
        <f t="shared" si="4"/>
        <v>18.001520944000003</v>
      </c>
      <c r="N18" s="180">
        <f>H20*0.85</f>
        <v>33.939151475000003</v>
      </c>
      <c r="O18" s="180">
        <v>17.600300437015999</v>
      </c>
      <c r="P18" s="180">
        <v>17.000290194844997</v>
      </c>
      <c r="Q18" s="165"/>
      <c r="R18" s="165"/>
      <c r="S18" s="165"/>
      <c r="T18" s="165"/>
      <c r="U18" s="165"/>
      <c r="V18" s="165"/>
      <c r="W18" s="165"/>
      <c r="X18" s="165"/>
      <c r="Y18" s="165"/>
      <c r="Z18" s="164"/>
    </row>
    <row r="19" spans="1:26" ht="31.5" customHeight="1">
      <c r="A19" s="338">
        <v>16</v>
      </c>
      <c r="B19" s="339" t="s">
        <v>530</v>
      </c>
      <c r="C19" s="377">
        <v>1</v>
      </c>
      <c r="D19" s="378" t="s">
        <v>53</v>
      </c>
      <c r="E19" s="379" t="s">
        <v>531</v>
      </c>
      <c r="F19" s="380">
        <v>2.8</v>
      </c>
      <c r="G19" s="381">
        <v>50</v>
      </c>
      <c r="H19" s="295">
        <v>14.6775</v>
      </c>
      <c r="I19" s="382">
        <f>H19*75*2</f>
        <v>2201.625</v>
      </c>
      <c r="J19" s="342">
        <v>13.796849999999999</v>
      </c>
      <c r="K19" s="342">
        <v>13.356525000000001</v>
      </c>
      <c r="L19" s="342">
        <v>12.9162</v>
      </c>
      <c r="M19" s="342">
        <v>12.475875</v>
      </c>
      <c r="N19" s="185">
        <f>H21*0.85</f>
        <v>31.529407764999998</v>
      </c>
      <c r="O19" s="180">
        <v>34.353818400439998</v>
      </c>
      <c r="P19" s="180">
        <v>33.182665500424996</v>
      </c>
      <c r="Q19" s="165"/>
      <c r="R19" s="165"/>
      <c r="S19" s="165"/>
      <c r="T19" s="165"/>
      <c r="U19" s="165"/>
      <c r="V19" s="165"/>
      <c r="W19" s="165"/>
      <c r="X19" s="165"/>
      <c r="Y19" s="165"/>
      <c r="Z19" s="164"/>
    </row>
    <row r="20" spans="1:26" ht="25.5" customHeight="1">
      <c r="A20" s="167">
        <v>17</v>
      </c>
      <c r="B20" s="168" t="s">
        <v>360</v>
      </c>
      <c r="C20" s="176">
        <v>3</v>
      </c>
      <c r="D20" s="169" t="s">
        <v>336</v>
      </c>
      <c r="E20" s="177" t="s">
        <v>356</v>
      </c>
      <c r="F20" s="178">
        <v>2.8</v>
      </c>
      <c r="G20" s="187">
        <v>50</v>
      </c>
      <c r="H20" s="170">
        <v>39.928413500000005</v>
      </c>
      <c r="I20" s="47">
        <f t="shared" si="0"/>
        <v>5989.2620250000009</v>
      </c>
      <c r="J20" s="180">
        <f t="shared" si="1"/>
        <v>38.730561095000006</v>
      </c>
      <c r="K20" s="180">
        <f t="shared" si="2"/>
        <v>37.53270869</v>
      </c>
      <c r="L20" s="180">
        <f t="shared" si="3"/>
        <v>36.334856285000008</v>
      </c>
      <c r="M20" s="180">
        <f t="shared" si="4"/>
        <v>35.137003880000002</v>
      </c>
      <c r="N20" s="180">
        <f>H22*0.85</f>
        <v>31.529407764999998</v>
      </c>
      <c r="O20" s="180">
        <v>31.914583461816008</v>
      </c>
      <c r="P20" s="180">
        <v>30.826586298345006</v>
      </c>
      <c r="Q20" s="165"/>
      <c r="R20" s="165"/>
      <c r="S20" s="165"/>
      <c r="T20" s="165"/>
      <c r="U20" s="165"/>
      <c r="V20" s="165"/>
      <c r="W20" s="165"/>
      <c r="X20" s="165"/>
      <c r="Y20" s="165"/>
      <c r="Z20" s="164"/>
    </row>
    <row r="21" spans="1:26" ht="25.5" customHeight="1">
      <c r="A21" s="167">
        <v>18</v>
      </c>
      <c r="B21" s="172" t="s">
        <v>361</v>
      </c>
      <c r="C21" s="181">
        <v>4</v>
      </c>
      <c r="D21" s="173" t="s">
        <v>336</v>
      </c>
      <c r="E21" s="182" t="s">
        <v>511</v>
      </c>
      <c r="F21" s="183">
        <v>2.8</v>
      </c>
      <c r="G21" s="344">
        <v>50</v>
      </c>
      <c r="H21" s="174">
        <v>37.093420899999998</v>
      </c>
      <c r="I21" s="47">
        <f t="shared" si="0"/>
        <v>5564.0131350000001</v>
      </c>
      <c r="J21" s="185">
        <f t="shared" si="1"/>
        <v>35.980618272999997</v>
      </c>
      <c r="K21" s="185">
        <f t="shared" si="2"/>
        <v>34.867815645999997</v>
      </c>
      <c r="L21" s="185">
        <f t="shared" si="3"/>
        <v>33.755013018999996</v>
      </c>
      <c r="M21" s="185">
        <f t="shared" si="4"/>
        <v>32.642210391999996</v>
      </c>
      <c r="N21" s="185">
        <f>H23*0.85</f>
        <v>27.785209445000003</v>
      </c>
      <c r="O21" s="180">
        <v>31.914583461816008</v>
      </c>
      <c r="P21" s="180">
        <v>30.826586298345006</v>
      </c>
      <c r="Q21" s="165"/>
      <c r="R21" s="165"/>
      <c r="S21" s="165"/>
      <c r="T21" s="165"/>
      <c r="U21" s="165"/>
      <c r="V21" s="165"/>
      <c r="W21" s="165"/>
      <c r="X21" s="165"/>
      <c r="Y21" s="165"/>
      <c r="Z21" s="164"/>
    </row>
    <row r="22" spans="1:26">
      <c r="A22" s="167">
        <v>19</v>
      </c>
      <c r="B22" s="168" t="s">
        <v>362</v>
      </c>
      <c r="C22" s="176">
        <v>4</v>
      </c>
      <c r="D22" s="169" t="s">
        <v>336</v>
      </c>
      <c r="E22" s="177" t="s">
        <v>363</v>
      </c>
      <c r="F22" s="178">
        <v>2.8</v>
      </c>
      <c r="G22" s="187">
        <v>50</v>
      </c>
      <c r="H22" s="170">
        <v>37.093420899999998</v>
      </c>
      <c r="I22" s="47">
        <f t="shared" si="0"/>
        <v>5564.0131350000001</v>
      </c>
      <c r="J22" s="180">
        <f t="shared" si="1"/>
        <v>35.980618272999997</v>
      </c>
      <c r="K22" s="180">
        <f t="shared" si="2"/>
        <v>34.867815645999997</v>
      </c>
      <c r="L22" s="180">
        <f t="shared" si="3"/>
        <v>33.755013018999996</v>
      </c>
      <c r="M22" s="180">
        <f t="shared" si="4"/>
        <v>32.642210391999996</v>
      </c>
      <c r="N22" s="180">
        <f>H24*0.85</f>
        <v>18.287741669999999</v>
      </c>
      <c r="O22" s="180">
        <v>25.9864</v>
      </c>
      <c r="P22" s="180">
        <v>25.1005</v>
      </c>
      <c r="Q22" s="165"/>
      <c r="R22" s="165"/>
      <c r="S22" s="165"/>
      <c r="T22" s="165"/>
      <c r="U22" s="165"/>
      <c r="V22" s="165"/>
      <c r="W22" s="165"/>
      <c r="X22" s="165"/>
      <c r="Y22" s="165"/>
      <c r="Z22" s="164"/>
    </row>
    <row r="23" spans="1:26" ht="25.5" customHeight="1">
      <c r="A23" s="167">
        <v>20</v>
      </c>
      <c r="B23" s="172" t="s">
        <v>364</v>
      </c>
      <c r="C23" s="181">
        <v>3</v>
      </c>
      <c r="D23" s="173" t="s">
        <v>336</v>
      </c>
      <c r="E23" s="182" t="s">
        <v>512</v>
      </c>
      <c r="F23" s="183">
        <v>2.8</v>
      </c>
      <c r="G23" s="188">
        <v>60</v>
      </c>
      <c r="H23" s="174">
        <v>32.688481700000004</v>
      </c>
      <c r="I23" s="47">
        <f t="shared" si="0"/>
        <v>4903.2722550000008</v>
      </c>
      <c r="J23" s="185">
        <f t="shared" si="1"/>
        <v>31.707827249000005</v>
      </c>
      <c r="K23" s="185">
        <f t="shared" si="2"/>
        <v>30.727172798000002</v>
      </c>
      <c r="L23" s="185">
        <f t="shared" si="3"/>
        <v>29.746518347000006</v>
      </c>
      <c r="M23" s="185">
        <f t="shared" si="4"/>
        <v>28.765863896000003</v>
      </c>
      <c r="N23" s="180">
        <f>H25*0.85</f>
        <v>21.647928180000001</v>
      </c>
      <c r="O23" s="185">
        <v>28.124662731528002</v>
      </c>
      <c r="P23" s="185">
        <v>27.165867411135</v>
      </c>
      <c r="Q23" s="165"/>
      <c r="R23" s="165"/>
      <c r="S23" s="165"/>
      <c r="T23" s="165"/>
      <c r="U23" s="165"/>
      <c r="V23" s="165"/>
      <c r="W23" s="165"/>
      <c r="X23" s="165"/>
      <c r="Y23" s="165"/>
      <c r="Z23" s="164"/>
    </row>
    <row r="24" spans="1:26" ht="41.25" customHeight="1">
      <c r="A24" s="167">
        <v>21</v>
      </c>
      <c r="B24" s="168" t="s">
        <v>365</v>
      </c>
      <c r="C24" s="176">
        <v>2</v>
      </c>
      <c r="D24" s="169" t="s">
        <v>109</v>
      </c>
      <c r="E24" s="177" t="s">
        <v>366</v>
      </c>
      <c r="F24" s="178">
        <v>2.8</v>
      </c>
      <c r="G24" s="189">
        <v>50</v>
      </c>
      <c r="H24" s="170">
        <v>21.5149902</v>
      </c>
      <c r="I24" s="47">
        <f t="shared" si="0"/>
        <v>3227.2485299999998</v>
      </c>
      <c r="J24" s="180">
        <f t="shared" si="1"/>
        <v>20.869540493999999</v>
      </c>
      <c r="K24" s="180">
        <f t="shared" si="2"/>
        <v>20.224090787999998</v>
      </c>
      <c r="L24" s="180">
        <f t="shared" si="3"/>
        <v>19.578641082000001</v>
      </c>
      <c r="M24" s="180">
        <f t="shared" si="4"/>
        <v>18.933191376</v>
      </c>
      <c r="N24" s="180">
        <f>H26*0.85</f>
        <v>25.882511560000001</v>
      </c>
      <c r="O24" s="180">
        <v>18.511142322728002</v>
      </c>
      <c r="P24" s="180">
        <v>17.880080652635002</v>
      </c>
      <c r="Q24" s="165"/>
      <c r="R24" s="165"/>
      <c r="S24" s="165"/>
      <c r="T24" s="165"/>
      <c r="U24" s="165"/>
      <c r="V24" s="165"/>
      <c r="W24" s="165"/>
      <c r="X24" s="165"/>
      <c r="Y24" s="165"/>
      <c r="Z24" s="164"/>
    </row>
    <row r="25" spans="1:26">
      <c r="A25" s="167">
        <v>22</v>
      </c>
      <c r="B25" s="168" t="s">
        <v>367</v>
      </c>
      <c r="C25" s="176">
        <v>2</v>
      </c>
      <c r="D25" s="169" t="s">
        <v>109</v>
      </c>
      <c r="E25" s="177" t="s">
        <v>173</v>
      </c>
      <c r="F25" s="178">
        <v>2.8</v>
      </c>
      <c r="G25" s="189">
        <v>50</v>
      </c>
      <c r="H25" s="170">
        <v>25.4681508</v>
      </c>
      <c r="I25" s="47">
        <f t="shared" si="0"/>
        <v>3820.22262</v>
      </c>
      <c r="J25" s="180">
        <f t="shared" si="1"/>
        <v>24.704106276000001</v>
      </c>
      <c r="K25" s="180">
        <f t="shared" si="2"/>
        <v>23.940061751999998</v>
      </c>
      <c r="L25" s="180">
        <f t="shared" si="3"/>
        <v>23.176017227999999</v>
      </c>
      <c r="M25" s="180">
        <f t="shared" si="4"/>
        <v>22.411972704</v>
      </c>
      <c r="N25" s="180">
        <f>H27*0.85</f>
        <v>32.653934984999999</v>
      </c>
      <c r="O25" s="180">
        <v>21.912374504943998</v>
      </c>
      <c r="P25" s="180">
        <v>21.165361737729995</v>
      </c>
      <c r="Q25" s="165"/>
      <c r="R25" s="165"/>
      <c r="S25" s="165"/>
      <c r="T25" s="165"/>
      <c r="U25" s="165"/>
      <c r="V25" s="165"/>
      <c r="W25" s="165"/>
      <c r="X25" s="165"/>
      <c r="Y25" s="165"/>
      <c r="Z25" s="164"/>
    </row>
    <row r="26" spans="1:26" ht="44.25" customHeight="1">
      <c r="A26" s="167">
        <v>23</v>
      </c>
      <c r="B26" s="168" t="s">
        <v>368</v>
      </c>
      <c r="C26" s="176">
        <v>3</v>
      </c>
      <c r="D26" s="169" t="s">
        <v>336</v>
      </c>
      <c r="E26" s="177" t="s">
        <v>369</v>
      </c>
      <c r="F26" s="178">
        <v>2.8</v>
      </c>
      <c r="G26" s="189">
        <v>50</v>
      </c>
      <c r="H26" s="170">
        <v>30.450013600000002</v>
      </c>
      <c r="I26" s="47">
        <f t="shared" si="0"/>
        <v>4567.5020400000003</v>
      </c>
      <c r="J26" s="180">
        <f t="shared" si="1"/>
        <v>29.536513192000001</v>
      </c>
      <c r="K26" s="180">
        <f t="shared" si="2"/>
        <v>28.623012784</v>
      </c>
      <c r="L26" s="180">
        <f t="shared" si="3"/>
        <v>27.709512376000003</v>
      </c>
      <c r="M26" s="180">
        <f t="shared" si="4"/>
        <v>26.796011968000002</v>
      </c>
      <c r="N26" s="180">
        <f>H28*0.85</f>
        <v>19.853319525</v>
      </c>
      <c r="O26" s="180">
        <v>26.198824808023996</v>
      </c>
      <c r="P26" s="180">
        <v>25.305683053204998</v>
      </c>
      <c r="Q26" s="165"/>
      <c r="R26" s="165"/>
      <c r="S26" s="165"/>
      <c r="T26" s="165"/>
      <c r="U26" s="165"/>
      <c r="V26" s="165"/>
      <c r="W26" s="165"/>
      <c r="X26" s="165"/>
      <c r="Y26" s="165"/>
      <c r="Z26" s="164"/>
    </row>
    <row r="27" spans="1:26" ht="25.5" customHeight="1">
      <c r="A27" s="167">
        <v>24</v>
      </c>
      <c r="B27" s="168" t="s">
        <v>370</v>
      </c>
      <c r="C27" s="176">
        <v>4</v>
      </c>
      <c r="D27" s="169" t="s">
        <v>336</v>
      </c>
      <c r="E27" s="177" t="s">
        <v>371</v>
      </c>
      <c r="F27" s="178">
        <v>2.8</v>
      </c>
      <c r="G27" s="189">
        <v>50</v>
      </c>
      <c r="H27" s="170">
        <v>38.416394099999998</v>
      </c>
      <c r="I27" s="47">
        <f t="shared" si="0"/>
        <v>5762.4591149999997</v>
      </c>
      <c r="J27" s="180">
        <f t="shared" si="1"/>
        <v>37.263902277</v>
      </c>
      <c r="K27" s="180">
        <f t="shared" si="2"/>
        <v>36.111410453999994</v>
      </c>
      <c r="L27" s="180">
        <f t="shared" si="3"/>
        <v>34.958918630999996</v>
      </c>
      <c r="M27" s="180">
        <f t="shared" si="4"/>
        <v>33.806426807999998</v>
      </c>
      <c r="N27" s="180">
        <f>H29*0.85</f>
        <v>6.3002731000000001</v>
      </c>
      <c r="O27" s="180">
        <v>33.052997561231997</v>
      </c>
      <c r="P27" s="180">
        <v>31.926190826189995</v>
      </c>
      <c r="Q27" s="165"/>
      <c r="R27" s="165"/>
      <c r="S27" s="165"/>
      <c r="T27" s="165"/>
      <c r="U27" s="165"/>
      <c r="V27" s="165"/>
      <c r="W27" s="165"/>
      <c r="X27" s="165"/>
      <c r="Y27" s="165"/>
      <c r="Z27" s="164"/>
    </row>
    <row r="28" spans="1:26" ht="30.75" customHeight="1">
      <c r="A28" s="167">
        <v>25</v>
      </c>
      <c r="B28" s="168" t="s">
        <v>372</v>
      </c>
      <c r="C28" s="176">
        <v>2</v>
      </c>
      <c r="D28" s="169" t="s">
        <v>109</v>
      </c>
      <c r="E28" s="177" t="s">
        <v>356</v>
      </c>
      <c r="F28" s="178">
        <v>2.7</v>
      </c>
      <c r="G28" s="189">
        <v>50</v>
      </c>
      <c r="H28" s="170">
        <v>23.3568465</v>
      </c>
      <c r="I28" s="47">
        <f t="shared" si="0"/>
        <v>3503.5269749999998</v>
      </c>
      <c r="J28" s="180">
        <f t="shared" si="1"/>
        <v>22.656141105</v>
      </c>
      <c r="K28" s="180">
        <f t="shared" si="2"/>
        <v>21.95543571</v>
      </c>
      <c r="L28" s="180">
        <f t="shared" si="3"/>
        <v>21.254730315</v>
      </c>
      <c r="M28" s="180">
        <f t="shared" si="4"/>
        <v>20.55402492</v>
      </c>
      <c r="N28" s="180">
        <f>H30*0.85</f>
        <v>27.420397350000002</v>
      </c>
      <c r="O28" s="180">
        <v>20.095852355216</v>
      </c>
      <c r="P28" s="180">
        <v>19.410766479469999</v>
      </c>
      <c r="Q28" s="165"/>
      <c r="R28" s="165"/>
      <c r="S28" s="165"/>
      <c r="T28" s="165"/>
      <c r="U28" s="165"/>
      <c r="V28" s="165"/>
      <c r="W28" s="165"/>
      <c r="X28" s="165"/>
      <c r="Y28" s="165"/>
      <c r="Z28" s="164"/>
    </row>
    <row r="29" spans="1:26" ht="38.25" customHeight="1">
      <c r="A29" s="167">
        <v>26</v>
      </c>
      <c r="B29" s="168" t="s">
        <v>373</v>
      </c>
      <c r="C29" s="176" t="s">
        <v>160</v>
      </c>
      <c r="D29" s="169" t="s">
        <v>53</v>
      </c>
      <c r="E29" s="177" t="s">
        <v>513</v>
      </c>
      <c r="F29" s="178">
        <v>2.1</v>
      </c>
      <c r="G29" s="189">
        <v>50</v>
      </c>
      <c r="H29" s="170">
        <v>7.4120860000000004</v>
      </c>
      <c r="I29" s="47">
        <f t="shared" si="0"/>
        <v>1111.8129000000001</v>
      </c>
      <c r="J29" s="180">
        <f t="shared" si="1"/>
        <v>7.18972342</v>
      </c>
      <c r="K29" s="180">
        <f t="shared" si="2"/>
        <v>6.9673608399999996</v>
      </c>
      <c r="L29" s="180">
        <f t="shared" si="3"/>
        <v>6.7449982600000009</v>
      </c>
      <c r="M29" s="180">
        <f t="shared" si="4"/>
        <v>6.5226356800000005</v>
      </c>
      <c r="N29" s="180">
        <f>H31*0.85</f>
        <v>13.968129729999998</v>
      </c>
      <c r="O29" s="180">
        <v>6.1481112000000007</v>
      </c>
      <c r="P29" s="180">
        <v>5.9385165000000004</v>
      </c>
      <c r="Q29" s="165"/>
      <c r="R29" s="165"/>
      <c r="S29" s="165"/>
      <c r="T29" s="165"/>
      <c r="U29" s="165"/>
      <c r="V29" s="165"/>
      <c r="W29" s="165"/>
      <c r="X29" s="165"/>
      <c r="Y29" s="165"/>
      <c r="Z29" s="164"/>
    </row>
    <row r="30" spans="1:26" ht="30" customHeight="1">
      <c r="A30" s="167">
        <v>27</v>
      </c>
      <c r="B30" s="168" t="s">
        <v>374</v>
      </c>
      <c r="C30" s="176">
        <v>3</v>
      </c>
      <c r="D30" s="169" t="s">
        <v>53</v>
      </c>
      <c r="E30" s="177" t="s">
        <v>375</v>
      </c>
      <c r="F30" s="178">
        <v>3</v>
      </c>
      <c r="G30" s="189">
        <v>50</v>
      </c>
      <c r="H30" s="170">
        <v>32.259291000000005</v>
      </c>
      <c r="I30" s="47">
        <f t="shared" si="0"/>
        <v>4838.8936500000009</v>
      </c>
      <c r="J30" s="180">
        <f t="shared" si="1"/>
        <v>31.291512270000002</v>
      </c>
      <c r="K30" s="180">
        <f t="shared" si="2"/>
        <v>30.323733540000003</v>
      </c>
      <c r="L30" s="180">
        <f t="shared" si="3"/>
        <v>29.355954810000004</v>
      </c>
      <c r="M30" s="180">
        <f t="shared" si="4"/>
        <v>28.388176080000004</v>
      </c>
      <c r="N30" s="180">
        <f>H32*0.85</f>
        <v>8.4991351250000005</v>
      </c>
      <c r="O30" s="180">
        <v>14.138880058951999</v>
      </c>
      <c r="P30" s="180">
        <v>13.656872784214999</v>
      </c>
      <c r="Q30" s="165"/>
      <c r="R30" s="165"/>
      <c r="S30" s="165"/>
      <c r="T30" s="165"/>
      <c r="U30" s="165"/>
      <c r="V30" s="165"/>
      <c r="W30" s="165"/>
      <c r="X30" s="165"/>
      <c r="Y30" s="165"/>
      <c r="Z30" s="164"/>
    </row>
    <row r="31" spans="1:26" ht="54" customHeight="1">
      <c r="A31" s="167">
        <v>28</v>
      </c>
      <c r="B31" s="168" t="s">
        <v>376</v>
      </c>
      <c r="C31" s="176">
        <v>1</v>
      </c>
      <c r="D31" s="169" t="s">
        <v>336</v>
      </c>
      <c r="E31" s="177" t="s">
        <v>377</v>
      </c>
      <c r="F31" s="178">
        <v>2.8</v>
      </c>
      <c r="G31" s="189">
        <v>50</v>
      </c>
      <c r="H31" s="170">
        <v>16.433093799999998</v>
      </c>
      <c r="I31" s="47">
        <f t="shared" si="0"/>
        <v>2464.9640699999995</v>
      </c>
      <c r="J31" s="180">
        <f t="shared" si="1"/>
        <v>15.940100985999997</v>
      </c>
      <c r="K31" s="180">
        <f t="shared" si="2"/>
        <v>15.447108171999998</v>
      </c>
      <c r="L31" s="180">
        <f t="shared" si="3"/>
        <v>14.954115357999999</v>
      </c>
      <c r="M31" s="180">
        <f t="shared" si="4"/>
        <v>14.461122543999998</v>
      </c>
      <c r="N31" s="180">
        <f>H33*0.85</f>
        <v>15.432394725</v>
      </c>
      <c r="O31" s="195">
        <v>9.4180217120000016</v>
      </c>
      <c r="P31" s="195">
        <v>9.0969527900000013</v>
      </c>
      <c r="Q31" s="165"/>
      <c r="R31" s="165"/>
      <c r="S31" s="165"/>
      <c r="T31" s="165"/>
      <c r="U31" s="165"/>
      <c r="V31" s="165"/>
      <c r="W31" s="165"/>
      <c r="X31" s="165"/>
      <c r="Y31" s="165"/>
      <c r="Z31" s="164"/>
    </row>
    <row r="32" spans="1:26" ht="42.75" customHeight="1">
      <c r="A32" s="167">
        <v>29</v>
      </c>
      <c r="B32" s="168" t="s">
        <v>378</v>
      </c>
      <c r="C32" s="176" t="s">
        <v>160</v>
      </c>
      <c r="D32" s="169" t="s">
        <v>336</v>
      </c>
      <c r="E32" s="177" t="s">
        <v>514</v>
      </c>
      <c r="F32" s="178">
        <v>2.8</v>
      </c>
      <c r="G32" s="345">
        <v>70</v>
      </c>
      <c r="H32" s="170">
        <v>9.9989825000000003</v>
      </c>
      <c r="I32" s="47">
        <f t="shared" si="0"/>
        <v>1499.8473750000001</v>
      </c>
      <c r="J32" s="180">
        <f t="shared" si="1"/>
        <v>9.6990130249999993</v>
      </c>
      <c r="K32" s="180">
        <f t="shared" si="2"/>
        <v>9.39904355</v>
      </c>
      <c r="L32" s="180">
        <f t="shared" si="3"/>
        <v>9.0990740750000008</v>
      </c>
      <c r="M32" s="180">
        <f t="shared" si="4"/>
        <v>8.7991045999999997</v>
      </c>
      <c r="N32" s="180">
        <f>H34*0.85</f>
        <v>18.287741669999999</v>
      </c>
      <c r="O32" s="180">
        <v>15.620910688415998</v>
      </c>
      <c r="P32" s="180">
        <v>15.088379642219998</v>
      </c>
      <c r="Q32" s="165"/>
      <c r="R32" s="165"/>
      <c r="S32" s="165"/>
      <c r="T32" s="165"/>
      <c r="U32" s="165"/>
      <c r="V32" s="165"/>
      <c r="W32" s="165"/>
      <c r="X32" s="165"/>
      <c r="Y32" s="165"/>
      <c r="Z32" s="164"/>
    </row>
    <row r="33" spans="1:26" ht="25.5" customHeight="1">
      <c r="A33" s="167">
        <v>30</v>
      </c>
      <c r="B33" s="168" t="s">
        <v>379</v>
      </c>
      <c r="C33" s="176">
        <v>1</v>
      </c>
      <c r="D33" s="169" t="s">
        <v>109</v>
      </c>
      <c r="E33" s="177" t="s">
        <v>380</v>
      </c>
      <c r="F33" s="178">
        <v>2.8</v>
      </c>
      <c r="G33" s="190">
        <v>50</v>
      </c>
      <c r="H33" s="170">
        <v>18.155758500000001</v>
      </c>
      <c r="I33" s="47">
        <f t="shared" si="0"/>
        <v>2723.3637750000003</v>
      </c>
      <c r="J33" s="180">
        <f t="shared" si="1"/>
        <v>17.611085745</v>
      </c>
      <c r="K33" s="180">
        <f t="shared" si="2"/>
        <v>17.06641299</v>
      </c>
      <c r="L33" s="180">
        <f t="shared" si="3"/>
        <v>16.521740235000003</v>
      </c>
      <c r="M33" s="180">
        <f t="shared" si="4"/>
        <v>15.977067480000001</v>
      </c>
      <c r="N33" s="180">
        <f>H35*0.85</f>
        <v>14.340689999999997</v>
      </c>
      <c r="O33" s="180">
        <v>18.511144344000002</v>
      </c>
      <c r="P33" s="180">
        <v>17.880082604999998</v>
      </c>
      <c r="Q33" s="165"/>
      <c r="R33" s="165"/>
      <c r="S33" s="165"/>
      <c r="T33" s="165"/>
      <c r="U33" s="165"/>
      <c r="V33" s="165"/>
      <c r="W33" s="165"/>
      <c r="X33" s="165"/>
      <c r="Y33" s="165"/>
      <c r="Z33" s="164"/>
    </row>
    <row r="34" spans="1:26" ht="49.5" customHeight="1">
      <c r="A34" s="167">
        <v>31</v>
      </c>
      <c r="B34" s="343" t="s">
        <v>381</v>
      </c>
      <c r="C34" s="176">
        <v>2</v>
      </c>
      <c r="D34" s="169" t="s">
        <v>336</v>
      </c>
      <c r="E34" s="177" t="s">
        <v>382</v>
      </c>
      <c r="F34" s="178">
        <v>2.8</v>
      </c>
      <c r="G34" s="190">
        <v>50</v>
      </c>
      <c r="H34" s="170">
        <v>21.5149902</v>
      </c>
      <c r="I34" s="47">
        <f t="shared" si="0"/>
        <v>3227.2485299999998</v>
      </c>
      <c r="J34" s="180">
        <f t="shared" si="1"/>
        <v>20.869540493999999</v>
      </c>
      <c r="K34" s="180">
        <f t="shared" si="2"/>
        <v>20.224090787999998</v>
      </c>
      <c r="L34" s="180">
        <f t="shared" si="3"/>
        <v>19.578641082000001</v>
      </c>
      <c r="M34" s="180">
        <f t="shared" si="4"/>
        <v>18.933191376</v>
      </c>
      <c r="N34" s="180">
        <f>H36*0.85</f>
        <v>24.693337498795</v>
      </c>
      <c r="O34" s="180">
        <v>20.333747812311998</v>
      </c>
      <c r="P34" s="180">
        <v>19.640551864164998</v>
      </c>
      <c r="Q34" s="165"/>
      <c r="R34" s="165"/>
      <c r="S34" s="165"/>
      <c r="T34" s="165"/>
      <c r="U34" s="165"/>
      <c r="V34" s="165"/>
      <c r="W34" s="165"/>
      <c r="X34" s="165"/>
      <c r="Y34" s="165"/>
      <c r="Z34" s="164"/>
    </row>
    <row r="35" spans="1:26" ht="38.25" customHeight="1" thickBot="1">
      <c r="A35" s="338">
        <v>34</v>
      </c>
      <c r="B35" s="339" t="s">
        <v>532</v>
      </c>
      <c r="C35" s="377">
        <v>1</v>
      </c>
      <c r="D35" s="378" t="s">
        <v>336</v>
      </c>
      <c r="E35" s="379" t="s">
        <v>533</v>
      </c>
      <c r="F35" s="383">
        <v>2.8</v>
      </c>
      <c r="G35" s="384">
        <v>50</v>
      </c>
      <c r="H35" s="295">
        <v>16.871399999999998</v>
      </c>
      <c r="I35" s="382">
        <f>H35*75*2</f>
        <v>2530.7099999999996</v>
      </c>
      <c r="J35" s="342">
        <v>15.859115999999997</v>
      </c>
      <c r="K35" s="342">
        <v>15.352973999999998</v>
      </c>
      <c r="L35" s="342">
        <v>14.846831999999997</v>
      </c>
      <c r="M35" s="342">
        <v>14.340689999999997</v>
      </c>
      <c r="N35" s="180">
        <f>H37*0.85</f>
        <v>21.51497475</v>
      </c>
      <c r="O35" s="180">
        <v>24.188649672879997</v>
      </c>
      <c r="P35" s="180">
        <v>23.364036615849997</v>
      </c>
      <c r="Q35" s="165"/>
      <c r="R35" s="165"/>
      <c r="S35" s="165"/>
      <c r="T35" s="165"/>
      <c r="U35" s="165"/>
      <c r="V35" s="165"/>
      <c r="W35" s="165"/>
      <c r="X35" s="165"/>
      <c r="Y35" s="165"/>
      <c r="Z35" s="164"/>
    </row>
    <row r="36" spans="1:26" ht="25.5" customHeight="1">
      <c r="A36" s="167">
        <v>33</v>
      </c>
      <c r="B36" s="168" t="s">
        <v>383</v>
      </c>
      <c r="C36" s="176">
        <v>3</v>
      </c>
      <c r="D36" s="169" t="s">
        <v>336</v>
      </c>
      <c r="E36" s="177" t="s">
        <v>515</v>
      </c>
      <c r="F36" s="178">
        <v>2.8</v>
      </c>
      <c r="G36" s="190">
        <v>50</v>
      </c>
      <c r="H36" s="170">
        <v>29.050985292699998</v>
      </c>
      <c r="I36" s="47">
        <f t="shared" si="0"/>
        <v>4357.6477939050001</v>
      </c>
      <c r="J36" s="180">
        <f t="shared" si="1"/>
        <v>28.179455733918999</v>
      </c>
      <c r="K36" s="180">
        <f t="shared" si="2"/>
        <v>27.307926175137997</v>
      </c>
      <c r="L36" s="180">
        <f t="shared" si="3"/>
        <v>26.436396616356998</v>
      </c>
      <c r="M36" s="180">
        <f t="shared" si="4"/>
        <v>25.564867057575999</v>
      </c>
      <c r="N36" s="180">
        <f>H38*0.85</f>
        <v>20.680702045</v>
      </c>
      <c r="O36" s="180">
        <v>25.564867057575999</v>
      </c>
      <c r="P36" s="180">
        <v>24.693337498795</v>
      </c>
      <c r="Q36" s="165"/>
      <c r="R36" s="165"/>
      <c r="S36" s="165"/>
      <c r="T36" s="165"/>
      <c r="U36" s="165"/>
      <c r="V36" s="165"/>
      <c r="W36" s="165"/>
      <c r="X36" s="165"/>
      <c r="Y36" s="165"/>
      <c r="Z36" s="164"/>
    </row>
    <row r="37" spans="1:26" ht="25.5" customHeight="1">
      <c r="A37" s="167">
        <v>34</v>
      </c>
      <c r="B37" s="168" t="s">
        <v>384</v>
      </c>
      <c r="C37" s="176">
        <v>2</v>
      </c>
      <c r="D37" s="169" t="s">
        <v>109</v>
      </c>
      <c r="E37" s="177" t="s">
        <v>385</v>
      </c>
      <c r="F37" s="191">
        <v>2.7</v>
      </c>
      <c r="G37" s="192">
        <v>50</v>
      </c>
      <c r="H37" s="170">
        <v>25.311735000000002</v>
      </c>
      <c r="I37" s="47">
        <f t="shared" si="0"/>
        <v>3796.7602500000003</v>
      </c>
      <c r="J37" s="180">
        <f t="shared" si="1"/>
        <v>24.552382950000002</v>
      </c>
      <c r="K37" s="180">
        <f t="shared" si="2"/>
        <v>23.793030900000002</v>
      </c>
      <c r="L37" s="180">
        <f t="shared" si="3"/>
        <v>23.033678850000001</v>
      </c>
      <c r="M37" s="180">
        <f t="shared" si="4"/>
        <v>22.274326800000001</v>
      </c>
      <c r="N37" s="164"/>
      <c r="O37" s="164"/>
      <c r="P37" s="164"/>
      <c r="Q37" s="165"/>
      <c r="R37" s="165"/>
      <c r="S37" s="165"/>
      <c r="T37" s="165"/>
      <c r="U37" s="165"/>
      <c r="V37" s="165"/>
      <c r="W37" s="165"/>
      <c r="X37" s="165"/>
      <c r="Y37" s="165"/>
      <c r="Z37" s="164"/>
    </row>
    <row r="38" spans="1:26" ht="25.5" customHeight="1" thickBot="1">
      <c r="A38" s="167">
        <v>35</v>
      </c>
      <c r="B38" s="168" t="s">
        <v>386</v>
      </c>
      <c r="C38" s="176">
        <v>2</v>
      </c>
      <c r="D38" s="169" t="s">
        <v>336</v>
      </c>
      <c r="E38" s="177" t="s">
        <v>387</v>
      </c>
      <c r="F38" s="193">
        <v>2.7</v>
      </c>
      <c r="G38" s="194">
        <v>50</v>
      </c>
      <c r="H38" s="170">
        <v>24.330237700000001</v>
      </c>
      <c r="I38" s="47">
        <f t="shared" si="0"/>
        <v>3649.5356550000001</v>
      </c>
      <c r="J38" s="180">
        <f t="shared" si="1"/>
        <v>23.600330569</v>
      </c>
      <c r="K38" s="180">
        <f t="shared" si="2"/>
        <v>22.870423438</v>
      </c>
      <c r="L38" s="180">
        <f t="shared" si="3"/>
        <v>22.140516307000002</v>
      </c>
      <c r="M38" s="180">
        <f t="shared" si="4"/>
        <v>21.410609176000001</v>
      </c>
      <c r="N38" s="164"/>
      <c r="O38" s="164"/>
      <c r="P38" s="164"/>
      <c r="Q38" s="165"/>
      <c r="R38" s="165"/>
      <c r="S38" s="165"/>
      <c r="T38" s="165"/>
      <c r="U38" s="165"/>
      <c r="V38" s="165"/>
      <c r="W38" s="165"/>
      <c r="X38" s="165"/>
      <c r="Y38" s="165"/>
      <c r="Z38" s="164"/>
    </row>
    <row r="39" spans="1:26" ht="41.25" customHeight="1">
      <c r="A39" s="164"/>
      <c r="B39" s="164"/>
      <c r="C39" s="164"/>
      <c r="D39" s="164"/>
      <c r="E39" s="164"/>
      <c r="F39" s="164"/>
      <c r="G39" s="164"/>
      <c r="H39" s="164"/>
      <c r="K39" s="164"/>
      <c r="L39" s="164"/>
      <c r="M39" s="164"/>
      <c r="N39" s="164"/>
      <c r="O39" s="164"/>
      <c r="P39" s="164"/>
      <c r="Q39" s="165"/>
      <c r="R39" s="165"/>
      <c r="S39" s="165"/>
      <c r="T39" s="165"/>
      <c r="U39" s="165"/>
      <c r="V39" s="165"/>
      <c r="W39" s="165"/>
      <c r="X39" s="165"/>
      <c r="Y39" s="165"/>
      <c r="Z39" s="164"/>
    </row>
    <row r="40" spans="1:26">
      <c r="A40" s="164"/>
      <c r="B40" s="164"/>
      <c r="C40" s="164"/>
      <c r="D40" s="164"/>
      <c r="E40" s="164"/>
      <c r="F40" s="164"/>
      <c r="G40" s="164"/>
      <c r="H40" s="164"/>
      <c r="K40" s="164"/>
      <c r="L40" s="164"/>
      <c r="M40" s="164"/>
      <c r="N40" s="164"/>
      <c r="O40" s="164"/>
      <c r="P40" s="164"/>
      <c r="Q40" s="164"/>
      <c r="R40" s="164"/>
      <c r="S40" s="164"/>
      <c r="T40" s="164"/>
      <c r="U40" s="164"/>
      <c r="V40" s="164"/>
      <c r="W40" s="164"/>
      <c r="X40" s="164"/>
      <c r="Y40" s="164"/>
      <c r="Z40" s="164"/>
    </row>
    <row r="41" spans="1:26">
      <c r="A41" s="164"/>
      <c r="B41" s="164"/>
      <c r="C41" s="164"/>
      <c r="D41" s="164"/>
      <c r="E41" s="164"/>
      <c r="F41" s="164"/>
      <c r="G41" s="164"/>
      <c r="H41" s="164"/>
      <c r="K41" s="164"/>
      <c r="L41" s="164"/>
      <c r="M41" s="164"/>
      <c r="N41" s="164"/>
      <c r="O41" s="164"/>
      <c r="P41" s="164"/>
      <c r="Q41" s="164"/>
      <c r="R41" s="164"/>
      <c r="S41" s="164"/>
      <c r="T41" s="164"/>
      <c r="U41" s="164"/>
      <c r="V41" s="164"/>
      <c r="W41" s="164"/>
      <c r="X41" s="164"/>
      <c r="Y41" s="164"/>
      <c r="Z41" s="164"/>
    </row>
    <row r="42" spans="1:26">
      <c r="A42" s="164"/>
      <c r="B42" s="164"/>
      <c r="C42" s="164"/>
      <c r="D42" s="164"/>
      <c r="E42" s="164"/>
      <c r="F42" s="164"/>
      <c r="G42" s="164"/>
      <c r="H42" s="164"/>
      <c r="K42" s="164"/>
      <c r="L42" s="164"/>
      <c r="M42" s="164"/>
      <c r="N42" s="164"/>
      <c r="O42" s="164"/>
      <c r="P42" s="164"/>
      <c r="Q42" s="164"/>
      <c r="R42" s="164"/>
      <c r="S42" s="164"/>
      <c r="T42" s="164"/>
      <c r="U42" s="164"/>
      <c r="V42" s="164"/>
      <c r="W42" s="164"/>
      <c r="X42" s="164"/>
      <c r="Y42" s="164"/>
      <c r="Z42" s="164"/>
    </row>
    <row r="43" spans="1:26">
      <c r="A43" s="164"/>
      <c r="B43" s="164"/>
      <c r="C43" s="164"/>
      <c r="D43" s="164"/>
      <c r="E43" s="164"/>
      <c r="F43" s="164"/>
      <c r="G43" s="164"/>
      <c r="H43" s="164"/>
      <c r="K43" s="164"/>
      <c r="L43" s="164"/>
      <c r="M43" s="164"/>
      <c r="N43" s="164"/>
      <c r="O43" s="164"/>
      <c r="P43" s="164"/>
      <c r="Q43" s="164"/>
      <c r="R43" s="164"/>
      <c r="S43" s="164"/>
      <c r="T43" s="164"/>
      <c r="U43" s="164"/>
      <c r="V43" s="164"/>
      <c r="W43" s="164"/>
      <c r="X43" s="164"/>
      <c r="Y43" s="164"/>
      <c r="Z43" s="164"/>
    </row>
    <row r="44" spans="1:26">
      <c r="A44" s="164"/>
      <c r="B44" s="164"/>
      <c r="C44" s="164"/>
      <c r="D44" s="164"/>
      <c r="E44" s="164"/>
      <c r="F44" s="164"/>
      <c r="G44" s="164"/>
      <c r="H44" s="164"/>
      <c r="K44" s="164"/>
      <c r="L44" s="164"/>
      <c r="M44" s="164"/>
      <c r="N44" s="164"/>
      <c r="O44" s="164"/>
      <c r="P44" s="164"/>
      <c r="Q44" s="164"/>
      <c r="R44" s="164"/>
      <c r="S44" s="164"/>
      <c r="T44" s="164"/>
      <c r="U44" s="164"/>
      <c r="V44" s="164"/>
      <c r="W44" s="164"/>
      <c r="X44" s="164"/>
      <c r="Y44" s="164"/>
      <c r="Z44" s="164"/>
    </row>
    <row r="45" spans="1:26">
      <c r="A45" s="164"/>
      <c r="B45" s="164"/>
      <c r="C45" s="164"/>
      <c r="D45" s="164"/>
      <c r="E45" s="164"/>
      <c r="F45" s="164"/>
      <c r="G45" s="164"/>
      <c r="H45" s="164"/>
      <c r="K45" s="164"/>
      <c r="L45" s="164"/>
      <c r="M45" s="164"/>
      <c r="N45" s="164"/>
      <c r="O45" s="164"/>
      <c r="P45" s="164"/>
      <c r="Q45" s="164"/>
      <c r="R45" s="164"/>
      <c r="S45" s="164"/>
      <c r="T45" s="164"/>
      <c r="U45" s="164"/>
      <c r="V45" s="164"/>
      <c r="W45" s="164"/>
      <c r="X45" s="164"/>
      <c r="Y45" s="164"/>
      <c r="Z45" s="164"/>
    </row>
    <row r="46" spans="1:26">
      <c r="A46" s="164"/>
      <c r="B46" s="164"/>
      <c r="C46" s="164"/>
      <c r="D46" s="164"/>
      <c r="E46" s="164"/>
      <c r="F46" s="164"/>
      <c r="G46" s="164"/>
      <c r="H46" s="164"/>
      <c r="K46" s="164"/>
      <c r="L46" s="164"/>
      <c r="M46" s="164"/>
      <c r="N46" s="164"/>
      <c r="O46" s="164"/>
      <c r="P46" s="164"/>
      <c r="Q46" s="164"/>
      <c r="R46" s="164"/>
      <c r="S46" s="164"/>
      <c r="T46" s="164"/>
      <c r="U46" s="164"/>
      <c r="V46" s="164"/>
      <c r="W46" s="164"/>
      <c r="X46" s="164"/>
      <c r="Y46" s="164"/>
      <c r="Z46" s="164"/>
    </row>
    <row r="47" spans="1:26">
      <c r="A47" s="164"/>
      <c r="B47" s="164"/>
      <c r="C47" s="164"/>
      <c r="D47" s="164"/>
      <c r="E47" s="164"/>
      <c r="F47" s="164"/>
      <c r="G47" s="164"/>
      <c r="H47" s="164"/>
      <c r="K47" s="164"/>
      <c r="L47" s="164"/>
      <c r="M47" s="164"/>
      <c r="N47" s="164"/>
      <c r="O47" s="164"/>
      <c r="P47" s="164"/>
      <c r="Q47" s="164"/>
      <c r="R47" s="164"/>
      <c r="S47" s="164"/>
      <c r="T47" s="164"/>
      <c r="U47" s="164"/>
      <c r="V47" s="164"/>
      <c r="W47" s="164"/>
      <c r="X47" s="164"/>
      <c r="Y47" s="164"/>
      <c r="Z47" s="164"/>
    </row>
    <row r="48" spans="1:26">
      <c r="A48" s="164"/>
      <c r="B48" s="164"/>
      <c r="C48" s="164"/>
      <c r="D48" s="164"/>
      <c r="E48" s="164"/>
      <c r="F48" s="164"/>
      <c r="G48" s="164"/>
      <c r="H48" s="164"/>
      <c r="K48" s="164"/>
      <c r="L48" s="164"/>
      <c r="M48" s="164"/>
      <c r="N48" s="164"/>
      <c r="O48" s="164"/>
      <c r="P48" s="164"/>
      <c r="Q48" s="164"/>
      <c r="R48" s="164"/>
      <c r="S48" s="164"/>
      <c r="T48" s="164"/>
      <c r="U48" s="164"/>
      <c r="V48" s="164"/>
      <c r="W48" s="164"/>
      <c r="X48" s="164"/>
      <c r="Y48" s="164"/>
      <c r="Z48" s="164"/>
    </row>
    <row r="49" spans="1:26">
      <c r="A49" s="164"/>
      <c r="B49" s="164"/>
      <c r="C49" s="164"/>
      <c r="D49" s="164"/>
      <c r="E49" s="164"/>
      <c r="F49" s="164"/>
      <c r="G49" s="164"/>
      <c r="H49" s="164"/>
      <c r="K49" s="164"/>
      <c r="L49" s="164"/>
      <c r="M49" s="164"/>
      <c r="N49" s="164"/>
      <c r="O49" s="164"/>
      <c r="P49" s="164"/>
      <c r="Q49" s="164"/>
      <c r="R49" s="164"/>
      <c r="S49" s="164"/>
      <c r="T49" s="164"/>
      <c r="U49" s="164"/>
      <c r="V49" s="164"/>
      <c r="W49" s="164"/>
      <c r="X49" s="164"/>
      <c r="Y49" s="164"/>
      <c r="Z49" s="164"/>
    </row>
    <row r="50" spans="1:26">
      <c r="A50" s="164"/>
      <c r="B50" s="164"/>
      <c r="C50" s="164"/>
      <c r="D50" s="164"/>
      <c r="E50" s="164"/>
      <c r="F50" s="164"/>
      <c r="G50" s="164"/>
      <c r="H50" s="164"/>
      <c r="K50" s="164"/>
      <c r="L50" s="164"/>
      <c r="M50" s="164"/>
      <c r="N50" s="164"/>
      <c r="O50" s="164"/>
      <c r="P50" s="164"/>
      <c r="Q50" s="164"/>
      <c r="R50" s="164"/>
      <c r="S50" s="164"/>
      <c r="T50" s="164"/>
      <c r="U50" s="164"/>
      <c r="V50" s="164"/>
      <c r="W50" s="164"/>
      <c r="X50" s="164"/>
      <c r="Y50" s="164"/>
      <c r="Z50" s="164"/>
    </row>
    <row r="51" spans="1:26">
      <c r="A51" s="164"/>
      <c r="B51" s="164"/>
      <c r="C51" s="164"/>
      <c r="D51" s="164"/>
      <c r="E51" s="164"/>
      <c r="F51" s="164"/>
      <c r="G51" s="164"/>
      <c r="H51" s="164"/>
      <c r="K51" s="164"/>
      <c r="L51" s="164"/>
      <c r="M51" s="164"/>
      <c r="N51" s="164"/>
      <c r="O51" s="164"/>
      <c r="P51" s="164"/>
      <c r="Q51" s="164"/>
      <c r="R51" s="164"/>
      <c r="S51" s="164"/>
      <c r="T51" s="164"/>
      <c r="U51" s="164"/>
      <c r="V51" s="164"/>
      <c r="W51" s="164"/>
      <c r="X51" s="164"/>
      <c r="Y51" s="164"/>
      <c r="Z51" s="164"/>
    </row>
    <row r="52" spans="1:26">
      <c r="A52" s="164"/>
      <c r="B52" s="164"/>
      <c r="C52" s="164"/>
      <c r="D52" s="164"/>
      <c r="E52" s="164"/>
      <c r="F52" s="164"/>
      <c r="G52" s="164"/>
      <c r="H52" s="164"/>
      <c r="K52" s="164"/>
      <c r="L52" s="164"/>
      <c r="M52" s="164"/>
      <c r="N52" s="164"/>
      <c r="O52" s="164"/>
      <c r="P52" s="164"/>
      <c r="Q52" s="164"/>
      <c r="R52" s="164"/>
      <c r="S52" s="164"/>
      <c r="T52" s="164"/>
      <c r="U52" s="164"/>
      <c r="V52" s="164"/>
      <c r="W52" s="164"/>
      <c r="X52" s="164"/>
      <c r="Y52" s="164"/>
      <c r="Z52" s="164"/>
    </row>
    <row r="53" spans="1:26">
      <c r="A53" s="164"/>
      <c r="B53" s="164"/>
      <c r="C53" s="164"/>
      <c r="D53" s="164"/>
      <c r="E53" s="164"/>
      <c r="F53" s="164"/>
      <c r="G53" s="164"/>
      <c r="H53" s="164"/>
      <c r="K53" s="164"/>
      <c r="L53" s="164"/>
      <c r="M53" s="164"/>
      <c r="N53" s="164"/>
      <c r="O53" s="164"/>
      <c r="P53" s="164"/>
      <c r="Q53" s="164"/>
      <c r="R53" s="164"/>
      <c r="S53" s="164"/>
      <c r="T53" s="164"/>
      <c r="U53" s="164"/>
      <c r="V53" s="164"/>
      <c r="W53" s="164"/>
      <c r="X53" s="164"/>
      <c r="Y53" s="164"/>
      <c r="Z53" s="164"/>
    </row>
    <row r="54" spans="1:26">
      <c r="A54" s="164"/>
      <c r="B54" s="164"/>
      <c r="C54" s="164"/>
      <c r="D54" s="164"/>
      <c r="E54" s="164"/>
      <c r="F54" s="164"/>
      <c r="G54" s="164"/>
      <c r="H54" s="164"/>
      <c r="K54" s="164"/>
      <c r="L54" s="164"/>
      <c r="M54" s="164"/>
      <c r="N54" s="164"/>
      <c r="O54" s="164"/>
      <c r="P54" s="164"/>
      <c r="Q54" s="164"/>
      <c r="R54" s="164"/>
      <c r="S54" s="164"/>
      <c r="T54" s="164"/>
      <c r="U54" s="164"/>
      <c r="V54" s="164"/>
      <c r="W54" s="164"/>
      <c r="X54" s="164"/>
      <c r="Y54" s="164"/>
      <c r="Z54" s="164"/>
    </row>
    <row r="55" spans="1:26">
      <c r="A55" s="164"/>
      <c r="B55" s="164"/>
      <c r="C55" s="164"/>
      <c r="D55" s="164"/>
      <c r="E55" s="164"/>
      <c r="F55" s="164"/>
      <c r="G55" s="164"/>
      <c r="H55" s="164"/>
      <c r="K55" s="164"/>
      <c r="L55" s="164"/>
      <c r="M55" s="164"/>
      <c r="N55" s="164"/>
      <c r="O55" s="164"/>
      <c r="P55" s="164"/>
      <c r="Q55" s="164"/>
      <c r="R55" s="164"/>
      <c r="S55" s="164"/>
      <c r="T55" s="164"/>
      <c r="U55" s="164"/>
      <c r="V55" s="164"/>
      <c r="W55" s="164"/>
      <c r="X55" s="164"/>
      <c r="Y55" s="164"/>
      <c r="Z55" s="164"/>
    </row>
    <row r="56" spans="1:26">
      <c r="A56" s="164"/>
      <c r="B56" s="164"/>
      <c r="C56" s="164"/>
      <c r="D56" s="164"/>
      <c r="E56" s="164"/>
      <c r="F56" s="164"/>
      <c r="G56" s="164"/>
      <c r="H56" s="164"/>
      <c r="K56" s="164"/>
      <c r="L56" s="164"/>
      <c r="M56" s="164"/>
      <c r="N56" s="164"/>
      <c r="O56" s="164"/>
      <c r="P56" s="164"/>
      <c r="Q56" s="164"/>
      <c r="R56" s="164"/>
      <c r="S56" s="164"/>
      <c r="T56" s="164"/>
      <c r="U56" s="164"/>
      <c r="V56" s="164"/>
      <c r="W56" s="164"/>
      <c r="X56" s="164"/>
      <c r="Y56" s="164"/>
      <c r="Z56" s="164"/>
    </row>
    <row r="57" spans="1:26">
      <c r="A57" s="164"/>
      <c r="B57" s="164"/>
      <c r="C57" s="164"/>
      <c r="D57" s="164"/>
      <c r="E57" s="164"/>
      <c r="F57" s="164"/>
      <c r="G57" s="164"/>
      <c r="H57" s="164"/>
      <c r="K57" s="164"/>
      <c r="L57" s="164"/>
      <c r="M57" s="164"/>
      <c r="N57" s="164"/>
      <c r="O57" s="164"/>
      <c r="P57" s="164"/>
      <c r="Q57" s="164"/>
      <c r="R57" s="164"/>
      <c r="S57" s="164"/>
      <c r="T57" s="164"/>
      <c r="U57" s="164"/>
      <c r="V57" s="164"/>
      <c r="W57" s="164"/>
      <c r="X57" s="164"/>
      <c r="Y57" s="164"/>
      <c r="Z57" s="164"/>
    </row>
    <row r="58" spans="1:26">
      <c r="A58" s="164"/>
      <c r="B58" s="164"/>
      <c r="C58" s="164"/>
      <c r="D58" s="164"/>
      <c r="E58" s="164"/>
      <c r="F58" s="164"/>
      <c r="G58" s="164"/>
      <c r="H58" s="164"/>
      <c r="K58" s="164"/>
      <c r="L58" s="164"/>
      <c r="M58" s="164"/>
      <c r="N58" s="164"/>
      <c r="O58" s="164"/>
      <c r="P58" s="164"/>
      <c r="Q58" s="164"/>
      <c r="R58" s="164"/>
      <c r="S58" s="164"/>
      <c r="T58" s="164"/>
      <c r="U58" s="164"/>
      <c r="V58" s="164"/>
      <c r="W58" s="164"/>
      <c r="X58" s="164"/>
      <c r="Y58" s="164"/>
      <c r="Z58" s="164"/>
    </row>
    <row r="59" spans="1:26">
      <c r="A59" s="164"/>
      <c r="B59" s="164"/>
      <c r="C59" s="164"/>
      <c r="D59" s="164"/>
      <c r="E59" s="164"/>
      <c r="F59" s="164"/>
      <c r="G59" s="164"/>
      <c r="H59" s="164"/>
      <c r="K59" s="164"/>
      <c r="L59" s="164"/>
      <c r="M59" s="164"/>
      <c r="N59" s="164"/>
      <c r="O59" s="164"/>
      <c r="P59" s="164"/>
      <c r="Q59" s="164"/>
      <c r="R59" s="164"/>
      <c r="S59" s="164"/>
      <c r="T59" s="164"/>
      <c r="U59" s="164"/>
      <c r="V59" s="164"/>
      <c r="W59" s="164"/>
      <c r="X59" s="164"/>
      <c r="Y59" s="164"/>
      <c r="Z59" s="164"/>
    </row>
    <row r="60" spans="1:26">
      <c r="A60" s="164"/>
      <c r="B60" s="164"/>
      <c r="C60" s="164"/>
      <c r="D60" s="164"/>
      <c r="E60" s="164"/>
      <c r="F60" s="164"/>
      <c r="G60" s="164"/>
      <c r="H60" s="164"/>
      <c r="K60" s="164"/>
      <c r="L60" s="164"/>
      <c r="M60" s="164"/>
      <c r="N60" s="164"/>
      <c r="O60" s="164"/>
      <c r="P60" s="164"/>
      <c r="Q60" s="164"/>
      <c r="R60" s="164"/>
      <c r="S60" s="164"/>
      <c r="T60" s="164"/>
      <c r="U60" s="164"/>
      <c r="V60" s="164"/>
      <c r="W60" s="164"/>
      <c r="X60" s="164"/>
      <c r="Y60" s="164"/>
      <c r="Z60" s="164"/>
    </row>
    <row r="61" spans="1:26">
      <c r="A61" s="164"/>
      <c r="B61" s="164"/>
      <c r="C61" s="164"/>
      <c r="D61" s="164"/>
      <c r="E61" s="164"/>
      <c r="F61" s="164"/>
      <c r="G61" s="164"/>
      <c r="H61" s="164"/>
      <c r="K61" s="164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4"/>
    </row>
    <row r="62" spans="1:26">
      <c r="A62" s="164"/>
      <c r="B62" s="164"/>
      <c r="C62" s="164"/>
      <c r="D62" s="164"/>
      <c r="E62" s="164"/>
      <c r="F62" s="164"/>
      <c r="G62" s="164"/>
      <c r="H62" s="164"/>
      <c r="K62" s="164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4"/>
    </row>
    <row r="63" spans="1:26">
      <c r="A63" s="164"/>
      <c r="B63" s="164"/>
      <c r="C63" s="164"/>
      <c r="D63" s="164"/>
      <c r="E63" s="164"/>
      <c r="F63" s="164"/>
      <c r="G63" s="164"/>
      <c r="H63" s="164"/>
      <c r="K63" s="164"/>
      <c r="L63" s="164"/>
      <c r="M63" s="164"/>
      <c r="N63" s="164"/>
      <c r="O63" s="164"/>
      <c r="P63" s="164"/>
      <c r="Q63" s="164"/>
      <c r="R63" s="164"/>
      <c r="S63" s="164"/>
      <c r="T63" s="164"/>
      <c r="U63" s="164"/>
      <c r="V63" s="164"/>
      <c r="W63" s="164"/>
      <c r="X63" s="164"/>
      <c r="Y63" s="164"/>
      <c r="Z63" s="164"/>
    </row>
    <row r="64" spans="1:26">
      <c r="A64" s="164"/>
      <c r="B64" s="164"/>
      <c r="C64" s="164"/>
      <c r="D64" s="164"/>
      <c r="E64" s="164"/>
      <c r="F64" s="164"/>
      <c r="G64" s="164"/>
      <c r="H64" s="164"/>
      <c r="K64" s="164"/>
      <c r="L64" s="164"/>
      <c r="M64" s="164"/>
      <c r="N64" s="164"/>
      <c r="O64" s="164"/>
      <c r="P64" s="164"/>
      <c r="Q64" s="164"/>
      <c r="R64" s="164"/>
      <c r="S64" s="164"/>
      <c r="T64" s="164"/>
      <c r="U64" s="164"/>
      <c r="V64" s="164"/>
      <c r="W64" s="164"/>
      <c r="X64" s="164"/>
      <c r="Y64" s="164"/>
      <c r="Z64" s="164"/>
    </row>
    <row r="65" spans="1:26">
      <c r="A65" s="164"/>
      <c r="B65" s="164"/>
      <c r="C65" s="164"/>
      <c r="D65" s="164"/>
      <c r="E65" s="164"/>
      <c r="F65" s="164"/>
      <c r="G65" s="164"/>
      <c r="H65" s="164"/>
      <c r="K65" s="164"/>
      <c r="L65" s="164"/>
      <c r="M65" s="164"/>
      <c r="N65" s="164"/>
      <c r="O65" s="164"/>
      <c r="P65" s="164"/>
      <c r="Q65" s="164"/>
      <c r="R65" s="164"/>
      <c r="S65" s="164"/>
      <c r="T65" s="164"/>
      <c r="U65" s="164"/>
      <c r="V65" s="164"/>
      <c r="W65" s="164"/>
      <c r="X65" s="164"/>
      <c r="Y65" s="164"/>
      <c r="Z65" s="164"/>
    </row>
    <row r="66" spans="1:26">
      <c r="A66" s="164"/>
      <c r="B66" s="164"/>
      <c r="C66" s="164"/>
      <c r="D66" s="164"/>
      <c r="E66" s="164"/>
      <c r="F66" s="164"/>
      <c r="G66" s="164"/>
      <c r="H66" s="164"/>
      <c r="K66" s="164"/>
      <c r="L66" s="164"/>
      <c r="M66" s="164"/>
      <c r="N66" s="164"/>
      <c r="O66" s="164"/>
      <c r="P66" s="164"/>
      <c r="Q66" s="164"/>
      <c r="R66" s="164"/>
      <c r="S66" s="164"/>
      <c r="T66" s="164"/>
      <c r="U66" s="164"/>
      <c r="V66" s="164"/>
      <c r="W66" s="164"/>
      <c r="X66" s="164"/>
      <c r="Y66" s="164"/>
      <c r="Z66" s="164"/>
    </row>
    <row r="67" spans="1:26">
      <c r="A67" s="164"/>
      <c r="B67" s="164"/>
      <c r="C67" s="164"/>
      <c r="D67" s="164"/>
      <c r="E67" s="164"/>
      <c r="F67" s="164"/>
      <c r="G67" s="164"/>
      <c r="H67" s="164"/>
      <c r="K67" s="164"/>
      <c r="L67" s="164"/>
      <c r="M67" s="164"/>
      <c r="N67" s="164"/>
      <c r="O67" s="164"/>
      <c r="P67" s="164"/>
      <c r="Q67" s="164"/>
      <c r="R67" s="164"/>
      <c r="S67" s="164"/>
      <c r="T67" s="164"/>
      <c r="U67" s="164"/>
      <c r="V67" s="164"/>
      <c r="W67" s="164"/>
      <c r="X67" s="164"/>
      <c r="Y67" s="164"/>
      <c r="Z67" s="164"/>
    </row>
    <row r="68" spans="1:26">
      <c r="A68" s="164"/>
      <c r="B68" s="164"/>
      <c r="C68" s="164"/>
      <c r="D68" s="164"/>
      <c r="E68" s="164"/>
      <c r="F68" s="164"/>
      <c r="G68" s="164"/>
      <c r="H68" s="164"/>
      <c r="K68" s="164"/>
      <c r="L68" s="164"/>
      <c r="M68" s="164"/>
      <c r="N68" s="164"/>
      <c r="O68" s="164"/>
      <c r="P68" s="164"/>
      <c r="Q68" s="164"/>
      <c r="R68" s="164"/>
      <c r="S68" s="164"/>
      <c r="T68" s="164"/>
      <c r="U68" s="164"/>
      <c r="V68" s="164"/>
      <c r="W68" s="164"/>
      <c r="X68" s="164"/>
      <c r="Y68" s="164"/>
      <c r="Z68" s="164"/>
    </row>
    <row r="69" spans="1:26">
      <c r="A69" s="164"/>
      <c r="B69" s="164"/>
      <c r="C69" s="164"/>
      <c r="D69" s="164"/>
      <c r="E69" s="164"/>
      <c r="F69" s="164"/>
      <c r="G69" s="164"/>
      <c r="H69" s="164"/>
      <c r="K69" s="164"/>
      <c r="L69" s="164"/>
      <c r="M69" s="164"/>
      <c r="N69" s="164"/>
      <c r="O69" s="164"/>
      <c r="P69" s="164"/>
      <c r="Q69" s="164"/>
      <c r="R69" s="164"/>
      <c r="S69" s="164"/>
      <c r="T69" s="164"/>
      <c r="U69" s="164"/>
      <c r="V69" s="164"/>
      <c r="W69" s="164"/>
      <c r="X69" s="164"/>
      <c r="Y69" s="164"/>
      <c r="Z69" s="164"/>
    </row>
    <row r="70" spans="1:26">
      <c r="A70" s="164"/>
      <c r="B70" s="164"/>
      <c r="C70" s="164"/>
      <c r="D70" s="164"/>
      <c r="E70" s="164"/>
      <c r="F70" s="164"/>
      <c r="G70" s="164"/>
      <c r="H70" s="164"/>
      <c r="K70" s="164"/>
      <c r="L70" s="164"/>
      <c r="M70" s="164"/>
      <c r="N70" s="164"/>
      <c r="O70" s="164"/>
      <c r="P70" s="164"/>
      <c r="Q70" s="164"/>
      <c r="R70" s="164"/>
      <c r="S70" s="164"/>
      <c r="T70" s="164"/>
      <c r="U70" s="164"/>
      <c r="V70" s="164"/>
      <c r="W70" s="164"/>
      <c r="X70" s="164"/>
      <c r="Y70" s="164"/>
      <c r="Z70" s="164"/>
    </row>
    <row r="71" spans="1:26">
      <c r="A71" s="164"/>
      <c r="B71" s="164"/>
      <c r="C71" s="164"/>
      <c r="D71" s="164"/>
      <c r="E71" s="164"/>
      <c r="F71" s="164"/>
      <c r="G71" s="164"/>
      <c r="H71" s="164"/>
      <c r="K71" s="164"/>
      <c r="L71" s="164"/>
      <c r="M71" s="164"/>
      <c r="N71" s="164"/>
      <c r="O71" s="164"/>
      <c r="P71" s="164"/>
      <c r="Q71" s="164"/>
      <c r="R71" s="164"/>
      <c r="S71" s="164"/>
      <c r="T71" s="164"/>
      <c r="U71" s="164"/>
      <c r="V71" s="164"/>
      <c r="W71" s="164"/>
      <c r="X71" s="164"/>
      <c r="Y71" s="164"/>
      <c r="Z71" s="164"/>
    </row>
    <row r="72" spans="1:26">
      <c r="A72" s="164"/>
      <c r="B72" s="164"/>
      <c r="C72" s="164"/>
      <c r="D72" s="164"/>
      <c r="E72" s="164"/>
      <c r="F72" s="164"/>
      <c r="G72" s="164"/>
      <c r="H72" s="164"/>
      <c r="K72" s="164"/>
      <c r="L72" s="164"/>
      <c r="M72" s="164"/>
      <c r="N72" s="164"/>
      <c r="O72" s="164"/>
      <c r="P72" s="164"/>
      <c r="Q72" s="164"/>
      <c r="R72" s="164"/>
      <c r="S72" s="164"/>
      <c r="T72" s="164"/>
      <c r="U72" s="164"/>
      <c r="V72" s="164"/>
      <c r="W72" s="164"/>
      <c r="X72" s="164"/>
      <c r="Y72" s="164"/>
      <c r="Z72" s="164"/>
    </row>
    <row r="73" spans="1:26">
      <c r="A73" s="164"/>
      <c r="B73" s="164"/>
      <c r="C73" s="164"/>
      <c r="D73" s="164"/>
      <c r="E73" s="164"/>
      <c r="F73" s="164"/>
      <c r="G73" s="164"/>
      <c r="H73" s="164"/>
      <c r="K73" s="164"/>
      <c r="L73" s="164"/>
      <c r="M73" s="164"/>
      <c r="N73" s="164"/>
      <c r="O73" s="164"/>
      <c r="P73" s="164"/>
      <c r="Q73" s="164"/>
      <c r="R73" s="164"/>
      <c r="S73" s="164"/>
      <c r="T73" s="164"/>
      <c r="U73" s="164"/>
      <c r="V73" s="164"/>
      <c r="W73" s="164"/>
      <c r="X73" s="164"/>
      <c r="Y73" s="164"/>
      <c r="Z73" s="164"/>
    </row>
    <row r="74" spans="1:26">
      <c r="A74" s="164"/>
      <c r="B74" s="164"/>
      <c r="C74" s="164"/>
      <c r="D74" s="164"/>
      <c r="E74" s="164"/>
      <c r="F74" s="164"/>
      <c r="G74" s="164"/>
      <c r="H74" s="164"/>
      <c r="K74" s="164"/>
      <c r="L74" s="164"/>
      <c r="M74" s="164"/>
      <c r="N74" s="164"/>
      <c r="O74" s="164"/>
      <c r="P74" s="164"/>
      <c r="Q74" s="164"/>
      <c r="R74" s="164"/>
      <c r="S74" s="164"/>
      <c r="T74" s="164"/>
      <c r="U74" s="164"/>
      <c r="V74" s="164"/>
      <c r="W74" s="164"/>
      <c r="X74" s="164"/>
      <c r="Y74" s="164"/>
      <c r="Z74" s="164"/>
    </row>
    <row r="75" spans="1:26">
      <c r="A75" s="164"/>
      <c r="B75" s="164"/>
      <c r="C75" s="164"/>
      <c r="D75" s="164"/>
      <c r="E75" s="164"/>
      <c r="F75" s="164"/>
      <c r="G75" s="164"/>
      <c r="H75" s="164"/>
      <c r="K75" s="164"/>
      <c r="L75" s="164"/>
      <c r="M75" s="164"/>
      <c r="N75" s="164"/>
      <c r="O75" s="164"/>
      <c r="P75" s="164"/>
      <c r="Q75" s="164"/>
      <c r="R75" s="164"/>
      <c r="S75" s="164"/>
      <c r="T75" s="164"/>
      <c r="U75" s="164"/>
      <c r="V75" s="164"/>
      <c r="W75" s="164"/>
      <c r="X75" s="164"/>
      <c r="Y75" s="164"/>
      <c r="Z75" s="164"/>
    </row>
    <row r="76" spans="1:26">
      <c r="A76" s="164"/>
      <c r="B76" s="164"/>
      <c r="C76" s="164"/>
      <c r="D76" s="164"/>
      <c r="E76" s="164"/>
      <c r="F76" s="164"/>
      <c r="G76" s="164"/>
      <c r="H76" s="164"/>
      <c r="K76" s="164"/>
      <c r="L76" s="164"/>
      <c r="M76" s="164"/>
      <c r="N76" s="164"/>
      <c r="O76" s="164"/>
      <c r="P76" s="164"/>
      <c r="Q76" s="164"/>
      <c r="R76" s="164"/>
      <c r="S76" s="164"/>
      <c r="T76" s="164"/>
      <c r="U76" s="164"/>
      <c r="V76" s="164"/>
      <c r="W76" s="164"/>
      <c r="X76" s="164"/>
      <c r="Y76" s="164"/>
      <c r="Z76" s="164"/>
    </row>
    <row r="77" spans="1:26">
      <c r="A77" s="164"/>
      <c r="B77" s="164"/>
      <c r="C77" s="164"/>
      <c r="D77" s="164"/>
      <c r="E77" s="164"/>
      <c r="F77" s="164"/>
      <c r="G77" s="164"/>
      <c r="H77" s="164"/>
      <c r="K77" s="164"/>
      <c r="L77" s="164"/>
      <c r="M77" s="164"/>
      <c r="N77" s="164"/>
      <c r="O77" s="164"/>
      <c r="P77" s="164"/>
      <c r="Q77" s="164"/>
      <c r="R77" s="164"/>
      <c r="S77" s="164"/>
      <c r="T77" s="164"/>
      <c r="U77" s="164"/>
      <c r="V77" s="164"/>
      <c r="W77" s="164"/>
      <c r="X77" s="164"/>
      <c r="Y77" s="164"/>
      <c r="Z77" s="164"/>
    </row>
    <row r="78" spans="1:26">
      <c r="A78" s="164"/>
      <c r="B78" s="164"/>
      <c r="C78" s="164"/>
      <c r="D78" s="164"/>
      <c r="E78" s="164"/>
      <c r="F78" s="164"/>
      <c r="G78" s="164"/>
      <c r="H78" s="164"/>
      <c r="K78" s="164"/>
      <c r="L78" s="164"/>
      <c r="M78" s="164"/>
      <c r="N78" s="164"/>
      <c r="O78" s="164"/>
      <c r="P78" s="164"/>
      <c r="Q78" s="164"/>
      <c r="R78" s="164"/>
      <c r="S78" s="164"/>
      <c r="T78" s="164"/>
      <c r="U78" s="164"/>
      <c r="V78" s="164"/>
      <c r="W78" s="164"/>
      <c r="X78" s="164"/>
      <c r="Y78" s="164"/>
      <c r="Z78" s="164"/>
    </row>
    <row r="79" spans="1:26">
      <c r="A79" s="164"/>
      <c r="B79" s="164"/>
      <c r="C79" s="164"/>
      <c r="D79" s="164"/>
      <c r="E79" s="164"/>
      <c r="F79" s="164"/>
      <c r="G79" s="164"/>
      <c r="H79" s="164"/>
      <c r="K79" s="164"/>
      <c r="L79" s="164"/>
      <c r="M79" s="164"/>
      <c r="N79" s="164"/>
      <c r="O79" s="164"/>
      <c r="P79" s="164"/>
      <c r="Q79" s="164"/>
      <c r="R79" s="164"/>
      <c r="S79" s="164"/>
      <c r="T79" s="164"/>
      <c r="U79" s="164"/>
      <c r="V79" s="164"/>
      <c r="W79" s="164"/>
      <c r="X79" s="164"/>
      <c r="Y79" s="164"/>
      <c r="Z79" s="164"/>
    </row>
    <row r="80" spans="1:26">
      <c r="A80" s="164"/>
      <c r="B80" s="164"/>
      <c r="C80" s="164"/>
      <c r="D80" s="164"/>
      <c r="E80" s="164"/>
      <c r="F80" s="164"/>
      <c r="G80" s="164"/>
      <c r="H80" s="164"/>
      <c r="K80" s="164"/>
      <c r="L80" s="164"/>
      <c r="M80" s="164"/>
      <c r="N80" s="164"/>
      <c r="O80" s="164"/>
      <c r="P80" s="164"/>
      <c r="Q80" s="164"/>
      <c r="R80" s="164"/>
      <c r="S80" s="164"/>
      <c r="T80" s="164"/>
      <c r="U80" s="164"/>
      <c r="V80" s="164"/>
      <c r="W80" s="164"/>
      <c r="X80" s="164"/>
      <c r="Y80" s="164"/>
      <c r="Z80" s="164"/>
    </row>
    <row r="81" spans="1:26">
      <c r="A81" s="164"/>
      <c r="B81" s="164"/>
      <c r="C81" s="164"/>
      <c r="D81" s="164"/>
      <c r="E81" s="164"/>
      <c r="F81" s="164"/>
      <c r="G81" s="164"/>
      <c r="H81" s="164"/>
      <c r="K81" s="164"/>
      <c r="L81" s="164"/>
      <c r="M81" s="164"/>
      <c r="N81" s="164"/>
      <c r="O81" s="164"/>
      <c r="P81" s="164"/>
      <c r="Q81" s="164"/>
      <c r="R81" s="164"/>
      <c r="S81" s="164"/>
      <c r="T81" s="164"/>
      <c r="U81" s="164"/>
      <c r="V81" s="164"/>
      <c r="W81" s="164"/>
      <c r="X81" s="164"/>
      <c r="Y81" s="164"/>
      <c r="Z81" s="164"/>
    </row>
    <row r="82" spans="1:26">
      <c r="A82" s="164"/>
      <c r="B82" s="164"/>
      <c r="C82" s="164"/>
      <c r="D82" s="164"/>
      <c r="E82" s="164"/>
      <c r="F82" s="164"/>
      <c r="G82" s="164"/>
      <c r="H82" s="164"/>
      <c r="K82" s="164"/>
      <c r="L82" s="164"/>
      <c r="M82" s="164"/>
      <c r="N82" s="164"/>
      <c r="O82" s="164"/>
      <c r="P82" s="164"/>
      <c r="Q82" s="164"/>
      <c r="R82" s="164"/>
      <c r="S82" s="164"/>
      <c r="T82" s="164"/>
      <c r="U82" s="164"/>
      <c r="V82" s="164"/>
      <c r="W82" s="164"/>
      <c r="X82" s="164"/>
      <c r="Y82" s="164"/>
      <c r="Z82" s="164"/>
    </row>
    <row r="83" spans="1:26">
      <c r="A83" s="164"/>
      <c r="B83" s="164"/>
      <c r="C83" s="164"/>
      <c r="D83" s="164"/>
      <c r="E83" s="164"/>
      <c r="F83" s="164"/>
      <c r="G83" s="164"/>
      <c r="H83" s="164"/>
      <c r="K83" s="164"/>
      <c r="L83" s="164"/>
      <c r="M83" s="164"/>
      <c r="N83" s="164"/>
      <c r="O83" s="164"/>
      <c r="P83" s="164"/>
      <c r="Q83" s="164"/>
      <c r="R83" s="164"/>
      <c r="S83" s="164"/>
      <c r="T83" s="164"/>
      <c r="U83" s="164"/>
      <c r="V83" s="164"/>
      <c r="W83" s="164"/>
      <c r="X83" s="164"/>
      <c r="Y83" s="164"/>
      <c r="Z83" s="164"/>
    </row>
    <row r="84" spans="1:26">
      <c r="A84" s="164"/>
      <c r="B84" s="164"/>
      <c r="C84" s="164"/>
      <c r="D84" s="164"/>
      <c r="E84" s="164"/>
      <c r="F84" s="164"/>
      <c r="G84" s="164"/>
      <c r="H84" s="164"/>
      <c r="K84" s="164"/>
      <c r="L84" s="164"/>
      <c r="M84" s="164"/>
      <c r="N84" s="164"/>
      <c r="O84" s="164"/>
      <c r="P84" s="164"/>
      <c r="Q84" s="164"/>
      <c r="R84" s="164"/>
      <c r="S84" s="164"/>
      <c r="T84" s="164"/>
      <c r="U84" s="164"/>
      <c r="V84" s="164"/>
      <c r="W84" s="164"/>
      <c r="X84" s="164"/>
      <c r="Y84" s="164"/>
      <c r="Z84" s="164"/>
    </row>
    <row r="85" spans="1:26">
      <c r="A85" s="164"/>
      <c r="B85" s="164"/>
      <c r="C85" s="164"/>
      <c r="D85" s="164"/>
      <c r="E85" s="164"/>
      <c r="F85" s="164"/>
      <c r="G85" s="164"/>
      <c r="H85" s="164"/>
      <c r="K85" s="164"/>
      <c r="L85" s="164"/>
      <c r="M85" s="164"/>
      <c r="N85" s="164"/>
      <c r="O85" s="164"/>
      <c r="P85" s="164"/>
      <c r="Q85" s="164"/>
      <c r="R85" s="164"/>
      <c r="S85" s="164"/>
      <c r="T85" s="164"/>
      <c r="U85" s="164"/>
      <c r="V85" s="164"/>
      <c r="W85" s="164"/>
      <c r="X85" s="164"/>
      <c r="Y85" s="164"/>
      <c r="Z85" s="164"/>
    </row>
    <row r="86" spans="1:26">
      <c r="A86" s="164"/>
      <c r="B86" s="164"/>
      <c r="C86" s="164"/>
      <c r="D86" s="164"/>
      <c r="E86" s="164"/>
      <c r="F86" s="164"/>
      <c r="G86" s="164"/>
      <c r="H86" s="164"/>
      <c r="K86" s="164"/>
      <c r="L86" s="164"/>
      <c r="M86" s="164"/>
      <c r="N86" s="164"/>
      <c r="O86" s="164"/>
      <c r="P86" s="164"/>
      <c r="Q86" s="164"/>
      <c r="R86" s="164"/>
      <c r="S86" s="164"/>
      <c r="T86" s="164"/>
      <c r="U86" s="164"/>
      <c r="V86" s="164"/>
      <c r="W86" s="164"/>
      <c r="X86" s="164"/>
      <c r="Y86" s="164"/>
      <c r="Z86" s="164"/>
    </row>
    <row r="87" spans="1:26">
      <c r="A87" s="164"/>
      <c r="B87" s="164"/>
      <c r="C87" s="164"/>
      <c r="D87" s="164"/>
      <c r="E87" s="164"/>
      <c r="F87" s="164"/>
      <c r="G87" s="164"/>
      <c r="H87" s="164"/>
      <c r="K87" s="164"/>
      <c r="L87" s="164"/>
      <c r="M87" s="164"/>
      <c r="N87" s="164"/>
      <c r="O87" s="164"/>
      <c r="P87" s="164"/>
      <c r="Q87" s="164"/>
      <c r="R87" s="164"/>
      <c r="S87" s="164"/>
      <c r="T87" s="164"/>
      <c r="U87" s="164"/>
      <c r="V87" s="164"/>
      <c r="W87" s="164"/>
      <c r="X87" s="164"/>
      <c r="Y87" s="164"/>
      <c r="Z87" s="164"/>
    </row>
    <row r="88" spans="1:26">
      <c r="A88" s="164"/>
      <c r="B88" s="164"/>
      <c r="C88" s="164"/>
      <c r="D88" s="164"/>
      <c r="E88" s="164"/>
      <c r="F88" s="164"/>
      <c r="G88" s="164"/>
      <c r="H88" s="164"/>
      <c r="K88" s="164"/>
      <c r="L88" s="164"/>
      <c r="M88" s="164"/>
      <c r="N88" s="164"/>
      <c r="O88" s="164"/>
      <c r="P88" s="164"/>
      <c r="Q88" s="164"/>
      <c r="R88" s="164"/>
      <c r="S88" s="164"/>
      <c r="T88" s="164"/>
      <c r="U88" s="164"/>
      <c r="V88" s="164"/>
      <c r="W88" s="164"/>
      <c r="X88" s="164"/>
      <c r="Y88" s="164"/>
      <c r="Z88" s="164"/>
    </row>
    <row r="89" spans="1:26">
      <c r="A89" s="164"/>
      <c r="B89" s="164"/>
      <c r="C89" s="164"/>
      <c r="D89" s="164"/>
      <c r="E89" s="164"/>
      <c r="F89" s="164"/>
      <c r="G89" s="164"/>
      <c r="H89" s="164"/>
      <c r="K89" s="164"/>
      <c r="L89" s="164"/>
      <c r="M89" s="164"/>
      <c r="N89" s="164"/>
      <c r="O89" s="164"/>
      <c r="P89" s="164"/>
      <c r="Q89" s="164"/>
      <c r="R89" s="164"/>
      <c r="S89" s="164"/>
      <c r="T89" s="164"/>
      <c r="U89" s="164"/>
      <c r="V89" s="164"/>
      <c r="W89" s="164"/>
      <c r="X89" s="164"/>
      <c r="Y89" s="164"/>
      <c r="Z89" s="164"/>
    </row>
    <row r="90" spans="1:26">
      <c r="A90" s="164"/>
      <c r="B90" s="164"/>
      <c r="C90" s="164"/>
      <c r="D90" s="164"/>
      <c r="E90" s="164"/>
      <c r="F90" s="164"/>
      <c r="G90" s="164"/>
      <c r="H90" s="164"/>
      <c r="K90" s="164"/>
      <c r="L90" s="164"/>
      <c r="M90" s="164"/>
      <c r="N90" s="164"/>
      <c r="O90" s="164"/>
      <c r="P90" s="164"/>
      <c r="Q90" s="164"/>
      <c r="R90" s="164"/>
      <c r="S90" s="164"/>
      <c r="T90" s="164"/>
      <c r="U90" s="164"/>
      <c r="V90" s="164"/>
      <c r="W90" s="164"/>
      <c r="X90" s="164"/>
      <c r="Y90" s="164"/>
      <c r="Z90" s="164"/>
    </row>
    <row r="91" spans="1:26">
      <c r="A91" s="164"/>
      <c r="B91" s="164"/>
      <c r="C91" s="164"/>
      <c r="D91" s="164"/>
      <c r="E91" s="164"/>
      <c r="F91" s="164"/>
      <c r="G91" s="164"/>
      <c r="H91" s="164"/>
      <c r="K91" s="164"/>
      <c r="L91" s="164"/>
      <c r="M91" s="164"/>
      <c r="N91" s="164"/>
      <c r="O91" s="164"/>
      <c r="P91" s="164"/>
      <c r="Q91" s="164"/>
      <c r="R91" s="164"/>
      <c r="S91" s="164"/>
      <c r="T91" s="164"/>
      <c r="U91" s="164"/>
      <c r="V91" s="164"/>
      <c r="W91" s="164"/>
      <c r="X91" s="164"/>
      <c r="Y91" s="164"/>
      <c r="Z91" s="164"/>
    </row>
    <row r="92" spans="1:26">
      <c r="A92" s="164"/>
      <c r="B92" s="164"/>
      <c r="C92" s="164"/>
      <c r="D92" s="164"/>
      <c r="E92" s="164"/>
      <c r="F92" s="164"/>
      <c r="G92" s="164"/>
      <c r="H92" s="164"/>
      <c r="K92" s="164"/>
      <c r="L92" s="164"/>
      <c r="M92" s="164"/>
      <c r="N92" s="164"/>
      <c r="O92" s="164"/>
      <c r="P92" s="164"/>
      <c r="Q92" s="164"/>
      <c r="R92" s="164"/>
      <c r="S92" s="164"/>
      <c r="T92" s="164"/>
      <c r="U92" s="164"/>
      <c r="V92" s="164"/>
      <c r="W92" s="164"/>
      <c r="X92" s="164"/>
      <c r="Y92" s="164"/>
      <c r="Z92" s="164"/>
    </row>
    <row r="93" spans="1:26">
      <c r="A93" s="164"/>
      <c r="B93" s="164"/>
      <c r="C93" s="164"/>
      <c r="D93" s="164"/>
      <c r="E93" s="164"/>
      <c r="F93" s="164"/>
      <c r="G93" s="164"/>
      <c r="H93" s="164"/>
      <c r="K93" s="164"/>
      <c r="L93" s="164"/>
      <c r="M93" s="164"/>
      <c r="N93" s="164"/>
      <c r="O93" s="164"/>
      <c r="P93" s="164"/>
      <c r="Q93" s="164"/>
      <c r="R93" s="164"/>
      <c r="S93" s="164"/>
      <c r="T93" s="164"/>
      <c r="U93" s="164"/>
      <c r="V93" s="164"/>
      <c r="W93" s="164"/>
      <c r="X93" s="164"/>
      <c r="Y93" s="164"/>
      <c r="Z93" s="164"/>
    </row>
    <row r="94" spans="1:26">
      <c r="A94" s="164"/>
      <c r="B94" s="164"/>
      <c r="C94" s="164"/>
      <c r="D94" s="164"/>
      <c r="E94" s="164"/>
      <c r="F94" s="164"/>
      <c r="G94" s="164"/>
      <c r="H94" s="164"/>
      <c r="K94" s="164"/>
      <c r="L94" s="164"/>
      <c r="M94" s="164"/>
      <c r="N94" s="164"/>
      <c r="O94" s="164"/>
      <c r="P94" s="164"/>
      <c r="Q94" s="164"/>
      <c r="R94" s="164"/>
      <c r="S94" s="164"/>
      <c r="T94" s="164"/>
      <c r="U94" s="164"/>
      <c r="V94" s="164"/>
      <c r="W94" s="164"/>
      <c r="X94" s="164"/>
      <c r="Y94" s="164"/>
      <c r="Z94" s="164"/>
    </row>
    <row r="95" spans="1:26">
      <c r="A95" s="164"/>
      <c r="B95" s="164"/>
      <c r="C95" s="164"/>
      <c r="D95" s="164"/>
      <c r="E95" s="164"/>
      <c r="F95" s="164"/>
      <c r="G95" s="164"/>
      <c r="H95" s="164"/>
      <c r="K95" s="164"/>
      <c r="L95" s="164"/>
      <c r="M95" s="164"/>
      <c r="N95" s="164"/>
      <c r="O95" s="164"/>
      <c r="P95" s="164"/>
      <c r="Q95" s="164"/>
      <c r="R95" s="164"/>
      <c r="S95" s="164"/>
      <c r="T95" s="164"/>
      <c r="U95" s="164"/>
      <c r="V95" s="164"/>
      <c r="W95" s="164"/>
      <c r="X95" s="164"/>
      <c r="Y95" s="164"/>
      <c r="Z95" s="164"/>
    </row>
    <row r="96" spans="1:26">
      <c r="A96" s="164"/>
      <c r="B96" s="164"/>
      <c r="C96" s="164"/>
      <c r="D96" s="164"/>
      <c r="E96" s="164"/>
      <c r="F96" s="164"/>
      <c r="G96" s="164"/>
      <c r="H96" s="164"/>
      <c r="K96" s="164"/>
      <c r="L96" s="164"/>
      <c r="M96" s="164"/>
      <c r="N96" s="164"/>
      <c r="O96" s="164"/>
      <c r="P96" s="164"/>
      <c r="Q96" s="164"/>
      <c r="R96" s="164"/>
      <c r="S96" s="164"/>
      <c r="T96" s="164"/>
      <c r="U96" s="164"/>
      <c r="V96" s="164"/>
      <c r="W96" s="164"/>
      <c r="X96" s="164"/>
      <c r="Y96" s="164"/>
      <c r="Z96" s="164"/>
    </row>
    <row r="97" spans="1:26">
      <c r="A97" s="164"/>
      <c r="B97" s="164"/>
      <c r="C97" s="164"/>
      <c r="D97" s="164"/>
      <c r="E97" s="164"/>
      <c r="F97" s="164"/>
      <c r="G97" s="164"/>
      <c r="H97" s="164"/>
      <c r="K97" s="164"/>
      <c r="L97" s="164"/>
      <c r="M97" s="164"/>
      <c r="N97" s="164"/>
      <c r="O97" s="164"/>
      <c r="P97" s="164"/>
      <c r="Q97" s="164"/>
      <c r="R97" s="164"/>
      <c r="S97" s="164"/>
      <c r="T97" s="164"/>
      <c r="U97" s="164"/>
      <c r="V97" s="164"/>
      <c r="W97" s="164"/>
      <c r="X97" s="164"/>
      <c r="Y97" s="164"/>
      <c r="Z97" s="164"/>
    </row>
    <row r="98" spans="1:26">
      <c r="A98" s="164"/>
      <c r="B98" s="164"/>
      <c r="C98" s="164"/>
      <c r="D98" s="164"/>
      <c r="E98" s="164"/>
      <c r="F98" s="164"/>
      <c r="G98" s="164"/>
      <c r="H98" s="164"/>
      <c r="K98" s="164"/>
      <c r="L98" s="164"/>
      <c r="M98" s="164"/>
      <c r="N98" s="164"/>
      <c r="O98" s="164"/>
      <c r="P98" s="164"/>
      <c r="Q98" s="164"/>
      <c r="R98" s="164"/>
      <c r="S98" s="164"/>
      <c r="T98" s="164"/>
      <c r="U98" s="164"/>
      <c r="V98" s="164"/>
      <c r="W98" s="164"/>
      <c r="X98" s="164"/>
      <c r="Y98" s="164"/>
      <c r="Z98" s="164"/>
    </row>
    <row r="99" spans="1:26">
      <c r="A99" s="164"/>
      <c r="B99" s="164"/>
      <c r="C99" s="164"/>
      <c r="D99" s="164"/>
      <c r="E99" s="164"/>
      <c r="F99" s="164"/>
      <c r="G99" s="164"/>
      <c r="H99" s="164"/>
      <c r="K99" s="164"/>
      <c r="L99" s="164"/>
      <c r="M99" s="164"/>
      <c r="N99" s="164"/>
      <c r="O99" s="164"/>
      <c r="P99" s="164"/>
      <c r="Q99" s="164"/>
      <c r="R99" s="164"/>
      <c r="S99" s="164"/>
      <c r="T99" s="164"/>
      <c r="U99" s="164"/>
      <c r="V99" s="164"/>
      <c r="W99" s="164"/>
      <c r="X99" s="164"/>
      <c r="Y99" s="164"/>
      <c r="Z99" s="164"/>
    </row>
    <row r="100" spans="1:26">
      <c r="A100" s="164"/>
      <c r="B100" s="164"/>
      <c r="C100" s="164"/>
      <c r="D100" s="164"/>
      <c r="E100" s="164"/>
      <c r="F100" s="164"/>
      <c r="G100" s="164"/>
      <c r="H100" s="164"/>
      <c r="K100" s="164"/>
      <c r="L100" s="164"/>
      <c r="M100" s="164"/>
      <c r="N100" s="164"/>
      <c r="O100" s="164"/>
      <c r="P100" s="164"/>
      <c r="Q100" s="164"/>
      <c r="R100" s="164"/>
      <c r="S100" s="164"/>
      <c r="T100" s="164"/>
      <c r="U100" s="164"/>
      <c r="V100" s="164"/>
      <c r="W100" s="164"/>
      <c r="X100" s="164"/>
      <c r="Y100" s="164"/>
      <c r="Z100" s="164"/>
    </row>
    <row r="101" spans="1:26">
      <c r="A101" s="164"/>
      <c r="B101" s="164"/>
      <c r="C101" s="164"/>
      <c r="D101" s="164"/>
      <c r="E101" s="164"/>
      <c r="F101" s="164"/>
      <c r="G101" s="164"/>
      <c r="H101" s="164"/>
      <c r="K101" s="164"/>
      <c r="L101" s="164"/>
      <c r="M101" s="164"/>
      <c r="N101" s="164"/>
      <c r="O101" s="164"/>
      <c r="P101" s="164"/>
      <c r="Q101" s="164"/>
      <c r="R101" s="164"/>
      <c r="S101" s="164"/>
      <c r="T101" s="164"/>
      <c r="U101" s="164"/>
      <c r="V101" s="164"/>
      <c r="W101" s="164"/>
      <c r="X101" s="164"/>
      <c r="Y101" s="164"/>
      <c r="Z101" s="164"/>
    </row>
    <row r="102" spans="1:26">
      <c r="A102" s="164"/>
      <c r="B102" s="164"/>
      <c r="C102" s="164"/>
      <c r="D102" s="164"/>
      <c r="E102" s="164"/>
      <c r="F102" s="164"/>
      <c r="G102" s="164"/>
      <c r="H102" s="164"/>
      <c r="K102" s="164"/>
      <c r="L102" s="164"/>
      <c r="M102" s="164"/>
      <c r="N102" s="164"/>
      <c r="O102" s="164"/>
      <c r="P102" s="164"/>
      <c r="Q102" s="164"/>
      <c r="R102" s="164"/>
      <c r="S102" s="164"/>
      <c r="T102" s="164"/>
      <c r="U102" s="164"/>
      <c r="V102" s="164"/>
      <c r="W102" s="164"/>
      <c r="X102" s="164"/>
      <c r="Y102" s="164"/>
      <c r="Z102" s="164"/>
    </row>
    <row r="103" spans="1:26">
      <c r="A103" s="164"/>
      <c r="B103" s="164"/>
      <c r="C103" s="164"/>
      <c r="D103" s="164"/>
      <c r="E103" s="164"/>
      <c r="F103" s="164"/>
      <c r="G103" s="164"/>
      <c r="H103" s="164"/>
      <c r="K103" s="164"/>
      <c r="L103" s="164"/>
      <c r="M103" s="164"/>
      <c r="N103" s="164"/>
      <c r="O103" s="164"/>
      <c r="P103" s="164"/>
      <c r="Q103" s="164"/>
      <c r="R103" s="164"/>
      <c r="S103" s="164"/>
      <c r="T103" s="164"/>
      <c r="U103" s="164"/>
      <c r="V103" s="164"/>
      <c r="W103" s="164"/>
      <c r="X103" s="164"/>
      <c r="Y103" s="164"/>
      <c r="Z103" s="164"/>
    </row>
    <row r="104" spans="1:26">
      <c r="A104" s="164"/>
      <c r="B104" s="164"/>
      <c r="C104" s="164"/>
      <c r="D104" s="164"/>
      <c r="E104" s="164"/>
      <c r="F104" s="164"/>
      <c r="G104" s="164"/>
      <c r="H104" s="164"/>
      <c r="K104" s="164"/>
      <c r="L104" s="164"/>
      <c r="M104" s="164"/>
      <c r="N104" s="164"/>
      <c r="O104" s="164"/>
      <c r="P104" s="164"/>
      <c r="Q104" s="164"/>
      <c r="R104" s="164"/>
      <c r="S104" s="164"/>
      <c r="T104" s="164"/>
      <c r="U104" s="164"/>
      <c r="V104" s="164"/>
      <c r="W104" s="164"/>
      <c r="X104" s="164"/>
      <c r="Y104" s="164"/>
      <c r="Z104" s="164"/>
    </row>
    <row r="105" spans="1:26">
      <c r="A105" s="164"/>
      <c r="B105" s="164"/>
      <c r="C105" s="164"/>
      <c r="D105" s="164"/>
      <c r="E105" s="164"/>
      <c r="F105" s="164"/>
      <c r="G105" s="164"/>
      <c r="H105" s="164"/>
      <c r="K105" s="164"/>
      <c r="L105" s="164"/>
      <c r="M105" s="164"/>
      <c r="N105" s="164"/>
      <c r="O105" s="164"/>
      <c r="P105" s="164"/>
      <c r="Q105" s="164"/>
      <c r="R105" s="164"/>
      <c r="S105" s="164"/>
      <c r="T105" s="164"/>
      <c r="U105" s="164"/>
      <c r="V105" s="164"/>
      <c r="W105" s="164"/>
      <c r="X105" s="164"/>
      <c r="Y105" s="164"/>
      <c r="Z105" s="164"/>
    </row>
    <row r="106" spans="1:26">
      <c r="A106" s="164"/>
      <c r="B106" s="164"/>
      <c r="C106" s="164"/>
      <c r="D106" s="164"/>
      <c r="E106" s="164"/>
      <c r="F106" s="164"/>
      <c r="G106" s="164"/>
      <c r="H106" s="164"/>
      <c r="K106" s="164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4"/>
    </row>
    <row r="107" spans="1:26">
      <c r="A107" s="164"/>
      <c r="B107" s="164"/>
      <c r="C107" s="164"/>
      <c r="D107" s="164"/>
      <c r="E107" s="164"/>
      <c r="F107" s="164"/>
      <c r="G107" s="164"/>
      <c r="H107" s="164"/>
      <c r="K107" s="164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4"/>
    </row>
    <row r="108" spans="1:26">
      <c r="A108" s="164"/>
      <c r="B108" s="164"/>
      <c r="C108" s="164"/>
      <c r="D108" s="164"/>
      <c r="E108" s="164"/>
      <c r="F108" s="164"/>
      <c r="G108" s="164"/>
      <c r="H108" s="164"/>
      <c r="K108" s="164"/>
      <c r="L108" s="164"/>
      <c r="M108" s="164"/>
      <c r="N108" s="164"/>
      <c r="O108" s="164"/>
      <c r="P108" s="164"/>
      <c r="Q108" s="164"/>
      <c r="R108" s="164"/>
      <c r="S108" s="164"/>
      <c r="T108" s="164"/>
      <c r="U108" s="164"/>
      <c r="V108" s="164"/>
      <c r="W108" s="164"/>
      <c r="X108" s="164"/>
      <c r="Y108" s="164"/>
      <c r="Z108" s="164"/>
    </row>
    <row r="109" spans="1:26">
      <c r="A109" s="164"/>
      <c r="B109" s="164"/>
      <c r="C109" s="164"/>
      <c r="D109" s="164"/>
      <c r="E109" s="164"/>
      <c r="F109" s="164"/>
      <c r="G109" s="164"/>
      <c r="H109" s="164"/>
      <c r="K109" s="164"/>
      <c r="L109" s="164"/>
      <c r="M109" s="164"/>
      <c r="N109" s="164"/>
      <c r="O109" s="164"/>
      <c r="P109" s="164"/>
      <c r="Q109" s="164"/>
      <c r="R109" s="164"/>
      <c r="S109" s="164"/>
      <c r="T109" s="164"/>
      <c r="U109" s="164"/>
      <c r="V109" s="164"/>
      <c r="W109" s="164"/>
      <c r="X109" s="164"/>
      <c r="Y109" s="164"/>
      <c r="Z109" s="164"/>
    </row>
    <row r="110" spans="1:26">
      <c r="A110" s="164"/>
      <c r="B110" s="164"/>
      <c r="C110" s="164"/>
      <c r="D110" s="164"/>
      <c r="E110" s="164"/>
      <c r="F110" s="164"/>
      <c r="G110" s="164"/>
      <c r="H110" s="164"/>
      <c r="K110" s="164"/>
      <c r="L110" s="164"/>
      <c r="M110" s="164"/>
      <c r="N110" s="164"/>
      <c r="O110" s="164"/>
      <c r="P110" s="164"/>
      <c r="Q110" s="164"/>
      <c r="R110" s="164"/>
      <c r="S110" s="164"/>
      <c r="T110" s="164"/>
      <c r="U110" s="164"/>
      <c r="V110" s="164"/>
      <c r="W110" s="164"/>
      <c r="X110" s="164"/>
      <c r="Y110" s="164"/>
      <c r="Z110" s="164"/>
    </row>
    <row r="111" spans="1:26">
      <c r="A111" s="164"/>
      <c r="B111" s="164"/>
      <c r="C111" s="164"/>
      <c r="D111" s="164"/>
      <c r="E111" s="164"/>
      <c r="F111" s="164"/>
      <c r="G111" s="164"/>
      <c r="H111" s="164"/>
      <c r="K111" s="164"/>
      <c r="L111" s="164"/>
      <c r="M111" s="164"/>
      <c r="N111" s="164"/>
      <c r="O111" s="164"/>
      <c r="P111" s="164"/>
      <c r="Q111" s="164"/>
      <c r="R111" s="164"/>
      <c r="S111" s="164"/>
      <c r="T111" s="164"/>
      <c r="U111" s="164"/>
      <c r="V111" s="164"/>
      <c r="W111" s="164"/>
      <c r="X111" s="164"/>
      <c r="Y111" s="164"/>
      <c r="Z111" s="164"/>
    </row>
    <row r="112" spans="1:26">
      <c r="A112" s="164"/>
      <c r="B112" s="164"/>
      <c r="C112" s="164"/>
      <c r="D112" s="164"/>
      <c r="E112" s="164"/>
      <c r="F112" s="164"/>
      <c r="G112" s="164"/>
      <c r="H112" s="164"/>
      <c r="K112" s="164"/>
      <c r="L112" s="164"/>
      <c r="M112" s="164"/>
      <c r="N112" s="164"/>
      <c r="O112" s="164"/>
      <c r="P112" s="164"/>
      <c r="Q112" s="164"/>
      <c r="R112" s="164"/>
      <c r="S112" s="164"/>
      <c r="T112" s="164"/>
      <c r="U112" s="164"/>
      <c r="V112" s="164"/>
      <c r="W112" s="164"/>
      <c r="X112" s="164"/>
      <c r="Y112" s="164"/>
      <c r="Z112" s="164"/>
    </row>
    <row r="113" spans="1:26">
      <c r="A113" s="164"/>
      <c r="B113" s="164"/>
      <c r="C113" s="164"/>
      <c r="D113" s="164"/>
      <c r="E113" s="164"/>
      <c r="F113" s="164"/>
      <c r="G113" s="164"/>
      <c r="H113" s="164"/>
      <c r="K113" s="164"/>
      <c r="L113" s="164"/>
      <c r="M113" s="164"/>
      <c r="N113" s="164"/>
      <c r="O113" s="164"/>
      <c r="P113" s="164"/>
      <c r="Q113" s="164"/>
      <c r="R113" s="164"/>
      <c r="S113" s="164"/>
      <c r="T113" s="164"/>
      <c r="U113" s="164"/>
      <c r="V113" s="164"/>
      <c r="W113" s="164"/>
      <c r="X113" s="164"/>
      <c r="Y113" s="164"/>
      <c r="Z113" s="164"/>
    </row>
    <row r="114" spans="1:26">
      <c r="A114" s="164"/>
      <c r="B114" s="164"/>
      <c r="C114" s="164"/>
      <c r="D114" s="164"/>
      <c r="E114" s="164"/>
      <c r="F114" s="164"/>
      <c r="G114" s="164"/>
      <c r="H114" s="164"/>
      <c r="K114" s="164"/>
      <c r="L114" s="164"/>
      <c r="M114" s="164"/>
      <c r="N114" s="164"/>
      <c r="O114" s="164"/>
      <c r="P114" s="164"/>
      <c r="Q114" s="164"/>
      <c r="R114" s="164"/>
      <c r="S114" s="164"/>
      <c r="T114" s="164"/>
      <c r="U114" s="164"/>
      <c r="V114" s="164"/>
      <c r="W114" s="164"/>
      <c r="X114" s="164"/>
      <c r="Y114" s="164"/>
      <c r="Z114" s="164"/>
    </row>
    <row r="115" spans="1:26">
      <c r="A115" s="164"/>
      <c r="B115" s="164"/>
      <c r="C115" s="164"/>
      <c r="D115" s="164"/>
      <c r="E115" s="164"/>
      <c r="F115" s="164"/>
      <c r="G115" s="164"/>
      <c r="H115" s="164"/>
      <c r="K115" s="164"/>
      <c r="L115" s="164"/>
      <c r="M115" s="164"/>
      <c r="N115" s="164"/>
      <c r="O115" s="164"/>
      <c r="P115" s="164"/>
      <c r="Q115" s="164"/>
      <c r="R115" s="164"/>
      <c r="S115" s="164"/>
      <c r="T115" s="164"/>
      <c r="U115" s="164"/>
      <c r="V115" s="164"/>
      <c r="W115" s="164"/>
      <c r="X115" s="164"/>
      <c r="Y115" s="164"/>
      <c r="Z115" s="164"/>
    </row>
    <row r="116" spans="1:26">
      <c r="A116" s="164"/>
      <c r="B116" s="164"/>
      <c r="C116" s="164"/>
      <c r="D116" s="164"/>
      <c r="E116" s="164"/>
      <c r="F116" s="164"/>
      <c r="G116" s="164"/>
      <c r="H116" s="164"/>
      <c r="K116" s="164"/>
      <c r="L116" s="164"/>
      <c r="M116" s="164"/>
      <c r="N116" s="164"/>
      <c r="O116" s="164"/>
      <c r="P116" s="164"/>
      <c r="Q116" s="164"/>
      <c r="R116" s="164"/>
      <c r="S116" s="164"/>
      <c r="T116" s="164"/>
      <c r="U116" s="164"/>
      <c r="V116" s="164"/>
      <c r="W116" s="164"/>
      <c r="X116" s="164"/>
      <c r="Y116" s="164"/>
      <c r="Z116" s="164"/>
    </row>
    <row r="117" spans="1:26">
      <c r="A117" s="164"/>
      <c r="B117" s="164"/>
      <c r="C117" s="164"/>
      <c r="D117" s="164"/>
      <c r="E117" s="164"/>
      <c r="F117" s="164"/>
      <c r="G117" s="164"/>
      <c r="H117" s="164"/>
      <c r="K117" s="164"/>
      <c r="L117" s="164"/>
      <c r="M117" s="164"/>
      <c r="N117" s="164"/>
      <c r="O117" s="164"/>
      <c r="P117" s="164"/>
      <c r="Q117" s="164"/>
      <c r="R117" s="164"/>
      <c r="S117" s="164"/>
      <c r="T117" s="164"/>
      <c r="U117" s="164"/>
      <c r="V117" s="164"/>
      <c r="W117" s="164"/>
      <c r="X117" s="164"/>
      <c r="Y117" s="164"/>
      <c r="Z117" s="164"/>
    </row>
    <row r="118" spans="1:26">
      <c r="A118" s="164"/>
      <c r="B118" s="164"/>
      <c r="C118" s="164"/>
      <c r="D118" s="164"/>
      <c r="E118" s="164"/>
      <c r="F118" s="164"/>
      <c r="G118" s="164"/>
      <c r="H118" s="164"/>
      <c r="K118" s="164"/>
      <c r="L118" s="164"/>
      <c r="M118" s="164"/>
      <c r="N118" s="164"/>
      <c r="O118" s="164"/>
      <c r="P118" s="164"/>
      <c r="Q118" s="164"/>
      <c r="R118" s="164"/>
      <c r="S118" s="164"/>
      <c r="T118" s="164"/>
      <c r="U118" s="164"/>
      <c r="V118" s="164"/>
      <c r="W118" s="164"/>
      <c r="X118" s="164"/>
      <c r="Y118" s="164"/>
      <c r="Z118" s="164"/>
    </row>
    <row r="119" spans="1:26">
      <c r="A119" s="164"/>
      <c r="B119" s="164"/>
      <c r="C119" s="164"/>
      <c r="D119" s="164"/>
      <c r="E119" s="164"/>
      <c r="F119" s="164"/>
      <c r="G119" s="164"/>
      <c r="H119" s="164"/>
      <c r="K119" s="164"/>
      <c r="L119" s="164"/>
      <c r="M119" s="164"/>
      <c r="N119" s="164"/>
      <c r="O119" s="164"/>
      <c r="P119" s="164"/>
      <c r="Q119" s="164"/>
      <c r="R119" s="164"/>
      <c r="S119" s="164"/>
      <c r="T119" s="164"/>
      <c r="U119" s="164"/>
      <c r="V119" s="164"/>
      <c r="W119" s="164"/>
      <c r="X119" s="164"/>
      <c r="Y119" s="164"/>
      <c r="Z119" s="164"/>
    </row>
    <row r="120" spans="1:26">
      <c r="A120" s="164"/>
      <c r="B120" s="164"/>
      <c r="C120" s="164"/>
      <c r="D120" s="164"/>
      <c r="E120" s="164"/>
      <c r="F120" s="164"/>
      <c r="G120" s="164"/>
      <c r="H120" s="164"/>
      <c r="K120" s="164"/>
      <c r="L120" s="164"/>
      <c r="M120" s="164"/>
      <c r="N120" s="164"/>
      <c r="O120" s="164"/>
      <c r="P120" s="164"/>
      <c r="Q120" s="164"/>
      <c r="R120" s="164"/>
      <c r="S120" s="164"/>
      <c r="T120" s="164"/>
      <c r="U120" s="164"/>
      <c r="V120" s="164"/>
      <c r="W120" s="164"/>
      <c r="X120" s="164"/>
      <c r="Y120" s="164"/>
      <c r="Z120" s="164"/>
    </row>
    <row r="121" spans="1:26">
      <c r="A121" s="164"/>
      <c r="B121" s="164"/>
      <c r="C121" s="164"/>
      <c r="D121" s="164"/>
      <c r="E121" s="164"/>
      <c r="F121" s="164"/>
      <c r="G121" s="164"/>
      <c r="H121" s="164"/>
      <c r="K121" s="164"/>
      <c r="L121" s="164"/>
      <c r="M121" s="164"/>
      <c r="N121" s="164"/>
      <c r="O121" s="164"/>
      <c r="P121" s="164"/>
      <c r="Q121" s="164"/>
      <c r="R121" s="164"/>
      <c r="S121" s="164"/>
      <c r="T121" s="164"/>
      <c r="U121" s="164"/>
      <c r="V121" s="164"/>
      <c r="W121" s="164"/>
      <c r="X121" s="164"/>
      <c r="Y121" s="164"/>
      <c r="Z121" s="164"/>
    </row>
    <row r="122" spans="1:26">
      <c r="A122" s="164"/>
      <c r="B122" s="164"/>
      <c r="C122" s="164"/>
      <c r="D122" s="164"/>
      <c r="E122" s="164"/>
      <c r="F122" s="164"/>
      <c r="G122" s="164"/>
      <c r="H122" s="164"/>
      <c r="K122" s="164"/>
      <c r="L122" s="164"/>
      <c r="M122" s="164"/>
      <c r="N122" s="164"/>
      <c r="O122" s="164"/>
      <c r="P122" s="164"/>
      <c r="Q122" s="164"/>
      <c r="R122" s="164"/>
      <c r="S122" s="164"/>
      <c r="T122" s="164"/>
      <c r="U122" s="164"/>
      <c r="V122" s="164"/>
      <c r="W122" s="164"/>
      <c r="X122" s="164"/>
      <c r="Y122" s="164"/>
      <c r="Z122" s="164"/>
    </row>
    <row r="123" spans="1:26">
      <c r="A123" s="164"/>
      <c r="B123" s="164"/>
      <c r="C123" s="164"/>
      <c r="D123" s="164"/>
      <c r="E123" s="164"/>
      <c r="F123" s="164"/>
      <c r="G123" s="164"/>
      <c r="H123" s="164"/>
      <c r="K123" s="164"/>
      <c r="L123" s="164"/>
      <c r="M123" s="164"/>
      <c r="N123" s="164"/>
      <c r="O123" s="164"/>
      <c r="P123" s="164"/>
      <c r="Q123" s="164"/>
      <c r="R123" s="164"/>
      <c r="S123" s="164"/>
      <c r="T123" s="164"/>
      <c r="U123" s="164"/>
      <c r="V123" s="164"/>
      <c r="W123" s="164"/>
      <c r="X123" s="164"/>
      <c r="Y123" s="164"/>
      <c r="Z123" s="164"/>
    </row>
    <row r="124" spans="1:26">
      <c r="A124" s="164"/>
      <c r="B124" s="164"/>
      <c r="C124" s="164"/>
      <c r="D124" s="164"/>
      <c r="E124" s="164"/>
      <c r="F124" s="164"/>
      <c r="G124" s="164"/>
      <c r="H124" s="164"/>
      <c r="K124" s="164"/>
      <c r="L124" s="164"/>
      <c r="M124" s="164"/>
      <c r="N124" s="164"/>
      <c r="O124" s="164"/>
      <c r="P124" s="164"/>
      <c r="Q124" s="164"/>
      <c r="R124" s="164"/>
      <c r="S124" s="164"/>
      <c r="T124" s="164"/>
      <c r="U124" s="164"/>
      <c r="V124" s="164"/>
      <c r="W124" s="164"/>
      <c r="X124" s="164"/>
      <c r="Y124" s="164"/>
      <c r="Z124" s="164"/>
    </row>
    <row r="125" spans="1:26">
      <c r="A125" s="164"/>
      <c r="B125" s="164"/>
      <c r="C125" s="164"/>
      <c r="D125" s="164"/>
      <c r="E125" s="164"/>
      <c r="F125" s="164"/>
      <c r="G125" s="164"/>
      <c r="H125" s="164"/>
      <c r="K125" s="164"/>
      <c r="L125" s="164"/>
      <c r="M125" s="164"/>
      <c r="N125" s="164"/>
      <c r="O125" s="164"/>
      <c r="P125" s="164"/>
      <c r="Q125" s="164"/>
      <c r="R125" s="164"/>
      <c r="S125" s="164"/>
      <c r="T125" s="164"/>
      <c r="U125" s="164"/>
      <c r="V125" s="164"/>
      <c r="W125" s="164"/>
      <c r="X125" s="164"/>
      <c r="Y125" s="164"/>
      <c r="Z125" s="164"/>
    </row>
    <row r="126" spans="1:26">
      <c r="A126" s="164"/>
      <c r="B126" s="164"/>
      <c r="C126" s="164"/>
      <c r="D126" s="164"/>
      <c r="E126" s="164"/>
      <c r="F126" s="164"/>
      <c r="G126" s="164"/>
      <c r="H126" s="164"/>
      <c r="K126" s="164"/>
      <c r="L126" s="164"/>
      <c r="M126" s="164"/>
      <c r="N126" s="164"/>
      <c r="O126" s="164"/>
      <c r="P126" s="164"/>
      <c r="Q126" s="164"/>
      <c r="R126" s="164"/>
      <c r="S126" s="164"/>
      <c r="T126" s="164"/>
      <c r="U126" s="164"/>
      <c r="V126" s="164"/>
      <c r="W126" s="164"/>
      <c r="X126" s="164"/>
      <c r="Y126" s="164"/>
      <c r="Z126" s="164"/>
    </row>
    <row r="127" spans="1:26">
      <c r="A127" s="164"/>
      <c r="B127" s="164"/>
      <c r="C127" s="164"/>
      <c r="D127" s="164"/>
      <c r="E127" s="164"/>
      <c r="F127" s="164"/>
      <c r="G127" s="164"/>
      <c r="H127" s="164"/>
      <c r="K127" s="164"/>
      <c r="L127" s="164"/>
      <c r="M127" s="164"/>
      <c r="N127" s="164"/>
      <c r="O127" s="164"/>
      <c r="P127" s="164"/>
      <c r="Q127" s="164"/>
      <c r="R127" s="164"/>
      <c r="S127" s="164"/>
      <c r="T127" s="164"/>
      <c r="U127" s="164"/>
      <c r="V127" s="164"/>
      <c r="W127" s="164"/>
      <c r="X127" s="164"/>
      <c r="Y127" s="164"/>
      <c r="Z127" s="164"/>
    </row>
    <row r="128" spans="1:26">
      <c r="A128" s="164"/>
      <c r="B128" s="164"/>
      <c r="C128" s="164"/>
      <c r="D128" s="164"/>
      <c r="E128" s="164"/>
      <c r="F128" s="164"/>
      <c r="G128" s="164"/>
      <c r="H128" s="164"/>
      <c r="K128" s="164"/>
      <c r="L128" s="164"/>
      <c r="M128" s="164"/>
      <c r="N128" s="164"/>
      <c r="O128" s="164"/>
      <c r="P128" s="164"/>
      <c r="Q128" s="164"/>
      <c r="R128" s="164"/>
      <c r="S128" s="164"/>
      <c r="T128" s="164"/>
      <c r="U128" s="164"/>
      <c r="V128" s="164"/>
      <c r="W128" s="164"/>
      <c r="X128" s="164"/>
      <c r="Y128" s="164"/>
      <c r="Z128" s="164"/>
    </row>
    <row r="129" spans="1:26">
      <c r="A129" s="164"/>
      <c r="B129" s="164"/>
      <c r="C129" s="164"/>
      <c r="D129" s="164"/>
      <c r="E129" s="164"/>
      <c r="F129" s="164"/>
      <c r="G129" s="164"/>
      <c r="H129" s="164"/>
      <c r="K129" s="164"/>
      <c r="L129" s="164"/>
      <c r="M129" s="164"/>
      <c r="N129" s="164"/>
      <c r="O129" s="164"/>
      <c r="P129" s="164"/>
      <c r="Q129" s="164"/>
      <c r="R129" s="164"/>
      <c r="S129" s="164"/>
      <c r="T129" s="164"/>
      <c r="U129" s="164"/>
      <c r="V129" s="164"/>
      <c r="W129" s="164"/>
      <c r="X129" s="164"/>
      <c r="Y129" s="164"/>
      <c r="Z129" s="164"/>
    </row>
    <row r="130" spans="1:26">
      <c r="A130" s="164"/>
      <c r="B130" s="164"/>
      <c r="C130" s="164"/>
      <c r="D130" s="164"/>
      <c r="E130" s="164"/>
      <c r="F130" s="164"/>
      <c r="G130" s="164"/>
      <c r="H130" s="164"/>
      <c r="K130" s="164"/>
      <c r="L130" s="164"/>
      <c r="M130" s="164"/>
      <c r="N130" s="164"/>
      <c r="O130" s="164"/>
      <c r="P130" s="164"/>
      <c r="Q130" s="164"/>
      <c r="R130" s="164"/>
      <c r="S130" s="164"/>
      <c r="T130" s="164"/>
      <c r="U130" s="164"/>
      <c r="V130" s="164"/>
      <c r="W130" s="164"/>
      <c r="X130" s="164"/>
      <c r="Y130" s="164"/>
      <c r="Z130" s="164"/>
    </row>
    <row r="131" spans="1:26">
      <c r="A131" s="164"/>
      <c r="B131" s="164"/>
      <c r="C131" s="164"/>
      <c r="D131" s="164"/>
      <c r="E131" s="164"/>
      <c r="F131" s="164"/>
      <c r="G131" s="164"/>
      <c r="H131" s="164"/>
      <c r="K131" s="164"/>
      <c r="L131" s="164"/>
      <c r="M131" s="164"/>
      <c r="N131" s="164"/>
      <c r="O131" s="164"/>
      <c r="P131" s="164"/>
      <c r="Q131" s="164"/>
      <c r="R131" s="164"/>
      <c r="S131" s="164"/>
      <c r="T131" s="164"/>
      <c r="U131" s="164"/>
      <c r="V131" s="164"/>
      <c r="W131" s="164"/>
      <c r="X131" s="164"/>
      <c r="Y131" s="164"/>
      <c r="Z131" s="164"/>
    </row>
    <row r="132" spans="1:26">
      <c r="A132" s="164"/>
      <c r="B132" s="164"/>
      <c r="C132" s="164"/>
      <c r="D132" s="164"/>
      <c r="E132" s="164"/>
      <c r="F132" s="164"/>
      <c r="G132" s="164"/>
      <c r="H132" s="164"/>
      <c r="K132" s="164"/>
      <c r="L132" s="164"/>
      <c r="M132" s="164"/>
      <c r="N132" s="164"/>
      <c r="O132" s="164"/>
      <c r="P132" s="164"/>
      <c r="Q132" s="164"/>
      <c r="R132" s="164"/>
      <c r="S132" s="164"/>
      <c r="T132" s="164"/>
      <c r="U132" s="164"/>
      <c r="V132" s="164"/>
      <c r="W132" s="164"/>
      <c r="X132" s="164"/>
      <c r="Y132" s="164"/>
      <c r="Z132" s="164"/>
    </row>
    <row r="133" spans="1:26">
      <c r="A133" s="164"/>
      <c r="B133" s="164"/>
      <c r="C133" s="164"/>
      <c r="D133" s="164"/>
      <c r="E133" s="164"/>
      <c r="F133" s="164"/>
      <c r="G133" s="164"/>
      <c r="H133" s="164"/>
      <c r="K133" s="164"/>
      <c r="L133" s="164"/>
      <c r="M133" s="164"/>
      <c r="N133" s="164"/>
      <c r="O133" s="164"/>
      <c r="P133" s="164"/>
      <c r="Q133" s="164"/>
      <c r="R133" s="164"/>
      <c r="S133" s="164"/>
      <c r="T133" s="164"/>
      <c r="U133" s="164"/>
      <c r="V133" s="164"/>
      <c r="W133" s="164"/>
      <c r="X133" s="164"/>
      <c r="Y133" s="164"/>
      <c r="Z133" s="164"/>
    </row>
    <row r="134" spans="1:26">
      <c r="A134" s="164"/>
      <c r="B134" s="164"/>
      <c r="C134" s="164"/>
      <c r="D134" s="164"/>
      <c r="E134" s="164"/>
      <c r="F134" s="164"/>
      <c r="G134" s="164"/>
      <c r="H134" s="164"/>
      <c r="K134" s="164"/>
      <c r="L134" s="164"/>
      <c r="M134" s="164"/>
      <c r="N134" s="164"/>
      <c r="O134" s="164"/>
      <c r="P134" s="164"/>
      <c r="Q134" s="164"/>
      <c r="R134" s="164"/>
      <c r="S134" s="164"/>
      <c r="T134" s="164"/>
      <c r="U134" s="164"/>
      <c r="V134" s="164"/>
      <c r="W134" s="164"/>
      <c r="X134" s="164"/>
      <c r="Y134" s="164"/>
      <c r="Z134" s="164"/>
    </row>
    <row r="135" spans="1:26">
      <c r="A135" s="164"/>
      <c r="B135" s="164"/>
      <c r="C135" s="164"/>
      <c r="D135" s="164"/>
      <c r="E135" s="164"/>
      <c r="F135" s="164"/>
      <c r="G135" s="164"/>
      <c r="H135" s="164"/>
      <c r="K135" s="164"/>
      <c r="L135" s="164"/>
      <c r="M135" s="164"/>
      <c r="N135" s="164"/>
      <c r="O135" s="164"/>
      <c r="P135" s="164"/>
      <c r="Q135" s="164"/>
      <c r="R135" s="164"/>
      <c r="S135" s="164"/>
      <c r="T135" s="164"/>
      <c r="U135" s="164"/>
      <c r="V135" s="164"/>
      <c r="W135" s="164"/>
      <c r="X135" s="164"/>
      <c r="Y135" s="164"/>
      <c r="Z135" s="164"/>
    </row>
    <row r="136" spans="1:26">
      <c r="A136" s="164"/>
      <c r="B136" s="164"/>
      <c r="C136" s="164"/>
      <c r="D136" s="164"/>
      <c r="E136" s="164"/>
      <c r="F136" s="164"/>
      <c r="G136" s="164"/>
      <c r="H136" s="164"/>
      <c r="K136" s="164"/>
      <c r="L136" s="164"/>
      <c r="M136" s="164"/>
      <c r="N136" s="164"/>
      <c r="O136" s="164"/>
      <c r="P136" s="164"/>
      <c r="Q136" s="164"/>
      <c r="R136" s="164"/>
      <c r="S136" s="164"/>
      <c r="T136" s="164"/>
      <c r="U136" s="164"/>
      <c r="V136" s="164"/>
      <c r="W136" s="164"/>
      <c r="X136" s="164"/>
      <c r="Y136" s="164"/>
      <c r="Z136" s="164"/>
    </row>
    <row r="137" spans="1:26">
      <c r="A137" s="164"/>
      <c r="B137" s="164"/>
      <c r="C137" s="164"/>
      <c r="D137" s="164"/>
      <c r="E137" s="164"/>
      <c r="F137" s="164"/>
      <c r="G137" s="164"/>
      <c r="H137" s="164"/>
      <c r="K137" s="164"/>
      <c r="L137" s="164"/>
      <c r="M137" s="164"/>
      <c r="N137" s="164"/>
      <c r="O137" s="164"/>
      <c r="P137" s="164"/>
      <c r="Q137" s="164"/>
      <c r="R137" s="164"/>
      <c r="S137" s="164"/>
      <c r="T137" s="164"/>
      <c r="U137" s="164"/>
      <c r="V137" s="164"/>
      <c r="W137" s="164"/>
      <c r="X137" s="164"/>
      <c r="Y137" s="164"/>
      <c r="Z137" s="164"/>
    </row>
    <row r="138" spans="1:26">
      <c r="A138" s="164"/>
      <c r="B138" s="164"/>
      <c r="C138" s="164"/>
      <c r="D138" s="164"/>
      <c r="E138" s="164"/>
      <c r="F138" s="164"/>
      <c r="G138" s="164"/>
      <c r="H138" s="164"/>
      <c r="K138" s="164"/>
      <c r="L138" s="164"/>
      <c r="M138" s="164"/>
      <c r="N138" s="164"/>
      <c r="O138" s="164"/>
      <c r="P138" s="164"/>
      <c r="Q138" s="164"/>
      <c r="R138" s="164"/>
      <c r="S138" s="164"/>
      <c r="T138" s="164"/>
      <c r="U138" s="164"/>
      <c r="V138" s="164"/>
      <c r="W138" s="164"/>
      <c r="X138" s="164"/>
      <c r="Y138" s="164"/>
      <c r="Z138" s="164"/>
    </row>
    <row r="139" spans="1:26">
      <c r="A139" s="164"/>
      <c r="B139" s="164"/>
      <c r="C139" s="164"/>
      <c r="D139" s="164"/>
      <c r="E139" s="164"/>
      <c r="F139" s="164"/>
      <c r="G139" s="164"/>
      <c r="H139" s="164"/>
      <c r="K139" s="164"/>
      <c r="L139" s="164"/>
      <c r="M139" s="164"/>
      <c r="N139" s="164"/>
      <c r="O139" s="164"/>
      <c r="P139" s="164"/>
      <c r="Q139" s="164"/>
      <c r="R139" s="164"/>
      <c r="S139" s="164"/>
      <c r="T139" s="164"/>
      <c r="U139" s="164"/>
      <c r="V139" s="164"/>
      <c r="W139" s="164"/>
      <c r="X139" s="164"/>
      <c r="Y139" s="164"/>
      <c r="Z139" s="164"/>
    </row>
    <row r="140" spans="1:26">
      <c r="A140" s="164"/>
      <c r="B140" s="164"/>
      <c r="C140" s="164"/>
      <c r="D140" s="164"/>
      <c r="E140" s="164"/>
      <c r="F140" s="164"/>
      <c r="G140" s="164"/>
      <c r="H140" s="164"/>
      <c r="K140" s="164"/>
      <c r="L140" s="164"/>
      <c r="M140" s="164"/>
      <c r="N140" s="164"/>
      <c r="O140" s="164"/>
      <c r="P140" s="164"/>
      <c r="Q140" s="164"/>
      <c r="R140" s="164"/>
      <c r="S140" s="164"/>
      <c r="T140" s="164"/>
      <c r="U140" s="164"/>
      <c r="V140" s="164"/>
      <c r="W140" s="164"/>
      <c r="X140" s="164"/>
      <c r="Y140" s="164"/>
      <c r="Z140" s="164"/>
    </row>
    <row r="141" spans="1:26">
      <c r="A141" s="164"/>
      <c r="B141" s="164"/>
      <c r="C141" s="164"/>
      <c r="D141" s="164"/>
      <c r="E141" s="164"/>
      <c r="F141" s="164"/>
      <c r="G141" s="164"/>
      <c r="H141" s="164"/>
      <c r="K141" s="164"/>
      <c r="L141" s="164"/>
      <c r="M141" s="164"/>
      <c r="N141" s="164"/>
      <c r="O141" s="164"/>
      <c r="P141" s="164"/>
      <c r="Q141" s="164"/>
      <c r="R141" s="164"/>
      <c r="S141" s="164"/>
      <c r="T141" s="164"/>
      <c r="U141" s="164"/>
      <c r="V141" s="164"/>
      <c r="W141" s="164"/>
      <c r="X141" s="164"/>
      <c r="Y141" s="164"/>
      <c r="Z141" s="164"/>
    </row>
    <row r="142" spans="1:26">
      <c r="A142" s="164"/>
      <c r="B142" s="164"/>
      <c r="C142" s="164"/>
      <c r="D142" s="164"/>
      <c r="E142" s="164"/>
      <c r="F142" s="164"/>
      <c r="G142" s="164"/>
      <c r="H142" s="164"/>
      <c r="K142" s="164"/>
      <c r="L142" s="164"/>
      <c r="M142" s="164"/>
      <c r="N142" s="164"/>
      <c r="O142" s="164"/>
      <c r="P142" s="164"/>
      <c r="Q142" s="164"/>
      <c r="R142" s="164"/>
      <c r="S142" s="164"/>
      <c r="T142" s="164"/>
      <c r="U142" s="164"/>
      <c r="V142" s="164"/>
      <c r="W142" s="164"/>
      <c r="X142" s="164"/>
      <c r="Y142" s="164"/>
      <c r="Z142" s="164"/>
    </row>
    <row r="143" spans="1:26">
      <c r="A143" s="164"/>
      <c r="B143" s="164"/>
      <c r="C143" s="164"/>
      <c r="D143" s="164"/>
      <c r="E143" s="164"/>
      <c r="F143" s="164"/>
      <c r="G143" s="164"/>
      <c r="H143" s="164"/>
      <c r="K143" s="164"/>
      <c r="L143" s="164"/>
      <c r="M143" s="164"/>
      <c r="N143" s="164"/>
      <c r="O143" s="164"/>
      <c r="P143" s="164"/>
      <c r="Q143" s="164"/>
      <c r="R143" s="164"/>
      <c r="S143" s="164"/>
      <c r="T143" s="164"/>
      <c r="U143" s="164"/>
      <c r="V143" s="164"/>
      <c r="W143" s="164"/>
      <c r="X143" s="164"/>
      <c r="Y143" s="164"/>
      <c r="Z143" s="164"/>
    </row>
    <row r="144" spans="1:26">
      <c r="A144" s="164"/>
      <c r="B144" s="164"/>
      <c r="C144" s="164"/>
      <c r="D144" s="164"/>
      <c r="E144" s="164"/>
      <c r="F144" s="164"/>
      <c r="G144" s="164"/>
      <c r="H144" s="164"/>
      <c r="K144" s="164"/>
      <c r="L144" s="164"/>
      <c r="M144" s="164"/>
      <c r="N144" s="164"/>
      <c r="O144" s="164"/>
      <c r="P144" s="164"/>
      <c r="Q144" s="164"/>
      <c r="R144" s="164"/>
      <c r="S144" s="164"/>
      <c r="T144" s="164"/>
      <c r="U144" s="164"/>
      <c r="V144" s="164"/>
      <c r="W144" s="164"/>
      <c r="X144" s="164"/>
      <c r="Y144" s="164"/>
      <c r="Z144" s="164"/>
    </row>
    <row r="145" spans="1:26">
      <c r="A145" s="164"/>
      <c r="B145" s="164"/>
      <c r="C145" s="164"/>
      <c r="D145" s="164"/>
      <c r="E145" s="164"/>
      <c r="F145" s="164"/>
      <c r="G145" s="164"/>
      <c r="H145" s="164"/>
      <c r="K145" s="164"/>
      <c r="L145" s="164"/>
      <c r="M145" s="164"/>
      <c r="N145" s="164"/>
      <c r="O145" s="164"/>
      <c r="P145" s="164"/>
      <c r="Q145" s="164"/>
      <c r="R145" s="164"/>
      <c r="S145" s="164"/>
      <c r="T145" s="164"/>
      <c r="U145" s="164"/>
      <c r="V145" s="164"/>
      <c r="W145" s="164"/>
      <c r="X145" s="164"/>
      <c r="Y145" s="164"/>
      <c r="Z145" s="164"/>
    </row>
    <row r="146" spans="1:26">
      <c r="A146" s="164"/>
      <c r="B146" s="164"/>
      <c r="C146" s="164"/>
      <c r="D146" s="164"/>
      <c r="E146" s="164"/>
      <c r="F146" s="164"/>
      <c r="G146" s="164"/>
      <c r="H146" s="164"/>
      <c r="K146" s="164"/>
      <c r="L146" s="164"/>
      <c r="M146" s="164"/>
      <c r="N146" s="164"/>
      <c r="O146" s="164"/>
      <c r="P146" s="164"/>
      <c r="Q146" s="164"/>
      <c r="R146" s="164"/>
      <c r="S146" s="164"/>
      <c r="T146" s="164"/>
      <c r="U146" s="164"/>
      <c r="V146" s="164"/>
      <c r="W146" s="164"/>
      <c r="X146" s="164"/>
      <c r="Y146" s="164"/>
      <c r="Z146" s="164"/>
    </row>
    <row r="147" spans="1:26">
      <c r="A147" s="164"/>
      <c r="B147" s="164"/>
      <c r="C147" s="164"/>
      <c r="D147" s="164"/>
      <c r="E147" s="164"/>
      <c r="F147" s="164"/>
      <c r="G147" s="164"/>
      <c r="H147" s="164"/>
      <c r="K147" s="164"/>
      <c r="L147" s="164"/>
      <c r="M147" s="164"/>
      <c r="N147" s="164"/>
      <c r="O147" s="164"/>
      <c r="P147" s="164"/>
      <c r="Q147" s="164"/>
      <c r="R147" s="164"/>
      <c r="S147" s="164"/>
      <c r="T147" s="164"/>
      <c r="U147" s="164"/>
      <c r="V147" s="164"/>
      <c r="W147" s="164"/>
      <c r="X147" s="164"/>
      <c r="Y147" s="164"/>
      <c r="Z147" s="164"/>
    </row>
    <row r="148" spans="1:26">
      <c r="A148" s="164"/>
      <c r="B148" s="164"/>
      <c r="C148" s="164"/>
      <c r="D148" s="164"/>
      <c r="E148" s="164"/>
      <c r="F148" s="164"/>
      <c r="G148" s="164"/>
      <c r="H148" s="164"/>
      <c r="K148" s="164"/>
      <c r="L148" s="164"/>
      <c r="M148" s="164"/>
      <c r="N148" s="164"/>
      <c r="O148" s="164"/>
      <c r="P148" s="164"/>
      <c r="Q148" s="164"/>
      <c r="R148" s="164"/>
      <c r="S148" s="164"/>
      <c r="T148" s="164"/>
      <c r="U148" s="164"/>
      <c r="V148" s="164"/>
      <c r="W148" s="164"/>
      <c r="X148" s="164"/>
      <c r="Y148" s="164"/>
      <c r="Z148" s="164"/>
    </row>
    <row r="149" spans="1:26">
      <c r="A149" s="164"/>
      <c r="B149" s="164"/>
      <c r="C149" s="164"/>
      <c r="D149" s="164"/>
      <c r="E149" s="164"/>
      <c r="F149" s="164"/>
      <c r="G149" s="164"/>
      <c r="H149" s="164"/>
      <c r="K149" s="164"/>
      <c r="L149" s="164"/>
      <c r="M149" s="164"/>
      <c r="N149" s="164"/>
      <c r="O149" s="164"/>
      <c r="P149" s="164"/>
      <c r="Q149" s="164"/>
      <c r="R149" s="164"/>
      <c r="S149" s="164"/>
      <c r="T149" s="164"/>
      <c r="U149" s="164"/>
      <c r="V149" s="164"/>
      <c r="W149" s="164"/>
      <c r="X149" s="164"/>
      <c r="Y149" s="164"/>
      <c r="Z149" s="164"/>
    </row>
    <row r="150" spans="1:26">
      <c r="A150" s="164"/>
      <c r="B150" s="164"/>
      <c r="C150" s="164"/>
      <c r="D150" s="164"/>
      <c r="E150" s="164"/>
      <c r="F150" s="164"/>
      <c r="G150" s="164"/>
      <c r="H150" s="164"/>
      <c r="K150" s="164"/>
      <c r="L150" s="164"/>
      <c r="M150" s="164"/>
      <c r="N150" s="164"/>
      <c r="O150" s="164"/>
      <c r="P150" s="164"/>
      <c r="Q150" s="164"/>
      <c r="R150" s="164"/>
      <c r="S150" s="164"/>
      <c r="T150" s="164"/>
      <c r="U150" s="164"/>
      <c r="V150" s="164"/>
      <c r="W150" s="164"/>
      <c r="X150" s="164"/>
      <c r="Y150" s="164"/>
      <c r="Z150" s="164"/>
    </row>
    <row r="151" spans="1:26">
      <c r="A151" s="164"/>
      <c r="B151" s="164"/>
      <c r="C151" s="164"/>
      <c r="D151" s="164"/>
      <c r="E151" s="164"/>
      <c r="F151" s="164"/>
      <c r="G151" s="164"/>
      <c r="H151" s="164"/>
      <c r="K151" s="164"/>
      <c r="L151" s="164"/>
      <c r="M151" s="164"/>
      <c r="N151" s="164"/>
      <c r="O151" s="164"/>
      <c r="P151" s="164"/>
      <c r="Q151" s="164"/>
      <c r="R151" s="164"/>
      <c r="S151" s="164"/>
      <c r="T151" s="164"/>
      <c r="U151" s="164"/>
      <c r="V151" s="164"/>
      <c r="W151" s="164"/>
      <c r="X151" s="164"/>
      <c r="Y151" s="164"/>
      <c r="Z151" s="164"/>
    </row>
    <row r="152" spans="1:26">
      <c r="A152" s="164"/>
      <c r="B152" s="164"/>
      <c r="C152" s="164"/>
      <c r="D152" s="164"/>
      <c r="E152" s="164"/>
      <c r="F152" s="164"/>
      <c r="G152" s="164"/>
      <c r="H152" s="164"/>
      <c r="K152" s="164"/>
      <c r="L152" s="164"/>
      <c r="M152" s="164"/>
      <c r="N152" s="164"/>
      <c r="O152" s="164"/>
      <c r="P152" s="164"/>
      <c r="Q152" s="164"/>
      <c r="R152" s="164"/>
      <c r="S152" s="164"/>
      <c r="T152" s="164"/>
      <c r="U152" s="164"/>
      <c r="V152" s="164"/>
      <c r="W152" s="164"/>
      <c r="X152" s="164"/>
      <c r="Y152" s="164"/>
      <c r="Z152" s="164"/>
    </row>
    <row r="153" spans="1:26">
      <c r="A153" s="164"/>
      <c r="B153" s="164"/>
      <c r="C153" s="164"/>
      <c r="D153" s="164"/>
      <c r="E153" s="164"/>
      <c r="F153" s="164"/>
      <c r="G153" s="164"/>
      <c r="H153" s="164"/>
      <c r="K153" s="164"/>
      <c r="L153" s="164"/>
      <c r="M153" s="164"/>
      <c r="N153" s="164"/>
      <c r="O153" s="164"/>
      <c r="P153" s="164"/>
      <c r="Q153" s="164"/>
      <c r="R153" s="164"/>
      <c r="S153" s="164"/>
      <c r="T153" s="164"/>
      <c r="U153" s="164"/>
      <c r="V153" s="164"/>
      <c r="W153" s="164"/>
      <c r="X153" s="164"/>
      <c r="Y153" s="164"/>
      <c r="Z153" s="164"/>
    </row>
    <row r="154" spans="1:26">
      <c r="A154" s="164"/>
      <c r="B154" s="164"/>
      <c r="C154" s="164"/>
      <c r="D154" s="164"/>
      <c r="E154" s="164"/>
      <c r="F154" s="164"/>
      <c r="G154" s="164"/>
      <c r="H154" s="164"/>
      <c r="K154" s="164"/>
      <c r="L154" s="164"/>
      <c r="M154" s="164"/>
      <c r="N154" s="164"/>
      <c r="O154" s="164"/>
      <c r="P154" s="164"/>
      <c r="Q154" s="164"/>
      <c r="R154" s="164"/>
      <c r="S154" s="164"/>
      <c r="T154" s="164"/>
      <c r="U154" s="164"/>
      <c r="V154" s="164"/>
      <c r="W154" s="164"/>
      <c r="X154" s="164"/>
      <c r="Y154" s="164"/>
      <c r="Z154" s="164"/>
    </row>
    <row r="155" spans="1:26">
      <c r="A155" s="164"/>
      <c r="B155" s="164"/>
      <c r="C155" s="164"/>
      <c r="D155" s="164"/>
      <c r="E155" s="164"/>
      <c r="F155" s="164"/>
      <c r="G155" s="164"/>
      <c r="H155" s="164"/>
      <c r="K155" s="164"/>
      <c r="L155" s="164"/>
      <c r="M155" s="164"/>
      <c r="N155" s="164"/>
      <c r="O155" s="164"/>
      <c r="P155" s="164"/>
      <c r="Q155" s="164"/>
      <c r="R155" s="164"/>
      <c r="S155" s="164"/>
      <c r="T155" s="164"/>
      <c r="U155" s="164"/>
      <c r="V155" s="164"/>
      <c r="W155" s="164"/>
      <c r="X155" s="164"/>
      <c r="Y155" s="164"/>
      <c r="Z155" s="164"/>
    </row>
    <row r="156" spans="1:26">
      <c r="A156" s="164"/>
      <c r="B156" s="164"/>
      <c r="C156" s="164"/>
      <c r="D156" s="164"/>
      <c r="E156" s="164"/>
      <c r="F156" s="164"/>
      <c r="G156" s="164"/>
      <c r="H156" s="164"/>
      <c r="K156" s="164"/>
      <c r="L156" s="164"/>
      <c r="M156" s="164"/>
      <c r="N156" s="164"/>
      <c r="O156" s="164"/>
      <c r="P156" s="164"/>
      <c r="Q156" s="164"/>
      <c r="R156" s="164"/>
      <c r="S156" s="164"/>
      <c r="T156" s="164"/>
      <c r="U156" s="164"/>
      <c r="V156" s="164"/>
      <c r="W156" s="164"/>
      <c r="X156" s="164"/>
      <c r="Y156" s="164"/>
      <c r="Z156" s="164"/>
    </row>
    <row r="157" spans="1:26">
      <c r="A157" s="164"/>
      <c r="B157" s="164"/>
      <c r="C157" s="164"/>
      <c r="D157" s="164"/>
      <c r="E157" s="164"/>
      <c r="F157" s="164"/>
      <c r="G157" s="164"/>
      <c r="H157" s="164"/>
      <c r="K157" s="164"/>
      <c r="L157" s="164"/>
      <c r="M157" s="164"/>
      <c r="N157" s="164"/>
      <c r="O157" s="164"/>
      <c r="P157" s="164"/>
      <c r="Q157" s="164"/>
      <c r="R157" s="164"/>
      <c r="S157" s="164"/>
      <c r="T157" s="164"/>
      <c r="U157" s="164"/>
      <c r="V157" s="164"/>
      <c r="W157" s="164"/>
      <c r="X157" s="164"/>
      <c r="Y157" s="164"/>
      <c r="Z157" s="164"/>
    </row>
    <row r="158" spans="1:26">
      <c r="A158" s="164"/>
      <c r="B158" s="164"/>
      <c r="C158" s="164"/>
      <c r="D158" s="164"/>
      <c r="E158" s="164"/>
      <c r="F158" s="164"/>
      <c r="G158" s="164"/>
      <c r="H158" s="164"/>
      <c r="K158" s="164"/>
      <c r="L158" s="164"/>
      <c r="M158" s="164"/>
      <c r="N158" s="164"/>
      <c r="O158" s="164"/>
      <c r="P158" s="164"/>
      <c r="Q158" s="164"/>
      <c r="R158" s="164"/>
      <c r="S158" s="164"/>
      <c r="T158" s="164"/>
      <c r="U158" s="164"/>
      <c r="V158" s="164"/>
      <c r="W158" s="164"/>
      <c r="X158" s="164"/>
      <c r="Y158" s="164"/>
      <c r="Z158" s="164"/>
    </row>
    <row r="159" spans="1:26">
      <c r="A159" s="164"/>
      <c r="B159" s="164"/>
      <c r="C159" s="164"/>
      <c r="D159" s="164"/>
      <c r="E159" s="164"/>
      <c r="F159" s="164"/>
      <c r="G159" s="164"/>
      <c r="H159" s="164"/>
      <c r="K159" s="164"/>
      <c r="L159" s="164"/>
      <c r="M159" s="164"/>
      <c r="N159" s="164"/>
      <c r="O159" s="164"/>
      <c r="P159" s="164"/>
      <c r="Q159" s="164"/>
      <c r="R159" s="164"/>
      <c r="S159" s="164"/>
      <c r="T159" s="164"/>
      <c r="U159" s="164"/>
      <c r="V159" s="164"/>
      <c r="W159" s="164"/>
      <c r="X159" s="164"/>
      <c r="Y159" s="164"/>
      <c r="Z159" s="164"/>
    </row>
    <row r="160" spans="1:26">
      <c r="A160" s="164"/>
      <c r="B160" s="164"/>
      <c r="C160" s="164"/>
      <c r="D160" s="164"/>
      <c r="E160" s="164"/>
      <c r="F160" s="164"/>
      <c r="G160" s="164"/>
      <c r="H160" s="164"/>
      <c r="K160" s="164"/>
      <c r="L160" s="164"/>
      <c r="M160" s="164"/>
      <c r="N160" s="164"/>
      <c r="O160" s="164"/>
      <c r="P160" s="164"/>
      <c r="Q160" s="164"/>
      <c r="R160" s="164"/>
      <c r="S160" s="164"/>
      <c r="T160" s="164"/>
      <c r="U160" s="164"/>
      <c r="V160" s="164"/>
      <c r="W160" s="164"/>
      <c r="X160" s="164"/>
      <c r="Y160" s="164"/>
      <c r="Z160" s="164"/>
    </row>
    <row r="161" spans="1:26">
      <c r="A161" s="164"/>
      <c r="B161" s="164"/>
      <c r="C161" s="164"/>
      <c r="D161" s="164"/>
      <c r="E161" s="164"/>
      <c r="F161" s="164"/>
      <c r="G161" s="164"/>
      <c r="H161" s="164"/>
      <c r="K161" s="164"/>
      <c r="L161" s="164"/>
      <c r="M161" s="164"/>
      <c r="N161" s="164"/>
      <c r="O161" s="164"/>
      <c r="P161" s="164"/>
      <c r="Q161" s="164"/>
      <c r="R161" s="164"/>
      <c r="S161" s="164"/>
      <c r="T161" s="164"/>
      <c r="U161" s="164"/>
      <c r="V161" s="164"/>
      <c r="W161" s="164"/>
      <c r="X161" s="164"/>
      <c r="Y161" s="164"/>
      <c r="Z161" s="164"/>
    </row>
    <row r="162" spans="1:26">
      <c r="A162" s="164"/>
      <c r="B162" s="164"/>
      <c r="C162" s="164"/>
      <c r="D162" s="164"/>
      <c r="E162" s="164"/>
      <c r="F162" s="164"/>
      <c r="G162" s="164"/>
      <c r="H162" s="164"/>
      <c r="K162" s="164"/>
      <c r="L162" s="164"/>
      <c r="M162" s="164"/>
      <c r="N162" s="164"/>
      <c r="O162" s="164"/>
      <c r="P162" s="164"/>
      <c r="Q162" s="164"/>
      <c r="R162" s="164"/>
      <c r="S162" s="164"/>
      <c r="T162" s="164"/>
      <c r="U162" s="164"/>
      <c r="V162" s="164"/>
      <c r="W162" s="164"/>
      <c r="X162" s="164"/>
      <c r="Y162" s="164"/>
      <c r="Z162" s="164"/>
    </row>
    <row r="163" spans="1:26">
      <c r="A163" s="164"/>
      <c r="B163" s="164"/>
      <c r="C163" s="164"/>
      <c r="D163" s="164"/>
      <c r="E163" s="164"/>
      <c r="F163" s="164"/>
      <c r="G163" s="164"/>
      <c r="H163" s="164"/>
      <c r="K163" s="164"/>
      <c r="L163" s="164"/>
      <c r="M163" s="164"/>
      <c r="N163" s="164"/>
      <c r="O163" s="164"/>
      <c r="P163" s="164"/>
      <c r="Q163" s="164"/>
      <c r="R163" s="164"/>
      <c r="S163" s="164"/>
      <c r="T163" s="164"/>
      <c r="U163" s="164"/>
      <c r="V163" s="164"/>
      <c r="W163" s="164"/>
      <c r="X163" s="164"/>
      <c r="Y163" s="164"/>
      <c r="Z163" s="164"/>
    </row>
    <row r="164" spans="1:26">
      <c r="A164" s="164"/>
      <c r="B164" s="164"/>
      <c r="C164" s="164"/>
      <c r="D164" s="164"/>
      <c r="E164" s="164"/>
      <c r="F164" s="164"/>
      <c r="G164" s="164"/>
      <c r="H164" s="164"/>
      <c r="K164" s="164"/>
      <c r="L164" s="164"/>
      <c r="M164" s="164"/>
      <c r="N164" s="164"/>
      <c r="O164" s="164"/>
      <c r="P164" s="164"/>
      <c r="Q164" s="164"/>
      <c r="R164" s="164"/>
      <c r="S164" s="164"/>
      <c r="T164" s="164"/>
      <c r="U164" s="164"/>
      <c r="V164" s="164"/>
      <c r="W164" s="164"/>
      <c r="X164" s="164"/>
      <c r="Y164" s="164"/>
      <c r="Z164" s="164"/>
    </row>
    <row r="165" spans="1:26">
      <c r="A165" s="164"/>
      <c r="B165" s="164"/>
      <c r="C165" s="164"/>
      <c r="D165" s="164"/>
      <c r="E165" s="164"/>
      <c r="F165" s="164"/>
      <c r="G165" s="164"/>
      <c r="H165" s="164"/>
      <c r="K165" s="164"/>
      <c r="L165" s="164"/>
      <c r="M165" s="164"/>
      <c r="N165" s="164"/>
      <c r="O165" s="164"/>
      <c r="P165" s="164"/>
      <c r="Q165" s="164"/>
      <c r="R165" s="164"/>
      <c r="S165" s="164"/>
      <c r="T165" s="164"/>
      <c r="U165" s="164"/>
      <c r="V165" s="164"/>
      <c r="W165" s="164"/>
      <c r="X165" s="164"/>
      <c r="Y165" s="164"/>
      <c r="Z165" s="164"/>
    </row>
    <row r="166" spans="1:26">
      <c r="A166" s="164"/>
      <c r="B166" s="164"/>
      <c r="C166" s="164"/>
      <c r="D166" s="164"/>
      <c r="E166" s="164"/>
      <c r="F166" s="164"/>
      <c r="G166" s="164"/>
      <c r="H166" s="164"/>
      <c r="K166" s="164"/>
      <c r="L166" s="164"/>
      <c r="M166" s="164"/>
      <c r="N166" s="164"/>
      <c r="O166" s="164"/>
      <c r="P166" s="164"/>
      <c r="Q166" s="164"/>
      <c r="R166" s="164"/>
      <c r="S166" s="164"/>
      <c r="T166" s="164"/>
      <c r="U166" s="164"/>
      <c r="V166" s="164"/>
      <c r="W166" s="164"/>
      <c r="X166" s="164"/>
      <c r="Y166" s="164"/>
      <c r="Z166" s="164"/>
    </row>
    <row r="167" spans="1:26">
      <c r="A167" s="164"/>
      <c r="B167" s="164"/>
      <c r="C167" s="164"/>
      <c r="D167" s="164"/>
      <c r="E167" s="164"/>
      <c r="F167" s="164"/>
      <c r="G167" s="164"/>
      <c r="H167" s="164"/>
      <c r="K167" s="164"/>
      <c r="L167" s="164"/>
      <c r="M167" s="164"/>
      <c r="N167" s="164"/>
      <c r="O167" s="164"/>
      <c r="P167" s="164"/>
      <c r="Q167" s="164"/>
      <c r="R167" s="164"/>
      <c r="S167" s="164"/>
      <c r="T167" s="164"/>
      <c r="U167" s="164"/>
      <c r="V167" s="164"/>
      <c r="W167" s="164"/>
      <c r="X167" s="164"/>
      <c r="Y167" s="164"/>
      <c r="Z167" s="164"/>
    </row>
    <row r="168" spans="1:26">
      <c r="A168" s="164"/>
      <c r="B168" s="164"/>
      <c r="C168" s="164"/>
      <c r="D168" s="164"/>
      <c r="E168" s="164"/>
      <c r="F168" s="164"/>
      <c r="G168" s="164"/>
      <c r="H168" s="164"/>
      <c r="K168" s="164"/>
      <c r="L168" s="164"/>
      <c r="M168" s="164"/>
      <c r="N168" s="164"/>
      <c r="O168" s="164"/>
      <c r="P168" s="164"/>
      <c r="Q168" s="164"/>
      <c r="R168" s="164"/>
      <c r="S168" s="164"/>
      <c r="T168" s="164"/>
      <c r="U168" s="164"/>
      <c r="V168" s="164"/>
      <c r="W168" s="164"/>
      <c r="X168" s="164"/>
      <c r="Y168" s="164"/>
      <c r="Z168" s="164"/>
    </row>
    <row r="169" spans="1:26">
      <c r="A169" s="164"/>
      <c r="B169" s="164"/>
      <c r="C169" s="164"/>
      <c r="D169" s="164"/>
      <c r="E169" s="164"/>
      <c r="F169" s="164"/>
      <c r="G169" s="164"/>
      <c r="H169" s="164"/>
      <c r="K169" s="164"/>
      <c r="L169" s="164"/>
      <c r="M169" s="164"/>
      <c r="N169" s="164"/>
      <c r="O169" s="164"/>
      <c r="P169" s="164"/>
      <c r="Q169" s="164"/>
      <c r="R169" s="164"/>
      <c r="S169" s="164"/>
      <c r="T169" s="164"/>
      <c r="U169" s="164"/>
      <c r="V169" s="164"/>
      <c r="W169" s="164"/>
      <c r="X169" s="164"/>
      <c r="Y169" s="164"/>
      <c r="Z169" s="164"/>
    </row>
    <row r="170" spans="1:26">
      <c r="A170" s="164"/>
      <c r="B170" s="164"/>
      <c r="C170" s="164"/>
      <c r="D170" s="164"/>
      <c r="E170" s="164"/>
      <c r="F170" s="164"/>
      <c r="G170" s="164"/>
      <c r="H170" s="164"/>
      <c r="K170" s="164"/>
      <c r="L170" s="164"/>
      <c r="M170" s="164"/>
      <c r="N170" s="164"/>
      <c r="O170" s="164"/>
      <c r="P170" s="164"/>
      <c r="Q170" s="164"/>
      <c r="R170" s="164"/>
      <c r="S170" s="164"/>
      <c r="T170" s="164"/>
      <c r="U170" s="164"/>
      <c r="V170" s="164"/>
      <c r="W170" s="164"/>
      <c r="X170" s="164"/>
      <c r="Y170" s="164"/>
      <c r="Z170" s="164"/>
    </row>
    <row r="171" spans="1:26">
      <c r="A171" s="164"/>
      <c r="B171" s="164"/>
      <c r="C171" s="164"/>
      <c r="D171" s="164"/>
      <c r="E171" s="164"/>
      <c r="F171" s="164"/>
      <c r="G171" s="164"/>
      <c r="H171" s="164"/>
      <c r="K171" s="164"/>
      <c r="L171" s="164"/>
      <c r="M171" s="164"/>
      <c r="N171" s="164"/>
      <c r="O171" s="164"/>
      <c r="P171" s="164"/>
      <c r="Q171" s="164"/>
      <c r="R171" s="164"/>
      <c r="S171" s="164"/>
      <c r="T171" s="164"/>
      <c r="U171" s="164"/>
      <c r="V171" s="164"/>
      <c r="W171" s="164"/>
      <c r="X171" s="164"/>
      <c r="Y171" s="164"/>
      <c r="Z171" s="164"/>
    </row>
    <row r="172" spans="1:26">
      <c r="A172" s="164"/>
      <c r="B172" s="164"/>
      <c r="C172" s="164"/>
      <c r="D172" s="164"/>
      <c r="E172" s="164"/>
      <c r="F172" s="164"/>
      <c r="G172" s="164"/>
      <c r="H172" s="164"/>
      <c r="K172" s="164"/>
      <c r="L172" s="164"/>
      <c r="M172" s="164"/>
      <c r="N172" s="164"/>
      <c r="O172" s="164"/>
      <c r="P172" s="164"/>
      <c r="Q172" s="164"/>
      <c r="R172" s="164"/>
      <c r="S172" s="164"/>
      <c r="T172" s="164"/>
      <c r="U172" s="164"/>
      <c r="V172" s="164"/>
      <c r="W172" s="164"/>
      <c r="X172" s="164"/>
      <c r="Y172" s="164"/>
      <c r="Z172" s="164"/>
    </row>
    <row r="173" spans="1:26">
      <c r="A173" s="164"/>
      <c r="B173" s="164"/>
      <c r="C173" s="164"/>
      <c r="D173" s="164"/>
      <c r="E173" s="164"/>
      <c r="F173" s="164"/>
      <c r="G173" s="164"/>
      <c r="H173" s="164"/>
      <c r="K173" s="164"/>
      <c r="L173" s="164"/>
      <c r="M173" s="164"/>
      <c r="N173" s="164"/>
      <c r="O173" s="164"/>
      <c r="P173" s="164"/>
      <c r="Q173" s="164"/>
      <c r="R173" s="164"/>
      <c r="S173" s="164"/>
      <c r="T173" s="164"/>
      <c r="U173" s="164"/>
      <c r="V173" s="164"/>
      <c r="W173" s="164"/>
      <c r="X173" s="164"/>
      <c r="Y173" s="164"/>
      <c r="Z173" s="164"/>
    </row>
    <row r="174" spans="1:26">
      <c r="A174" s="164"/>
      <c r="B174" s="164"/>
      <c r="C174" s="164"/>
      <c r="D174" s="164"/>
      <c r="E174" s="164"/>
      <c r="F174" s="164"/>
      <c r="G174" s="164"/>
      <c r="H174" s="164"/>
      <c r="K174" s="164"/>
      <c r="L174" s="164"/>
      <c r="M174" s="164"/>
      <c r="N174" s="164"/>
      <c r="O174" s="164"/>
      <c r="P174" s="164"/>
      <c r="Q174" s="164"/>
      <c r="R174" s="164"/>
      <c r="S174" s="164"/>
      <c r="T174" s="164"/>
      <c r="U174" s="164"/>
      <c r="V174" s="164"/>
      <c r="W174" s="164"/>
      <c r="X174" s="164"/>
      <c r="Y174" s="164"/>
      <c r="Z174" s="164"/>
    </row>
    <row r="175" spans="1:26">
      <c r="A175" s="164"/>
      <c r="B175" s="164"/>
      <c r="C175" s="164"/>
      <c r="D175" s="164"/>
      <c r="E175" s="164"/>
      <c r="F175" s="164"/>
      <c r="G175" s="164"/>
      <c r="H175" s="164"/>
      <c r="K175" s="164"/>
      <c r="L175" s="164"/>
      <c r="M175" s="164"/>
      <c r="N175" s="164"/>
      <c r="O175" s="164"/>
      <c r="P175" s="164"/>
      <c r="Q175" s="164"/>
      <c r="R175" s="164"/>
      <c r="S175" s="164"/>
      <c r="T175" s="164"/>
      <c r="U175" s="164"/>
      <c r="V175" s="164"/>
      <c r="W175" s="164"/>
      <c r="X175" s="164"/>
      <c r="Y175" s="164"/>
      <c r="Z175" s="164"/>
    </row>
    <row r="176" spans="1:26">
      <c r="A176" s="164"/>
      <c r="B176" s="164"/>
      <c r="C176" s="164"/>
      <c r="D176" s="164"/>
      <c r="E176" s="164"/>
      <c r="F176" s="164"/>
      <c r="G176" s="164"/>
      <c r="H176" s="164"/>
      <c r="K176" s="164"/>
      <c r="L176" s="164"/>
      <c r="M176" s="164"/>
      <c r="N176" s="164"/>
      <c r="O176" s="164"/>
      <c r="P176" s="164"/>
      <c r="Q176" s="164"/>
      <c r="R176" s="164"/>
      <c r="S176" s="164"/>
      <c r="T176" s="164"/>
      <c r="U176" s="164"/>
      <c r="V176" s="164"/>
      <c r="W176" s="164"/>
      <c r="X176" s="164"/>
      <c r="Y176" s="164"/>
      <c r="Z176" s="164"/>
    </row>
    <row r="177" spans="1:26">
      <c r="A177" s="164"/>
      <c r="B177" s="164"/>
      <c r="C177" s="164"/>
      <c r="D177" s="164"/>
      <c r="E177" s="164"/>
      <c r="F177" s="164"/>
      <c r="G177" s="164"/>
      <c r="H177" s="164"/>
      <c r="K177" s="164"/>
      <c r="L177" s="164"/>
      <c r="M177" s="164"/>
      <c r="N177" s="164"/>
      <c r="O177" s="164"/>
      <c r="P177" s="164"/>
      <c r="Q177" s="164"/>
      <c r="R177" s="164"/>
      <c r="S177" s="164"/>
      <c r="T177" s="164"/>
      <c r="U177" s="164"/>
      <c r="V177" s="164"/>
      <c r="W177" s="164"/>
      <c r="X177" s="164"/>
      <c r="Y177" s="164"/>
      <c r="Z177" s="164"/>
    </row>
    <row r="178" spans="1:26">
      <c r="A178" s="164"/>
      <c r="B178" s="164"/>
      <c r="C178" s="164"/>
      <c r="D178" s="164"/>
      <c r="E178" s="164"/>
      <c r="F178" s="164"/>
      <c r="G178" s="164"/>
      <c r="H178" s="164"/>
      <c r="K178" s="164"/>
      <c r="L178" s="164"/>
      <c r="M178" s="164"/>
      <c r="N178" s="164"/>
      <c r="O178" s="164"/>
      <c r="P178" s="164"/>
      <c r="Q178" s="164"/>
      <c r="R178" s="164"/>
      <c r="S178" s="164"/>
      <c r="T178" s="164"/>
      <c r="U178" s="164"/>
      <c r="V178" s="164"/>
      <c r="W178" s="164"/>
      <c r="X178" s="164"/>
      <c r="Y178" s="164"/>
      <c r="Z178" s="164"/>
    </row>
    <row r="179" spans="1:26">
      <c r="A179" s="164"/>
      <c r="B179" s="164"/>
      <c r="C179" s="164"/>
      <c r="D179" s="164"/>
      <c r="E179" s="164"/>
      <c r="F179" s="164"/>
      <c r="G179" s="164"/>
      <c r="H179" s="164"/>
      <c r="K179" s="164"/>
      <c r="L179" s="164"/>
      <c r="M179" s="164"/>
      <c r="N179" s="164"/>
      <c r="O179" s="164"/>
      <c r="P179" s="164"/>
      <c r="Q179" s="164"/>
      <c r="R179" s="164"/>
      <c r="S179" s="164"/>
      <c r="T179" s="164"/>
      <c r="U179" s="164"/>
      <c r="V179" s="164"/>
      <c r="W179" s="164"/>
      <c r="X179" s="164"/>
      <c r="Y179" s="164"/>
      <c r="Z179" s="164"/>
    </row>
    <row r="180" spans="1:26">
      <c r="A180" s="164"/>
      <c r="B180" s="164"/>
      <c r="C180" s="164"/>
      <c r="D180" s="164"/>
      <c r="E180" s="164"/>
      <c r="F180" s="164"/>
      <c r="G180" s="164"/>
      <c r="H180" s="164"/>
      <c r="K180" s="164"/>
      <c r="L180" s="164"/>
      <c r="M180" s="164"/>
      <c r="N180" s="164"/>
      <c r="O180" s="164"/>
      <c r="P180" s="164"/>
      <c r="Q180" s="164"/>
      <c r="R180" s="164"/>
      <c r="S180" s="164"/>
      <c r="T180" s="164"/>
      <c r="U180" s="164"/>
      <c r="V180" s="164"/>
      <c r="W180" s="164"/>
      <c r="X180" s="164"/>
      <c r="Y180" s="164"/>
      <c r="Z180" s="164"/>
    </row>
    <row r="181" spans="1:26">
      <c r="A181" s="164"/>
      <c r="B181" s="164"/>
      <c r="C181" s="164"/>
      <c r="D181" s="164"/>
      <c r="E181" s="164"/>
      <c r="F181" s="164"/>
      <c r="G181" s="164"/>
      <c r="H181" s="164"/>
      <c r="K181" s="164"/>
      <c r="L181" s="164"/>
      <c r="M181" s="164"/>
      <c r="N181" s="164"/>
      <c r="O181" s="164"/>
      <c r="P181" s="164"/>
      <c r="Q181" s="164"/>
      <c r="R181" s="164"/>
      <c r="S181" s="164"/>
      <c r="T181" s="164"/>
      <c r="U181" s="164"/>
      <c r="V181" s="164"/>
      <c r="W181" s="164"/>
      <c r="X181" s="164"/>
      <c r="Y181" s="164"/>
      <c r="Z181" s="164"/>
    </row>
    <row r="182" spans="1:26">
      <c r="A182" s="164"/>
      <c r="B182" s="164"/>
      <c r="C182" s="164"/>
      <c r="D182" s="164"/>
      <c r="E182" s="164"/>
      <c r="F182" s="164"/>
      <c r="G182" s="164"/>
      <c r="H182" s="164"/>
      <c r="K182" s="164"/>
      <c r="L182" s="164"/>
      <c r="M182" s="164"/>
      <c r="N182" s="164"/>
      <c r="O182" s="164"/>
      <c r="P182" s="164"/>
      <c r="Q182" s="164"/>
      <c r="R182" s="164"/>
      <c r="S182" s="164"/>
      <c r="T182" s="164"/>
      <c r="U182" s="164"/>
      <c r="V182" s="164"/>
      <c r="W182" s="164"/>
      <c r="X182" s="164"/>
      <c r="Y182" s="164"/>
      <c r="Z182" s="164"/>
    </row>
    <row r="183" spans="1:26">
      <c r="A183" s="164"/>
      <c r="B183" s="164"/>
      <c r="C183" s="164"/>
      <c r="D183" s="164"/>
      <c r="E183" s="164"/>
      <c r="F183" s="164"/>
      <c r="G183" s="164"/>
      <c r="H183" s="164"/>
      <c r="K183" s="164"/>
      <c r="L183" s="164"/>
      <c r="M183" s="164"/>
      <c r="N183" s="164"/>
      <c r="O183" s="164"/>
      <c r="P183" s="164"/>
      <c r="Q183" s="164"/>
      <c r="R183" s="164"/>
      <c r="S183" s="164"/>
      <c r="T183" s="164"/>
      <c r="U183" s="164"/>
      <c r="V183" s="164"/>
      <c r="W183" s="164"/>
      <c r="X183" s="164"/>
      <c r="Y183" s="164"/>
      <c r="Z183" s="164"/>
    </row>
    <row r="184" spans="1:26">
      <c r="A184" s="164"/>
      <c r="B184" s="164"/>
      <c r="C184" s="164"/>
      <c r="D184" s="164"/>
      <c r="E184" s="164"/>
      <c r="F184" s="164"/>
      <c r="G184" s="164"/>
      <c r="H184" s="164"/>
      <c r="K184" s="164"/>
      <c r="L184" s="164"/>
      <c r="M184" s="164"/>
      <c r="N184" s="164"/>
      <c r="O184" s="164"/>
      <c r="P184" s="164"/>
      <c r="Q184" s="164"/>
      <c r="R184" s="164"/>
      <c r="S184" s="164"/>
      <c r="T184" s="164"/>
      <c r="U184" s="164"/>
      <c r="V184" s="164"/>
      <c r="W184" s="164"/>
      <c r="X184" s="164"/>
      <c r="Y184" s="164"/>
      <c r="Z184" s="164"/>
    </row>
    <row r="185" spans="1:26">
      <c r="A185" s="164"/>
      <c r="B185" s="164"/>
      <c r="C185" s="164"/>
      <c r="D185" s="164"/>
      <c r="E185" s="164"/>
      <c r="F185" s="164"/>
      <c r="G185" s="164"/>
      <c r="H185" s="164"/>
      <c r="K185" s="164"/>
      <c r="L185" s="164"/>
      <c r="M185" s="164"/>
      <c r="N185" s="164"/>
      <c r="O185" s="164"/>
      <c r="P185" s="164"/>
      <c r="Q185" s="164"/>
      <c r="R185" s="164"/>
      <c r="S185" s="164"/>
      <c r="T185" s="164"/>
      <c r="U185" s="164"/>
      <c r="V185" s="164"/>
      <c r="W185" s="164"/>
      <c r="X185" s="164"/>
      <c r="Y185" s="164"/>
      <c r="Z185" s="164"/>
    </row>
    <row r="186" spans="1:26">
      <c r="A186" s="164"/>
      <c r="B186" s="164"/>
      <c r="C186" s="164"/>
      <c r="D186" s="164"/>
      <c r="E186" s="164"/>
      <c r="F186" s="164"/>
      <c r="G186" s="164"/>
      <c r="H186" s="164"/>
      <c r="K186" s="164"/>
      <c r="L186" s="164"/>
      <c r="M186" s="164"/>
      <c r="N186" s="164"/>
      <c r="O186" s="164"/>
      <c r="P186" s="164"/>
      <c r="Q186" s="164"/>
      <c r="R186" s="164"/>
      <c r="S186" s="164"/>
      <c r="T186" s="164"/>
      <c r="U186" s="164"/>
      <c r="V186" s="164"/>
      <c r="W186" s="164"/>
      <c r="X186" s="164"/>
      <c r="Y186" s="164"/>
      <c r="Z186" s="164"/>
    </row>
    <row r="187" spans="1:26">
      <c r="A187" s="164"/>
      <c r="B187" s="164"/>
      <c r="C187" s="164"/>
      <c r="D187" s="164"/>
      <c r="E187" s="164"/>
      <c r="F187" s="164"/>
      <c r="G187" s="164"/>
      <c r="H187" s="164"/>
      <c r="K187" s="164"/>
      <c r="L187" s="164"/>
      <c r="M187" s="164"/>
      <c r="N187" s="164"/>
      <c r="O187" s="164"/>
      <c r="P187" s="164"/>
      <c r="Q187" s="164"/>
      <c r="R187" s="164"/>
      <c r="S187" s="164"/>
      <c r="T187" s="164"/>
      <c r="U187" s="164"/>
      <c r="V187" s="164"/>
      <c r="W187" s="164"/>
      <c r="X187" s="164"/>
      <c r="Y187" s="164"/>
      <c r="Z187" s="164"/>
    </row>
    <row r="188" spans="1:26">
      <c r="A188" s="164"/>
      <c r="B188" s="164"/>
      <c r="C188" s="164"/>
      <c r="D188" s="164"/>
      <c r="E188" s="164"/>
      <c r="F188" s="164"/>
      <c r="G188" s="164"/>
      <c r="H188" s="164"/>
      <c r="K188" s="164"/>
      <c r="L188" s="164"/>
      <c r="M188" s="164"/>
      <c r="N188" s="164"/>
      <c r="O188" s="164"/>
      <c r="P188" s="164"/>
      <c r="Q188" s="164"/>
      <c r="R188" s="164"/>
      <c r="S188" s="164"/>
      <c r="T188" s="164"/>
      <c r="U188" s="164"/>
      <c r="V188" s="164"/>
      <c r="W188" s="164"/>
      <c r="X188" s="164"/>
      <c r="Y188" s="164"/>
      <c r="Z188" s="164"/>
    </row>
    <row r="189" spans="1:26">
      <c r="A189" s="164"/>
      <c r="B189" s="164"/>
      <c r="C189" s="164"/>
      <c r="D189" s="164"/>
      <c r="E189" s="164"/>
      <c r="F189" s="164"/>
      <c r="G189" s="164"/>
      <c r="H189" s="164"/>
      <c r="K189" s="164"/>
      <c r="L189" s="164"/>
      <c r="M189" s="164"/>
      <c r="N189" s="164"/>
      <c r="O189" s="164"/>
      <c r="P189" s="164"/>
      <c r="Q189" s="164"/>
      <c r="R189" s="164"/>
      <c r="S189" s="164"/>
      <c r="T189" s="164"/>
      <c r="U189" s="164"/>
      <c r="V189" s="164"/>
      <c r="W189" s="164"/>
      <c r="X189" s="164"/>
      <c r="Y189" s="164"/>
      <c r="Z189" s="164"/>
    </row>
    <row r="190" spans="1:26">
      <c r="A190" s="164"/>
      <c r="B190" s="164"/>
      <c r="C190" s="164"/>
      <c r="D190" s="164"/>
      <c r="E190" s="164"/>
      <c r="F190" s="164"/>
      <c r="G190" s="164"/>
      <c r="H190" s="164"/>
      <c r="K190" s="164"/>
      <c r="L190" s="164"/>
      <c r="M190" s="164"/>
      <c r="N190" s="164"/>
      <c r="O190" s="164"/>
      <c r="P190" s="164"/>
      <c r="Q190" s="164"/>
      <c r="R190" s="164"/>
      <c r="S190" s="164"/>
      <c r="T190" s="164"/>
      <c r="U190" s="164"/>
      <c r="V190" s="164"/>
      <c r="W190" s="164"/>
      <c r="X190" s="164"/>
      <c r="Y190" s="164"/>
      <c r="Z190" s="164"/>
    </row>
    <row r="191" spans="1:26">
      <c r="A191" s="164"/>
      <c r="B191" s="164"/>
      <c r="C191" s="164"/>
      <c r="D191" s="164"/>
      <c r="E191" s="164"/>
      <c r="F191" s="164"/>
      <c r="G191" s="164"/>
      <c r="H191" s="164"/>
      <c r="K191" s="164"/>
      <c r="L191" s="164"/>
      <c r="M191" s="164"/>
      <c r="N191" s="164"/>
      <c r="O191" s="164"/>
      <c r="P191" s="164"/>
      <c r="Q191" s="164"/>
      <c r="R191" s="164"/>
      <c r="S191" s="164"/>
      <c r="T191" s="164"/>
      <c r="U191" s="164"/>
      <c r="V191" s="164"/>
      <c r="W191" s="164"/>
      <c r="X191" s="164"/>
      <c r="Y191" s="164"/>
      <c r="Z191" s="164"/>
    </row>
    <row r="192" spans="1:26">
      <c r="A192" s="164"/>
      <c r="B192" s="164"/>
      <c r="C192" s="164"/>
      <c r="D192" s="164"/>
      <c r="E192" s="164"/>
      <c r="F192" s="164"/>
      <c r="G192" s="164"/>
      <c r="H192" s="164"/>
      <c r="K192" s="164"/>
      <c r="L192" s="164"/>
      <c r="M192" s="164"/>
      <c r="N192" s="164"/>
      <c r="O192" s="164"/>
      <c r="P192" s="164"/>
      <c r="Q192" s="164"/>
      <c r="R192" s="164"/>
      <c r="S192" s="164"/>
      <c r="T192" s="164"/>
      <c r="U192" s="164"/>
      <c r="V192" s="164"/>
      <c r="W192" s="164"/>
      <c r="X192" s="164"/>
      <c r="Y192" s="164"/>
      <c r="Z192" s="164"/>
    </row>
    <row r="193" spans="1:26">
      <c r="A193" s="164"/>
      <c r="B193" s="164"/>
      <c r="C193" s="164"/>
      <c r="D193" s="164"/>
      <c r="E193" s="164"/>
      <c r="F193" s="164"/>
      <c r="G193" s="164"/>
      <c r="H193" s="164"/>
      <c r="K193" s="164"/>
      <c r="L193" s="164"/>
      <c r="M193" s="164"/>
      <c r="N193" s="164"/>
      <c r="O193" s="164"/>
      <c r="P193" s="164"/>
      <c r="Q193" s="164"/>
      <c r="R193" s="164"/>
      <c r="S193" s="164"/>
      <c r="T193" s="164"/>
      <c r="U193" s="164"/>
      <c r="V193" s="164"/>
      <c r="W193" s="164"/>
      <c r="X193" s="164"/>
      <c r="Y193" s="164"/>
      <c r="Z193" s="164"/>
    </row>
    <row r="194" spans="1:26">
      <c r="A194" s="164"/>
      <c r="B194" s="164"/>
      <c r="C194" s="164"/>
      <c r="D194" s="164"/>
      <c r="E194" s="164"/>
      <c r="F194" s="164"/>
      <c r="G194" s="164"/>
      <c r="H194" s="164"/>
      <c r="K194" s="164"/>
      <c r="L194" s="164"/>
      <c r="M194" s="164"/>
      <c r="N194" s="164"/>
      <c r="O194" s="164"/>
      <c r="P194" s="164"/>
      <c r="Q194" s="164"/>
      <c r="R194" s="164"/>
      <c r="S194" s="164"/>
      <c r="T194" s="164"/>
      <c r="U194" s="164"/>
      <c r="V194" s="164"/>
      <c r="W194" s="164"/>
      <c r="X194" s="164"/>
      <c r="Y194" s="164"/>
      <c r="Z194" s="164"/>
    </row>
    <row r="195" spans="1:26">
      <c r="A195" s="164"/>
      <c r="B195" s="164"/>
      <c r="C195" s="164"/>
      <c r="D195" s="164"/>
      <c r="E195" s="164"/>
      <c r="F195" s="164"/>
      <c r="G195" s="164"/>
      <c r="H195" s="164"/>
      <c r="K195" s="164"/>
      <c r="L195" s="164"/>
      <c r="M195" s="164"/>
      <c r="N195" s="164"/>
      <c r="O195" s="164"/>
      <c r="P195" s="164"/>
      <c r="Q195" s="164"/>
      <c r="R195" s="164"/>
      <c r="S195" s="164"/>
      <c r="T195" s="164"/>
      <c r="U195" s="164"/>
      <c r="V195" s="164"/>
      <c r="W195" s="164"/>
      <c r="X195" s="164"/>
      <c r="Y195" s="164"/>
      <c r="Z195" s="164"/>
    </row>
    <row r="196" spans="1:26">
      <c r="A196" s="164"/>
      <c r="B196" s="164"/>
      <c r="C196" s="164"/>
      <c r="D196" s="164"/>
      <c r="E196" s="164"/>
      <c r="F196" s="164"/>
      <c r="G196" s="164"/>
      <c r="H196" s="164"/>
      <c r="K196" s="164"/>
      <c r="L196" s="164"/>
      <c r="M196" s="164"/>
      <c r="N196" s="164"/>
      <c r="O196" s="164"/>
      <c r="P196" s="164"/>
      <c r="Q196" s="164"/>
      <c r="R196" s="164"/>
      <c r="S196" s="164"/>
      <c r="T196" s="164"/>
      <c r="U196" s="164"/>
      <c r="V196" s="164"/>
      <c r="W196" s="164"/>
      <c r="X196" s="164"/>
      <c r="Y196" s="164"/>
      <c r="Z196" s="164"/>
    </row>
    <row r="197" spans="1:26">
      <c r="A197" s="164"/>
      <c r="B197" s="164"/>
      <c r="C197" s="164"/>
      <c r="D197" s="164"/>
      <c r="E197" s="164"/>
      <c r="F197" s="164"/>
      <c r="G197" s="164"/>
      <c r="H197" s="164"/>
      <c r="K197" s="164"/>
      <c r="L197" s="164"/>
      <c r="M197" s="164"/>
      <c r="N197" s="164"/>
      <c r="O197" s="164"/>
      <c r="P197" s="164"/>
      <c r="Q197" s="164"/>
      <c r="R197" s="164"/>
      <c r="S197" s="164"/>
      <c r="T197" s="164"/>
      <c r="U197" s="164"/>
      <c r="V197" s="164"/>
      <c r="W197" s="164"/>
      <c r="X197" s="164"/>
      <c r="Y197" s="164"/>
      <c r="Z197" s="164"/>
    </row>
    <row r="198" spans="1:26">
      <c r="A198" s="164"/>
      <c r="B198" s="164"/>
      <c r="C198" s="164"/>
      <c r="D198" s="164"/>
      <c r="E198" s="164"/>
      <c r="F198" s="164"/>
      <c r="G198" s="164"/>
      <c r="H198" s="164"/>
      <c r="K198" s="164"/>
      <c r="L198" s="164"/>
      <c r="M198" s="164"/>
      <c r="N198" s="164"/>
      <c r="O198" s="164"/>
      <c r="P198" s="164"/>
      <c r="Q198" s="164"/>
      <c r="R198" s="164"/>
      <c r="S198" s="164"/>
      <c r="T198" s="164"/>
      <c r="U198" s="164"/>
      <c r="V198" s="164"/>
      <c r="W198" s="164"/>
      <c r="X198" s="164"/>
      <c r="Y198" s="164"/>
      <c r="Z198" s="164"/>
    </row>
    <row r="199" spans="1:26">
      <c r="A199" s="164"/>
      <c r="B199" s="164"/>
      <c r="C199" s="164"/>
      <c r="D199" s="164"/>
      <c r="E199" s="164"/>
      <c r="F199" s="164"/>
      <c r="G199" s="164"/>
      <c r="H199" s="164"/>
      <c r="K199" s="164"/>
      <c r="L199" s="164"/>
      <c r="M199" s="164"/>
      <c r="N199" s="164"/>
      <c r="O199" s="164"/>
      <c r="P199" s="164"/>
      <c r="Q199" s="164"/>
      <c r="R199" s="164"/>
      <c r="S199" s="164"/>
      <c r="T199" s="164"/>
      <c r="U199" s="164"/>
      <c r="V199" s="164"/>
      <c r="W199" s="164"/>
      <c r="X199" s="164"/>
      <c r="Y199" s="164"/>
      <c r="Z199" s="164"/>
    </row>
    <row r="200" spans="1:26">
      <c r="A200" s="164"/>
      <c r="B200" s="164"/>
      <c r="C200" s="164"/>
      <c r="D200" s="164"/>
      <c r="E200" s="164"/>
      <c r="F200" s="164"/>
      <c r="G200" s="164"/>
      <c r="H200" s="164"/>
      <c r="K200" s="164"/>
      <c r="L200" s="164"/>
      <c r="M200" s="164"/>
      <c r="N200" s="164"/>
      <c r="O200" s="164"/>
      <c r="P200" s="164"/>
      <c r="Q200" s="164"/>
      <c r="R200" s="164"/>
      <c r="S200" s="164"/>
      <c r="T200" s="164"/>
      <c r="U200" s="164"/>
      <c r="V200" s="164"/>
      <c r="W200" s="164"/>
      <c r="X200" s="164"/>
      <c r="Y200" s="164"/>
      <c r="Z200" s="164"/>
    </row>
    <row r="201" spans="1:26">
      <c r="A201" s="164"/>
      <c r="B201" s="164"/>
      <c r="C201" s="164"/>
      <c r="D201" s="164"/>
      <c r="E201" s="164"/>
      <c r="F201" s="164"/>
      <c r="G201" s="164"/>
      <c r="H201" s="164"/>
      <c r="K201" s="164"/>
      <c r="L201" s="164"/>
      <c r="M201" s="164"/>
      <c r="N201" s="164"/>
      <c r="O201" s="164"/>
      <c r="P201" s="164"/>
      <c r="Q201" s="164"/>
      <c r="R201" s="164"/>
      <c r="S201" s="164"/>
      <c r="T201" s="164"/>
      <c r="U201" s="164"/>
      <c r="V201" s="164"/>
      <c r="W201" s="164"/>
      <c r="X201" s="164"/>
      <c r="Y201" s="164"/>
      <c r="Z201" s="164"/>
    </row>
    <row r="202" spans="1:26">
      <c r="A202" s="164"/>
      <c r="B202" s="164"/>
      <c r="C202" s="164"/>
      <c r="D202" s="164"/>
      <c r="E202" s="164"/>
      <c r="F202" s="164"/>
      <c r="G202" s="164"/>
      <c r="H202" s="164"/>
      <c r="K202" s="164"/>
      <c r="L202" s="164"/>
      <c r="M202" s="164"/>
      <c r="N202" s="164"/>
      <c r="O202" s="164"/>
      <c r="P202" s="164"/>
      <c r="Q202" s="164"/>
      <c r="R202" s="164"/>
      <c r="S202" s="164"/>
      <c r="T202" s="164"/>
      <c r="U202" s="164"/>
      <c r="V202" s="164"/>
      <c r="W202" s="164"/>
      <c r="X202" s="164"/>
      <c r="Y202" s="164"/>
      <c r="Z202" s="164"/>
    </row>
    <row r="203" spans="1:26">
      <c r="A203" s="164"/>
      <c r="B203" s="164"/>
      <c r="C203" s="164"/>
      <c r="D203" s="164"/>
      <c r="E203" s="164"/>
      <c r="F203" s="164"/>
      <c r="G203" s="164"/>
      <c r="H203" s="164"/>
      <c r="K203" s="164"/>
      <c r="L203" s="164"/>
      <c r="M203" s="164"/>
      <c r="N203" s="164"/>
      <c r="O203" s="164"/>
      <c r="P203" s="164"/>
      <c r="Q203" s="164"/>
      <c r="R203" s="164"/>
      <c r="S203" s="164"/>
      <c r="T203" s="164"/>
      <c r="U203" s="164"/>
      <c r="V203" s="164"/>
      <c r="W203" s="164"/>
      <c r="X203" s="164"/>
      <c r="Y203" s="164"/>
      <c r="Z203" s="164"/>
    </row>
    <row r="204" spans="1:26">
      <c r="A204" s="164"/>
      <c r="B204" s="164"/>
      <c r="C204" s="164"/>
      <c r="D204" s="164"/>
      <c r="E204" s="164"/>
      <c r="F204" s="164"/>
      <c r="G204" s="164"/>
      <c r="H204" s="164"/>
      <c r="K204" s="164"/>
      <c r="L204" s="164"/>
      <c r="M204" s="164"/>
      <c r="N204" s="164"/>
      <c r="O204" s="164"/>
      <c r="P204" s="164"/>
      <c r="Q204" s="164"/>
      <c r="R204" s="164"/>
      <c r="S204" s="164"/>
      <c r="T204" s="164"/>
      <c r="U204" s="164"/>
      <c r="V204" s="164"/>
      <c r="W204" s="164"/>
      <c r="X204" s="164"/>
      <c r="Y204" s="164"/>
      <c r="Z204" s="164"/>
    </row>
    <row r="205" spans="1:26">
      <c r="A205" s="164"/>
      <c r="B205" s="164"/>
      <c r="C205" s="164"/>
      <c r="D205" s="164"/>
      <c r="E205" s="164"/>
      <c r="F205" s="164"/>
      <c r="G205" s="164"/>
      <c r="H205" s="164"/>
      <c r="K205" s="164"/>
      <c r="L205" s="164"/>
      <c r="M205" s="164"/>
      <c r="N205" s="164"/>
      <c r="O205" s="164"/>
      <c r="P205" s="164"/>
      <c r="Q205" s="164"/>
      <c r="R205" s="164"/>
      <c r="S205" s="164"/>
      <c r="T205" s="164"/>
      <c r="U205" s="164"/>
      <c r="V205" s="164"/>
      <c r="W205" s="164"/>
      <c r="X205" s="164"/>
      <c r="Y205" s="164"/>
      <c r="Z205" s="164"/>
    </row>
    <row r="206" spans="1:26">
      <c r="A206" s="164"/>
      <c r="B206" s="164"/>
      <c r="C206" s="164"/>
      <c r="D206" s="164"/>
      <c r="E206" s="164"/>
      <c r="F206" s="164"/>
      <c r="G206" s="164"/>
      <c r="H206" s="164"/>
      <c r="K206" s="164"/>
      <c r="L206" s="164"/>
      <c r="M206" s="164"/>
      <c r="N206" s="164"/>
      <c r="O206" s="164"/>
      <c r="P206" s="164"/>
      <c r="Q206" s="164"/>
      <c r="R206" s="164"/>
      <c r="S206" s="164"/>
      <c r="T206" s="164"/>
      <c r="U206" s="164"/>
      <c r="V206" s="164"/>
      <c r="W206" s="164"/>
      <c r="X206" s="164"/>
      <c r="Y206" s="164"/>
      <c r="Z206" s="164"/>
    </row>
    <row r="207" spans="1:26">
      <c r="A207" s="164"/>
      <c r="B207" s="164"/>
      <c r="C207" s="164"/>
      <c r="D207" s="164"/>
      <c r="E207" s="164"/>
      <c r="F207" s="164"/>
      <c r="G207" s="164"/>
      <c r="H207" s="164"/>
      <c r="K207" s="164"/>
      <c r="L207" s="164"/>
      <c r="M207" s="164"/>
      <c r="N207" s="164"/>
      <c r="O207" s="164"/>
      <c r="P207" s="164"/>
      <c r="Q207" s="164"/>
      <c r="R207" s="164"/>
      <c r="S207" s="164"/>
      <c r="T207" s="164"/>
      <c r="U207" s="164"/>
      <c r="V207" s="164"/>
      <c r="W207" s="164"/>
      <c r="X207" s="164"/>
      <c r="Y207" s="164"/>
      <c r="Z207" s="164"/>
    </row>
    <row r="208" spans="1:26">
      <c r="A208" s="164"/>
      <c r="B208" s="164"/>
      <c r="C208" s="164"/>
      <c r="D208" s="164"/>
      <c r="E208" s="164"/>
      <c r="F208" s="164"/>
      <c r="G208" s="164"/>
      <c r="H208" s="164"/>
      <c r="K208" s="164"/>
      <c r="L208" s="164"/>
      <c r="M208" s="164"/>
      <c r="N208" s="164"/>
      <c r="O208" s="164"/>
      <c r="P208" s="164"/>
      <c r="Q208" s="164"/>
      <c r="R208" s="164"/>
      <c r="S208" s="164"/>
      <c r="T208" s="164"/>
      <c r="U208" s="164"/>
      <c r="V208" s="164"/>
      <c r="W208" s="164"/>
      <c r="X208" s="164"/>
      <c r="Y208" s="164"/>
      <c r="Z208" s="164"/>
    </row>
    <row r="209" spans="1:26">
      <c r="A209" s="164"/>
      <c r="B209" s="164"/>
      <c r="C209" s="164"/>
      <c r="D209" s="164"/>
      <c r="E209" s="164"/>
      <c r="F209" s="164"/>
      <c r="G209" s="164"/>
      <c r="H209" s="164"/>
      <c r="K209" s="164"/>
      <c r="L209" s="164"/>
      <c r="M209" s="164"/>
      <c r="N209" s="164"/>
      <c r="O209" s="164"/>
      <c r="P209" s="164"/>
      <c r="Q209" s="164"/>
      <c r="R209" s="164"/>
      <c r="S209" s="164"/>
      <c r="T209" s="164"/>
      <c r="U209" s="164"/>
      <c r="V209" s="164"/>
      <c r="W209" s="164"/>
      <c r="X209" s="164"/>
      <c r="Y209" s="164"/>
      <c r="Z209" s="164"/>
    </row>
    <row r="210" spans="1:26">
      <c r="A210" s="164"/>
      <c r="B210" s="164"/>
      <c r="C210" s="164"/>
      <c r="D210" s="164"/>
      <c r="E210" s="164"/>
      <c r="F210" s="164"/>
      <c r="G210" s="164"/>
      <c r="H210" s="164"/>
      <c r="K210" s="164"/>
      <c r="L210" s="164"/>
      <c r="M210" s="164"/>
      <c r="N210" s="164"/>
      <c r="O210" s="164"/>
      <c r="P210" s="164"/>
      <c r="Q210" s="164"/>
      <c r="R210" s="164"/>
      <c r="S210" s="164"/>
      <c r="T210" s="164"/>
      <c r="U210" s="164"/>
      <c r="V210" s="164"/>
      <c r="W210" s="164"/>
      <c r="X210" s="164"/>
      <c r="Y210" s="164"/>
      <c r="Z210" s="164"/>
    </row>
    <row r="211" spans="1:26">
      <c r="A211" s="164"/>
      <c r="B211" s="164"/>
      <c r="C211" s="164"/>
      <c r="D211" s="164"/>
      <c r="E211" s="164"/>
      <c r="F211" s="164"/>
      <c r="G211" s="164"/>
      <c r="H211" s="164"/>
      <c r="K211" s="164"/>
      <c r="L211" s="164"/>
      <c r="M211" s="164"/>
      <c r="N211" s="164"/>
      <c r="O211" s="164"/>
      <c r="P211" s="164"/>
      <c r="Q211" s="164"/>
      <c r="R211" s="164"/>
      <c r="S211" s="164"/>
      <c r="T211" s="164"/>
      <c r="U211" s="164"/>
      <c r="V211" s="164"/>
      <c r="W211" s="164"/>
      <c r="X211" s="164"/>
      <c r="Y211" s="164"/>
      <c r="Z211" s="164"/>
    </row>
    <row r="212" spans="1:26">
      <c r="A212" s="164"/>
      <c r="B212" s="164"/>
      <c r="C212" s="164"/>
      <c r="D212" s="164"/>
      <c r="E212" s="164"/>
      <c r="F212" s="164"/>
      <c r="G212" s="164"/>
      <c r="H212" s="164"/>
      <c r="K212" s="164"/>
      <c r="L212" s="164"/>
      <c r="M212" s="164"/>
      <c r="N212" s="164"/>
      <c r="O212" s="164"/>
      <c r="P212" s="164"/>
      <c r="Q212" s="164"/>
      <c r="R212" s="164"/>
      <c r="S212" s="164"/>
      <c r="T212" s="164"/>
      <c r="U212" s="164"/>
      <c r="V212" s="164"/>
      <c r="W212" s="164"/>
      <c r="X212" s="164"/>
      <c r="Y212" s="164"/>
      <c r="Z212" s="164"/>
    </row>
    <row r="213" spans="1:26">
      <c r="A213" s="164"/>
      <c r="B213" s="164"/>
      <c r="C213" s="164"/>
      <c r="D213" s="164"/>
      <c r="E213" s="164"/>
      <c r="F213" s="164"/>
      <c r="G213" s="164"/>
      <c r="H213" s="164"/>
      <c r="K213" s="164"/>
      <c r="L213" s="164"/>
      <c r="M213" s="164"/>
      <c r="N213" s="164"/>
      <c r="O213" s="164"/>
      <c r="P213" s="164"/>
      <c r="Q213" s="164"/>
      <c r="R213" s="164"/>
      <c r="S213" s="164"/>
      <c r="T213" s="164"/>
      <c r="U213" s="164"/>
      <c r="V213" s="164"/>
      <c r="W213" s="164"/>
      <c r="X213" s="164"/>
      <c r="Y213" s="164"/>
      <c r="Z213" s="164"/>
    </row>
    <row r="214" spans="1:26">
      <c r="A214" s="164"/>
      <c r="B214" s="164"/>
      <c r="C214" s="164"/>
      <c r="D214" s="164"/>
      <c r="E214" s="164"/>
      <c r="F214" s="164"/>
      <c r="G214" s="164"/>
      <c r="H214" s="164"/>
      <c r="K214" s="164"/>
      <c r="L214" s="164"/>
      <c r="M214" s="164"/>
      <c r="N214" s="164"/>
      <c r="O214" s="164"/>
      <c r="P214" s="164"/>
      <c r="Q214" s="164"/>
      <c r="R214" s="164"/>
      <c r="S214" s="164"/>
      <c r="T214" s="164"/>
      <c r="U214" s="164"/>
      <c r="V214" s="164"/>
      <c r="W214" s="164"/>
      <c r="X214" s="164"/>
      <c r="Y214" s="164"/>
      <c r="Z214" s="164"/>
    </row>
    <row r="215" spans="1:26">
      <c r="A215" s="164"/>
      <c r="B215" s="164"/>
      <c r="C215" s="164"/>
      <c r="D215" s="164"/>
      <c r="E215" s="164"/>
      <c r="F215" s="164"/>
      <c r="G215" s="164"/>
      <c r="H215" s="164"/>
      <c r="K215" s="164"/>
      <c r="L215" s="164"/>
      <c r="M215" s="164"/>
      <c r="N215" s="164"/>
      <c r="O215" s="164"/>
      <c r="P215" s="164"/>
      <c r="Q215" s="164"/>
      <c r="R215" s="164"/>
      <c r="S215" s="164"/>
      <c r="T215" s="164"/>
      <c r="U215" s="164"/>
      <c r="V215" s="164"/>
      <c r="W215" s="164"/>
      <c r="X215" s="164"/>
      <c r="Y215" s="164"/>
      <c r="Z215" s="164"/>
    </row>
    <row r="216" spans="1:26">
      <c r="A216" s="164"/>
      <c r="B216" s="164"/>
      <c r="C216" s="164"/>
      <c r="D216" s="164"/>
      <c r="E216" s="164"/>
      <c r="F216" s="164"/>
      <c r="G216" s="164"/>
      <c r="H216" s="164"/>
      <c r="K216" s="164"/>
      <c r="L216" s="164"/>
      <c r="M216" s="164"/>
      <c r="N216" s="164"/>
      <c r="O216" s="164"/>
      <c r="P216" s="164"/>
      <c r="Q216" s="164"/>
      <c r="R216" s="164"/>
      <c r="S216" s="164"/>
      <c r="T216" s="164"/>
      <c r="U216" s="164"/>
      <c r="V216" s="164"/>
      <c r="W216" s="164"/>
      <c r="X216" s="164"/>
      <c r="Y216" s="164"/>
      <c r="Z216" s="164"/>
    </row>
    <row r="217" spans="1:26">
      <c r="A217" s="164"/>
      <c r="B217" s="164"/>
      <c r="C217" s="164"/>
      <c r="D217" s="164"/>
      <c r="E217" s="164"/>
      <c r="F217" s="164"/>
      <c r="G217" s="164"/>
      <c r="H217" s="164"/>
      <c r="K217" s="164"/>
      <c r="L217" s="164"/>
      <c r="M217" s="164"/>
      <c r="N217" s="164"/>
      <c r="O217" s="164"/>
      <c r="P217" s="164"/>
      <c r="Q217" s="164"/>
      <c r="R217" s="164"/>
      <c r="S217" s="164"/>
      <c r="T217" s="164"/>
      <c r="U217" s="164"/>
      <c r="V217" s="164"/>
      <c r="W217" s="164"/>
      <c r="X217" s="164"/>
      <c r="Y217" s="164"/>
      <c r="Z217" s="164"/>
    </row>
    <row r="218" spans="1:26">
      <c r="A218" s="164"/>
      <c r="B218" s="164"/>
      <c r="C218" s="164"/>
      <c r="D218" s="164"/>
      <c r="E218" s="164"/>
      <c r="F218" s="164"/>
      <c r="G218" s="164"/>
      <c r="H218" s="164"/>
      <c r="K218" s="164"/>
      <c r="L218" s="164"/>
      <c r="M218" s="164"/>
      <c r="N218" s="164"/>
      <c r="O218" s="164"/>
      <c r="P218" s="164"/>
      <c r="Q218" s="164"/>
      <c r="R218" s="164"/>
      <c r="S218" s="164"/>
      <c r="T218" s="164"/>
      <c r="U218" s="164"/>
      <c r="V218" s="164"/>
      <c r="W218" s="164"/>
      <c r="X218" s="164"/>
      <c r="Y218" s="164"/>
      <c r="Z218" s="164"/>
    </row>
    <row r="219" spans="1:26">
      <c r="A219" s="164"/>
      <c r="B219" s="164"/>
      <c r="C219" s="164"/>
      <c r="D219" s="164"/>
      <c r="E219" s="164"/>
      <c r="F219" s="164"/>
      <c r="G219" s="164"/>
      <c r="H219" s="164"/>
      <c r="K219" s="164"/>
      <c r="L219" s="164"/>
      <c r="M219" s="164"/>
      <c r="N219" s="164"/>
      <c r="O219" s="164"/>
      <c r="P219" s="164"/>
      <c r="Q219" s="164"/>
      <c r="R219" s="164"/>
      <c r="S219" s="164"/>
      <c r="T219" s="164"/>
      <c r="U219" s="164"/>
      <c r="V219" s="164"/>
      <c r="W219" s="164"/>
      <c r="X219" s="164"/>
      <c r="Y219" s="164"/>
      <c r="Z219" s="164"/>
    </row>
    <row r="220" spans="1:26">
      <c r="A220" s="164"/>
      <c r="B220" s="164"/>
      <c r="C220" s="164"/>
      <c r="D220" s="164"/>
      <c r="E220" s="164"/>
      <c r="F220" s="164"/>
      <c r="G220" s="164"/>
      <c r="H220" s="164"/>
      <c r="K220" s="164"/>
      <c r="L220" s="164"/>
      <c r="M220" s="164"/>
      <c r="N220" s="164"/>
      <c r="O220" s="164"/>
      <c r="P220" s="164"/>
      <c r="Q220" s="164"/>
      <c r="R220" s="164"/>
      <c r="S220" s="164"/>
      <c r="T220" s="164"/>
      <c r="U220" s="164"/>
      <c r="V220" s="164"/>
      <c r="W220" s="164"/>
      <c r="X220" s="164"/>
      <c r="Y220" s="164"/>
      <c r="Z220" s="164"/>
    </row>
    <row r="221" spans="1:26">
      <c r="A221" s="164"/>
      <c r="B221" s="164"/>
      <c r="C221" s="164"/>
      <c r="D221" s="164"/>
      <c r="E221" s="164"/>
      <c r="F221" s="164"/>
      <c r="G221" s="164"/>
      <c r="H221" s="164"/>
      <c r="K221" s="164"/>
      <c r="L221" s="164"/>
      <c r="M221" s="164"/>
      <c r="N221" s="164"/>
      <c r="O221" s="164"/>
      <c r="P221" s="164"/>
      <c r="Q221" s="164"/>
      <c r="R221" s="164"/>
      <c r="S221" s="164"/>
      <c r="T221" s="164"/>
      <c r="U221" s="164"/>
      <c r="V221" s="164"/>
      <c r="W221" s="164"/>
      <c r="X221" s="164"/>
      <c r="Y221" s="164"/>
      <c r="Z221" s="164"/>
    </row>
    <row r="222" spans="1:26">
      <c r="A222" s="164"/>
      <c r="B222" s="164"/>
      <c r="C222" s="164"/>
      <c r="D222" s="164"/>
      <c r="E222" s="164"/>
      <c r="F222" s="164"/>
      <c r="G222" s="164"/>
      <c r="H222" s="164"/>
      <c r="K222" s="164"/>
      <c r="L222" s="164"/>
      <c r="M222" s="164"/>
      <c r="N222" s="164"/>
      <c r="O222" s="164"/>
      <c r="P222" s="164"/>
      <c r="Q222" s="164"/>
      <c r="R222" s="164"/>
      <c r="S222" s="164"/>
      <c r="T222" s="164"/>
      <c r="U222" s="164"/>
      <c r="V222" s="164"/>
      <c r="W222" s="164"/>
      <c r="X222" s="164"/>
      <c r="Y222" s="164"/>
      <c r="Z222" s="164"/>
    </row>
    <row r="223" spans="1:26">
      <c r="A223" s="164"/>
      <c r="B223" s="164"/>
      <c r="C223" s="164"/>
      <c r="D223" s="164"/>
      <c r="E223" s="164"/>
      <c r="F223" s="164"/>
      <c r="G223" s="164"/>
      <c r="H223" s="164"/>
      <c r="K223" s="164"/>
      <c r="L223" s="164"/>
      <c r="M223" s="164"/>
      <c r="N223" s="164"/>
      <c r="O223" s="164"/>
      <c r="P223" s="164"/>
      <c r="Q223" s="164"/>
      <c r="R223" s="164"/>
      <c r="S223" s="164"/>
      <c r="T223" s="164"/>
      <c r="U223" s="164"/>
      <c r="V223" s="164"/>
      <c r="W223" s="164"/>
      <c r="X223" s="164"/>
      <c r="Y223" s="164"/>
      <c r="Z223" s="164"/>
    </row>
    <row r="224" spans="1:26">
      <c r="A224" s="164"/>
      <c r="B224" s="164"/>
      <c r="C224" s="164"/>
      <c r="D224" s="164"/>
      <c r="E224" s="164"/>
      <c r="F224" s="164"/>
      <c r="G224" s="164"/>
      <c r="H224" s="164"/>
      <c r="K224" s="164"/>
      <c r="L224" s="164"/>
      <c r="M224" s="164"/>
      <c r="N224" s="164"/>
      <c r="O224" s="164"/>
      <c r="P224" s="164"/>
      <c r="Q224" s="164"/>
      <c r="R224" s="164"/>
      <c r="S224" s="164"/>
      <c r="T224" s="164"/>
      <c r="U224" s="164"/>
      <c r="V224" s="164"/>
      <c r="W224" s="164"/>
      <c r="X224" s="164"/>
      <c r="Y224" s="164"/>
      <c r="Z224" s="164"/>
    </row>
    <row r="225" spans="1:26">
      <c r="A225" s="164"/>
      <c r="B225" s="164"/>
      <c r="C225" s="164"/>
      <c r="D225" s="164"/>
      <c r="E225" s="164"/>
      <c r="F225" s="164"/>
      <c r="G225" s="164"/>
      <c r="H225" s="164"/>
      <c r="K225" s="164"/>
      <c r="L225" s="164"/>
      <c r="M225" s="164"/>
      <c r="N225" s="164"/>
      <c r="O225" s="164"/>
      <c r="P225" s="164"/>
      <c r="Q225" s="164"/>
      <c r="R225" s="164"/>
      <c r="S225" s="164"/>
      <c r="T225" s="164"/>
      <c r="U225" s="164"/>
      <c r="V225" s="164"/>
      <c r="W225" s="164"/>
      <c r="X225" s="164"/>
      <c r="Y225" s="164"/>
      <c r="Z225" s="164"/>
    </row>
    <row r="226" spans="1:26">
      <c r="A226" s="164"/>
      <c r="B226" s="164"/>
      <c r="C226" s="164"/>
      <c r="D226" s="164"/>
      <c r="E226" s="164"/>
      <c r="F226" s="164"/>
      <c r="G226" s="164"/>
      <c r="H226" s="164"/>
      <c r="K226" s="164"/>
      <c r="L226" s="164"/>
      <c r="M226" s="164"/>
      <c r="N226" s="164"/>
      <c r="O226" s="164"/>
      <c r="P226" s="164"/>
      <c r="Q226" s="164"/>
      <c r="R226" s="164"/>
      <c r="S226" s="164"/>
      <c r="T226" s="164"/>
      <c r="U226" s="164"/>
      <c r="V226" s="164"/>
      <c r="W226" s="164"/>
      <c r="X226" s="164"/>
      <c r="Y226" s="164"/>
      <c r="Z226" s="164"/>
    </row>
    <row r="227" spans="1:26">
      <c r="A227" s="164"/>
      <c r="B227" s="164"/>
      <c r="C227" s="164"/>
      <c r="D227" s="164"/>
      <c r="E227" s="164"/>
      <c r="F227" s="164"/>
      <c r="G227" s="164"/>
      <c r="H227" s="164"/>
      <c r="K227" s="164"/>
      <c r="L227" s="164"/>
      <c r="M227" s="164"/>
      <c r="N227" s="164"/>
      <c r="O227" s="164"/>
      <c r="P227" s="164"/>
      <c r="Q227" s="164"/>
      <c r="R227" s="164"/>
      <c r="S227" s="164"/>
      <c r="T227" s="164"/>
      <c r="U227" s="164"/>
      <c r="V227" s="164"/>
      <c r="W227" s="164"/>
      <c r="X227" s="164"/>
      <c r="Y227" s="164"/>
      <c r="Z227" s="164"/>
    </row>
    <row r="228" spans="1:26">
      <c r="A228" s="164"/>
      <c r="B228" s="164"/>
      <c r="C228" s="164"/>
      <c r="D228" s="164"/>
      <c r="E228" s="164"/>
      <c r="F228" s="164"/>
      <c r="G228" s="164"/>
      <c r="H228" s="164"/>
      <c r="K228" s="164"/>
      <c r="L228" s="164"/>
      <c r="M228" s="164"/>
      <c r="N228" s="164"/>
      <c r="O228" s="164"/>
      <c r="P228" s="164"/>
      <c r="Q228" s="164"/>
      <c r="R228" s="164"/>
      <c r="S228" s="164"/>
      <c r="T228" s="164"/>
      <c r="U228" s="164"/>
      <c r="V228" s="164"/>
      <c r="W228" s="164"/>
      <c r="X228" s="164"/>
      <c r="Y228" s="164"/>
      <c r="Z228" s="164"/>
    </row>
    <row r="229" spans="1:26">
      <c r="A229" s="164"/>
      <c r="B229" s="164"/>
      <c r="C229" s="164"/>
      <c r="D229" s="164"/>
      <c r="E229" s="164"/>
      <c r="F229" s="164"/>
      <c r="G229" s="164"/>
      <c r="H229" s="164"/>
      <c r="K229" s="164"/>
      <c r="L229" s="164"/>
      <c r="M229" s="164"/>
      <c r="N229" s="164"/>
      <c r="O229" s="164"/>
      <c r="P229" s="164"/>
      <c r="Q229" s="164"/>
      <c r="R229" s="164"/>
      <c r="S229" s="164"/>
      <c r="T229" s="164"/>
      <c r="U229" s="164"/>
      <c r="V229" s="164"/>
      <c r="W229" s="164"/>
      <c r="X229" s="164"/>
      <c r="Y229" s="164"/>
      <c r="Z229" s="164"/>
    </row>
    <row r="230" spans="1:26">
      <c r="A230" s="164"/>
      <c r="B230" s="164"/>
      <c r="C230" s="164"/>
      <c r="D230" s="164"/>
      <c r="E230" s="164"/>
      <c r="F230" s="164"/>
      <c r="G230" s="164"/>
      <c r="H230" s="164"/>
      <c r="K230" s="164"/>
      <c r="L230" s="164"/>
      <c r="M230" s="164"/>
      <c r="N230" s="164"/>
      <c r="O230" s="164"/>
      <c r="P230" s="164"/>
      <c r="Q230" s="164"/>
      <c r="R230" s="164"/>
      <c r="S230" s="164"/>
      <c r="T230" s="164"/>
      <c r="U230" s="164"/>
      <c r="V230" s="164"/>
      <c r="W230" s="164"/>
      <c r="X230" s="164"/>
      <c r="Y230" s="164"/>
      <c r="Z230" s="164"/>
    </row>
    <row r="231" spans="1:26">
      <c r="A231" s="164"/>
      <c r="B231" s="164"/>
      <c r="C231" s="164"/>
      <c r="D231" s="164"/>
      <c r="E231" s="164"/>
      <c r="F231" s="164"/>
      <c r="G231" s="164"/>
      <c r="H231" s="164"/>
      <c r="K231" s="164"/>
      <c r="L231" s="164"/>
      <c r="M231" s="164"/>
      <c r="N231" s="164"/>
      <c r="O231" s="164"/>
      <c r="P231" s="164"/>
      <c r="Q231" s="164"/>
      <c r="R231" s="164"/>
      <c r="S231" s="164"/>
      <c r="T231" s="164"/>
      <c r="U231" s="164"/>
      <c r="V231" s="164"/>
      <c r="W231" s="164"/>
      <c r="X231" s="164"/>
      <c r="Y231" s="164"/>
      <c r="Z231" s="164"/>
    </row>
    <row r="232" spans="1:26">
      <c r="A232" s="164"/>
      <c r="B232" s="164"/>
      <c r="C232" s="164"/>
      <c r="D232" s="164"/>
      <c r="E232" s="164"/>
      <c r="F232" s="164"/>
      <c r="G232" s="164"/>
      <c r="H232" s="164"/>
      <c r="K232" s="164"/>
      <c r="L232" s="164"/>
      <c r="M232" s="164"/>
      <c r="N232" s="164"/>
      <c r="O232" s="164"/>
      <c r="P232" s="164"/>
      <c r="Q232" s="164"/>
      <c r="R232" s="164"/>
      <c r="S232" s="164"/>
      <c r="T232" s="164"/>
      <c r="U232" s="164"/>
      <c r="V232" s="164"/>
      <c r="W232" s="164"/>
      <c r="X232" s="164"/>
      <c r="Y232" s="164"/>
      <c r="Z232" s="164"/>
    </row>
    <row r="233" spans="1:26">
      <c r="A233" s="164"/>
      <c r="B233" s="164"/>
      <c r="C233" s="164"/>
      <c r="D233" s="164"/>
      <c r="E233" s="164"/>
      <c r="F233" s="164"/>
      <c r="G233" s="164"/>
      <c r="H233" s="164"/>
      <c r="K233" s="164"/>
      <c r="L233" s="164"/>
      <c r="M233" s="164"/>
      <c r="N233" s="164"/>
      <c r="O233" s="164"/>
      <c r="P233" s="164"/>
      <c r="Q233" s="164"/>
      <c r="R233" s="164"/>
      <c r="S233" s="164"/>
      <c r="T233" s="164"/>
      <c r="U233" s="164"/>
      <c r="V233" s="164"/>
      <c r="W233" s="164"/>
      <c r="X233" s="164"/>
      <c r="Y233" s="164"/>
      <c r="Z233" s="164"/>
    </row>
    <row r="234" spans="1:26">
      <c r="A234" s="164"/>
      <c r="B234" s="164"/>
      <c r="C234" s="164"/>
      <c r="D234" s="164"/>
      <c r="E234" s="164"/>
      <c r="F234" s="164"/>
      <c r="G234" s="164"/>
      <c r="H234" s="164"/>
      <c r="K234" s="164"/>
      <c r="L234" s="164"/>
      <c r="M234" s="164"/>
      <c r="N234" s="164"/>
      <c r="O234" s="164"/>
      <c r="P234" s="164"/>
      <c r="Q234" s="164"/>
      <c r="R234" s="164"/>
      <c r="S234" s="164"/>
      <c r="T234" s="164"/>
      <c r="U234" s="164"/>
      <c r="V234" s="164"/>
      <c r="W234" s="164"/>
      <c r="X234" s="164"/>
      <c r="Y234" s="164"/>
      <c r="Z234" s="164"/>
    </row>
    <row r="235" spans="1:26">
      <c r="A235" s="164"/>
      <c r="B235" s="164"/>
      <c r="C235" s="164"/>
      <c r="D235" s="164"/>
      <c r="E235" s="164"/>
      <c r="F235" s="164"/>
      <c r="G235" s="164"/>
      <c r="H235" s="164"/>
      <c r="K235" s="164"/>
      <c r="L235" s="164"/>
      <c r="M235" s="164"/>
      <c r="N235" s="164"/>
      <c r="O235" s="164"/>
      <c r="P235" s="164"/>
      <c r="Q235" s="164"/>
      <c r="R235" s="164"/>
      <c r="S235" s="164"/>
      <c r="T235" s="164"/>
      <c r="U235" s="164"/>
      <c r="V235" s="164"/>
      <c r="W235" s="164"/>
      <c r="X235" s="164"/>
      <c r="Y235" s="164"/>
      <c r="Z235" s="164"/>
    </row>
    <row r="236" spans="1:26">
      <c r="A236" s="164"/>
      <c r="B236" s="164"/>
      <c r="C236" s="164"/>
      <c r="D236" s="164"/>
      <c r="E236" s="164"/>
      <c r="F236" s="164"/>
      <c r="G236" s="164"/>
      <c r="H236" s="164"/>
      <c r="K236" s="164"/>
      <c r="L236" s="164"/>
      <c r="M236" s="164"/>
      <c r="N236" s="164"/>
      <c r="O236" s="164"/>
      <c r="P236" s="164"/>
      <c r="Q236" s="164"/>
      <c r="R236" s="164"/>
      <c r="S236" s="164"/>
      <c r="T236" s="164"/>
      <c r="U236" s="164"/>
      <c r="V236" s="164"/>
      <c r="W236" s="164"/>
      <c r="X236" s="164"/>
      <c r="Y236" s="164"/>
      <c r="Z236" s="164"/>
    </row>
    <row r="237" spans="1:26">
      <c r="A237" s="164"/>
      <c r="B237" s="164"/>
      <c r="C237" s="164"/>
      <c r="D237" s="164"/>
      <c r="E237" s="164"/>
      <c r="F237" s="164"/>
      <c r="G237" s="164"/>
      <c r="H237" s="164"/>
      <c r="K237" s="164"/>
      <c r="L237" s="164"/>
      <c r="M237" s="164"/>
      <c r="N237" s="164"/>
      <c r="O237" s="164"/>
      <c r="P237" s="164"/>
      <c r="Q237" s="164"/>
      <c r="R237" s="164"/>
      <c r="S237" s="164"/>
      <c r="T237" s="164"/>
      <c r="U237" s="164"/>
      <c r="V237" s="164"/>
      <c r="W237" s="164"/>
      <c r="X237" s="164"/>
      <c r="Y237" s="164"/>
      <c r="Z237" s="164"/>
    </row>
    <row r="238" spans="1:26">
      <c r="A238" s="164"/>
      <c r="B238" s="164"/>
      <c r="C238" s="164"/>
      <c r="D238" s="164"/>
      <c r="E238" s="164"/>
      <c r="F238" s="164"/>
      <c r="G238" s="164"/>
      <c r="H238" s="164"/>
      <c r="K238" s="164"/>
      <c r="L238" s="164"/>
      <c r="M238" s="164"/>
      <c r="N238" s="164"/>
      <c r="O238" s="164"/>
      <c r="P238" s="164"/>
      <c r="Q238" s="164"/>
      <c r="R238" s="164"/>
      <c r="S238" s="164"/>
      <c r="T238" s="164"/>
      <c r="U238" s="164"/>
      <c r="V238" s="164"/>
      <c r="W238" s="164"/>
      <c r="X238" s="164"/>
      <c r="Y238" s="164"/>
      <c r="Z238" s="164"/>
    </row>
    <row r="239" spans="1:26">
      <c r="A239" s="164"/>
      <c r="B239" s="164"/>
      <c r="C239" s="164"/>
      <c r="D239" s="164"/>
      <c r="E239" s="164"/>
      <c r="F239" s="164"/>
      <c r="G239" s="164"/>
      <c r="H239" s="164"/>
      <c r="K239" s="164"/>
      <c r="L239" s="164"/>
      <c r="M239" s="164"/>
      <c r="N239" s="164"/>
      <c r="O239" s="164"/>
      <c r="P239" s="164"/>
      <c r="Q239" s="164"/>
      <c r="R239" s="164"/>
      <c r="S239" s="164"/>
      <c r="T239" s="164"/>
      <c r="U239" s="164"/>
      <c r="V239" s="164"/>
      <c r="W239" s="164"/>
      <c r="X239" s="164"/>
      <c r="Y239" s="164"/>
      <c r="Z239" s="164"/>
    </row>
    <row r="240" spans="1:26">
      <c r="A240" s="164"/>
      <c r="B240" s="164"/>
      <c r="C240" s="164"/>
      <c r="D240" s="164"/>
      <c r="E240" s="164"/>
      <c r="F240" s="164"/>
      <c r="G240" s="164"/>
      <c r="H240" s="164"/>
      <c r="K240" s="164"/>
      <c r="L240" s="164"/>
      <c r="M240" s="164"/>
      <c r="N240" s="164"/>
      <c r="O240" s="164"/>
      <c r="P240" s="164"/>
      <c r="Q240" s="164"/>
      <c r="R240" s="164"/>
      <c r="S240" s="164"/>
      <c r="T240" s="164"/>
      <c r="U240" s="164"/>
      <c r="V240" s="164"/>
      <c r="W240" s="164"/>
      <c r="X240" s="164"/>
      <c r="Y240" s="164"/>
      <c r="Z240" s="164"/>
    </row>
    <row r="241" spans="1:26">
      <c r="A241" s="164"/>
      <c r="B241" s="164"/>
      <c r="C241" s="164"/>
      <c r="D241" s="164"/>
      <c r="E241" s="164"/>
      <c r="F241" s="164"/>
      <c r="G241" s="164"/>
      <c r="H241" s="164"/>
      <c r="K241" s="164"/>
      <c r="L241" s="164"/>
      <c r="M241" s="164"/>
      <c r="N241" s="164"/>
      <c r="O241" s="164"/>
      <c r="P241" s="164"/>
      <c r="Q241" s="164"/>
      <c r="R241" s="164"/>
      <c r="S241" s="164"/>
      <c r="T241" s="164"/>
      <c r="U241" s="164"/>
      <c r="V241" s="164"/>
      <c r="W241" s="164"/>
      <c r="X241" s="164"/>
      <c r="Y241" s="164"/>
      <c r="Z241" s="164"/>
    </row>
    <row r="242" spans="1:26">
      <c r="A242" s="164"/>
      <c r="B242" s="164"/>
      <c r="C242" s="164"/>
      <c r="D242" s="164"/>
      <c r="E242" s="164"/>
      <c r="F242" s="164"/>
      <c r="G242" s="164"/>
      <c r="H242" s="164"/>
      <c r="K242" s="164"/>
      <c r="L242" s="164"/>
      <c r="M242" s="164"/>
      <c r="N242" s="164"/>
      <c r="O242" s="164"/>
      <c r="P242" s="164"/>
      <c r="Q242" s="164"/>
      <c r="R242" s="164"/>
      <c r="S242" s="164"/>
      <c r="T242" s="164"/>
      <c r="U242" s="164"/>
      <c r="V242" s="164"/>
      <c r="W242" s="164"/>
      <c r="X242" s="164"/>
      <c r="Y242" s="164"/>
      <c r="Z242" s="164"/>
    </row>
    <row r="243" spans="1:26">
      <c r="A243" s="164"/>
      <c r="B243" s="164"/>
      <c r="C243" s="164"/>
      <c r="D243" s="164"/>
      <c r="E243" s="164"/>
      <c r="F243" s="164"/>
      <c r="G243" s="164"/>
      <c r="H243" s="164"/>
      <c r="K243" s="164"/>
      <c r="L243" s="164"/>
      <c r="M243" s="164"/>
      <c r="N243" s="164"/>
      <c r="O243" s="164"/>
      <c r="P243" s="164"/>
      <c r="Q243" s="164"/>
      <c r="R243" s="164"/>
      <c r="S243" s="164"/>
      <c r="T243" s="164"/>
      <c r="U243" s="164"/>
      <c r="V243" s="164"/>
      <c r="W243" s="164"/>
      <c r="X243" s="164"/>
      <c r="Y243" s="164"/>
      <c r="Z243" s="164"/>
    </row>
    <row r="244" spans="1:26">
      <c r="A244" s="164"/>
      <c r="B244" s="164"/>
      <c r="C244" s="164"/>
      <c r="D244" s="164"/>
      <c r="E244" s="164"/>
      <c r="F244" s="164"/>
      <c r="G244" s="164"/>
      <c r="H244" s="164"/>
      <c r="K244" s="164"/>
      <c r="L244" s="164"/>
      <c r="M244" s="164"/>
      <c r="N244" s="164"/>
      <c r="O244" s="164"/>
      <c r="P244" s="164"/>
      <c r="Q244" s="164"/>
      <c r="R244" s="164"/>
      <c r="S244" s="164"/>
      <c r="T244" s="164"/>
      <c r="U244" s="164"/>
      <c r="V244" s="164"/>
      <c r="W244" s="164"/>
      <c r="X244" s="164"/>
      <c r="Y244" s="164"/>
      <c r="Z244" s="164"/>
    </row>
    <row r="245" spans="1:26">
      <c r="A245" s="164"/>
      <c r="B245" s="164"/>
      <c r="C245" s="164"/>
      <c r="D245" s="164"/>
      <c r="E245" s="164"/>
      <c r="F245" s="164"/>
      <c r="G245" s="164"/>
      <c r="H245" s="164"/>
      <c r="K245" s="164"/>
      <c r="L245" s="164"/>
      <c r="M245" s="164"/>
      <c r="N245" s="164"/>
      <c r="O245" s="164"/>
      <c r="P245" s="164"/>
      <c r="Q245" s="164"/>
      <c r="R245" s="164"/>
      <c r="S245" s="164"/>
      <c r="T245" s="164"/>
      <c r="U245" s="164"/>
      <c r="V245" s="164"/>
      <c r="W245" s="164"/>
      <c r="X245" s="164"/>
      <c r="Y245" s="164"/>
      <c r="Z245" s="164"/>
    </row>
    <row r="246" spans="1:26">
      <c r="A246" s="164"/>
      <c r="B246" s="164"/>
      <c r="C246" s="164"/>
      <c r="D246" s="164"/>
      <c r="E246" s="164"/>
      <c r="F246" s="164"/>
      <c r="G246" s="164"/>
      <c r="H246" s="164"/>
      <c r="K246" s="164"/>
      <c r="L246" s="164"/>
      <c r="M246" s="164"/>
      <c r="N246" s="164"/>
      <c r="O246" s="164"/>
      <c r="P246" s="164"/>
      <c r="Q246" s="164"/>
      <c r="R246" s="164"/>
      <c r="S246" s="164"/>
      <c r="T246" s="164"/>
      <c r="U246" s="164"/>
      <c r="V246" s="164"/>
      <c r="W246" s="164"/>
      <c r="X246" s="164"/>
      <c r="Y246" s="164"/>
      <c r="Z246" s="164"/>
    </row>
    <row r="247" spans="1:26">
      <c r="A247" s="164"/>
      <c r="B247" s="164"/>
      <c r="C247" s="164"/>
      <c r="D247" s="164"/>
      <c r="E247" s="164"/>
      <c r="F247" s="164"/>
      <c r="G247" s="164"/>
      <c r="H247" s="164"/>
      <c r="K247" s="164"/>
      <c r="L247" s="164"/>
      <c r="M247" s="164"/>
      <c r="N247" s="164"/>
      <c r="O247" s="164"/>
      <c r="P247" s="164"/>
      <c r="Q247" s="164"/>
      <c r="R247" s="164"/>
      <c r="S247" s="164"/>
      <c r="T247" s="164"/>
      <c r="U247" s="164"/>
      <c r="V247" s="164"/>
      <c r="W247" s="164"/>
      <c r="X247" s="164"/>
      <c r="Y247" s="164"/>
      <c r="Z247" s="164"/>
    </row>
    <row r="248" spans="1:26">
      <c r="A248" s="164"/>
      <c r="B248" s="164"/>
      <c r="C248" s="164"/>
      <c r="D248" s="164"/>
      <c r="E248" s="164"/>
      <c r="F248" s="164"/>
      <c r="G248" s="164"/>
      <c r="H248" s="164"/>
      <c r="K248" s="164"/>
      <c r="L248" s="164"/>
      <c r="M248" s="164"/>
      <c r="N248" s="164"/>
      <c r="O248" s="164"/>
      <c r="P248" s="164"/>
      <c r="Q248" s="164"/>
      <c r="R248" s="164"/>
      <c r="S248" s="164"/>
      <c r="T248" s="164"/>
      <c r="U248" s="164"/>
      <c r="V248" s="164"/>
      <c r="W248" s="164"/>
      <c r="X248" s="164"/>
      <c r="Y248" s="164"/>
      <c r="Z248" s="164"/>
    </row>
    <row r="249" spans="1:26">
      <c r="A249" s="164"/>
      <c r="B249" s="164"/>
      <c r="C249" s="164"/>
      <c r="D249" s="164"/>
      <c r="E249" s="164"/>
      <c r="F249" s="164"/>
      <c r="G249" s="164"/>
      <c r="H249" s="164"/>
      <c r="K249" s="164"/>
      <c r="L249" s="164"/>
      <c r="M249" s="164"/>
      <c r="N249" s="164"/>
      <c r="O249" s="164"/>
      <c r="P249" s="164"/>
      <c r="Q249" s="164"/>
      <c r="R249" s="164"/>
      <c r="S249" s="164"/>
      <c r="T249" s="164"/>
      <c r="U249" s="164"/>
      <c r="V249" s="164"/>
      <c r="W249" s="164"/>
      <c r="X249" s="164"/>
      <c r="Y249" s="164"/>
      <c r="Z249" s="164"/>
    </row>
    <row r="250" spans="1:26">
      <c r="A250" s="164"/>
      <c r="B250" s="164"/>
      <c r="C250" s="164"/>
      <c r="D250" s="164"/>
      <c r="E250" s="164"/>
      <c r="F250" s="164"/>
      <c r="G250" s="164"/>
      <c r="H250" s="164"/>
      <c r="K250" s="164"/>
      <c r="L250" s="164"/>
      <c r="M250" s="164"/>
      <c r="N250" s="164"/>
      <c r="O250" s="164"/>
      <c r="P250" s="164"/>
      <c r="Q250" s="164"/>
      <c r="R250" s="164"/>
      <c r="S250" s="164"/>
      <c r="T250" s="164"/>
      <c r="U250" s="164"/>
      <c r="V250" s="164"/>
      <c r="W250" s="164"/>
      <c r="X250" s="164"/>
      <c r="Y250" s="164"/>
      <c r="Z250" s="164"/>
    </row>
    <row r="251" spans="1:26">
      <c r="A251" s="164"/>
      <c r="B251" s="164"/>
      <c r="C251" s="164"/>
      <c r="D251" s="164"/>
      <c r="E251" s="164"/>
      <c r="F251" s="164"/>
      <c r="G251" s="164"/>
      <c r="H251" s="164"/>
      <c r="K251" s="164"/>
      <c r="L251" s="164"/>
      <c r="M251" s="164"/>
      <c r="N251" s="164"/>
      <c r="O251" s="164"/>
      <c r="P251" s="164"/>
      <c r="Q251" s="164"/>
      <c r="R251" s="164"/>
      <c r="S251" s="164"/>
      <c r="T251" s="164"/>
      <c r="U251" s="164"/>
      <c r="V251" s="164"/>
      <c r="W251" s="164"/>
      <c r="X251" s="164"/>
      <c r="Y251" s="164"/>
      <c r="Z251" s="164"/>
    </row>
    <row r="252" spans="1:26">
      <c r="A252" s="164"/>
      <c r="B252" s="164"/>
      <c r="C252" s="164"/>
      <c r="D252" s="164"/>
      <c r="E252" s="164"/>
      <c r="F252" s="164"/>
      <c r="G252" s="164"/>
      <c r="H252" s="164"/>
      <c r="K252" s="164"/>
      <c r="L252" s="164"/>
      <c r="M252" s="164"/>
      <c r="N252" s="164"/>
      <c r="O252" s="164"/>
      <c r="P252" s="164"/>
      <c r="Q252" s="164"/>
      <c r="R252" s="164"/>
      <c r="S252" s="164"/>
      <c r="T252" s="164"/>
      <c r="U252" s="164"/>
      <c r="V252" s="164"/>
      <c r="W252" s="164"/>
      <c r="X252" s="164"/>
      <c r="Y252" s="164"/>
      <c r="Z252" s="164"/>
    </row>
    <row r="253" spans="1:26">
      <c r="A253" s="164"/>
      <c r="B253" s="164"/>
      <c r="C253" s="164"/>
      <c r="D253" s="164"/>
      <c r="E253" s="164"/>
      <c r="F253" s="164"/>
      <c r="G253" s="164"/>
      <c r="H253" s="164"/>
      <c r="K253" s="164"/>
      <c r="L253" s="164"/>
      <c r="M253" s="164"/>
      <c r="N253" s="164"/>
      <c r="O253" s="164"/>
      <c r="P253" s="164"/>
      <c r="Q253" s="164"/>
      <c r="R253" s="164"/>
      <c r="S253" s="164"/>
      <c r="T253" s="164"/>
      <c r="U253" s="164"/>
      <c r="V253" s="164"/>
      <c r="W253" s="164"/>
      <c r="X253" s="164"/>
      <c r="Y253" s="164"/>
      <c r="Z253" s="164"/>
    </row>
    <row r="254" spans="1:26">
      <c r="A254" s="164"/>
      <c r="B254" s="164"/>
      <c r="C254" s="164"/>
      <c r="D254" s="164"/>
      <c r="E254" s="164"/>
      <c r="F254" s="164"/>
      <c r="G254" s="164"/>
      <c r="H254" s="164"/>
      <c r="K254" s="164"/>
      <c r="L254" s="164"/>
      <c r="M254" s="164"/>
      <c r="N254" s="164"/>
      <c r="O254" s="164"/>
      <c r="P254" s="164"/>
      <c r="Q254" s="164"/>
      <c r="R254" s="164"/>
      <c r="S254" s="164"/>
      <c r="T254" s="164"/>
      <c r="U254" s="164"/>
      <c r="V254" s="164"/>
      <c r="W254" s="164"/>
      <c r="X254" s="164"/>
      <c r="Y254" s="164"/>
      <c r="Z254" s="164"/>
    </row>
    <row r="255" spans="1:26">
      <c r="A255" s="164"/>
      <c r="B255" s="164"/>
      <c r="C255" s="164"/>
      <c r="D255" s="164"/>
      <c r="E255" s="164"/>
      <c r="F255" s="164"/>
      <c r="G255" s="164"/>
      <c r="H255" s="164"/>
      <c r="K255" s="164"/>
      <c r="L255" s="164"/>
      <c r="M255" s="164"/>
      <c r="N255" s="164"/>
      <c r="O255" s="164"/>
      <c r="P255" s="164"/>
      <c r="Q255" s="164"/>
      <c r="R255" s="164"/>
      <c r="S255" s="164"/>
      <c r="T255" s="164"/>
      <c r="U255" s="164"/>
      <c r="V255" s="164"/>
      <c r="W255" s="164"/>
      <c r="X255" s="164"/>
      <c r="Y255" s="164"/>
      <c r="Z255" s="164"/>
    </row>
    <row r="256" spans="1:26">
      <c r="A256" s="164"/>
      <c r="B256" s="164"/>
      <c r="C256" s="164"/>
      <c r="D256" s="164"/>
      <c r="E256" s="164"/>
      <c r="F256" s="164"/>
      <c r="G256" s="164"/>
      <c r="H256" s="164"/>
      <c r="K256" s="164"/>
      <c r="L256" s="164"/>
      <c r="M256" s="164"/>
      <c r="N256" s="164"/>
      <c r="O256" s="164"/>
      <c r="P256" s="164"/>
      <c r="Q256" s="164"/>
      <c r="R256" s="164"/>
      <c r="S256" s="164"/>
      <c r="T256" s="164"/>
      <c r="U256" s="164"/>
      <c r="V256" s="164"/>
      <c r="W256" s="164"/>
      <c r="X256" s="164"/>
      <c r="Y256" s="164"/>
      <c r="Z256" s="164"/>
    </row>
    <row r="257" spans="1:26">
      <c r="A257" s="164"/>
      <c r="B257" s="164"/>
      <c r="C257" s="164"/>
      <c r="D257" s="164"/>
      <c r="E257" s="164"/>
      <c r="F257" s="164"/>
      <c r="G257" s="164"/>
      <c r="H257" s="164"/>
      <c r="K257" s="164"/>
      <c r="L257" s="164"/>
      <c r="M257" s="164"/>
      <c r="N257" s="164"/>
      <c r="O257" s="164"/>
      <c r="P257" s="164"/>
      <c r="Q257" s="164"/>
      <c r="R257" s="164"/>
      <c r="S257" s="164"/>
      <c r="T257" s="164"/>
      <c r="U257" s="164"/>
      <c r="V257" s="164"/>
      <c r="W257" s="164"/>
      <c r="X257" s="164"/>
      <c r="Y257" s="164"/>
      <c r="Z257" s="164"/>
    </row>
    <row r="258" spans="1:26">
      <c r="A258" s="164"/>
      <c r="B258" s="164"/>
      <c r="C258" s="164"/>
      <c r="D258" s="164"/>
      <c r="E258" s="164"/>
      <c r="F258" s="164"/>
      <c r="G258" s="164"/>
      <c r="H258" s="164"/>
      <c r="K258" s="164"/>
      <c r="L258" s="164"/>
      <c r="M258" s="164"/>
      <c r="N258" s="164"/>
      <c r="O258" s="164"/>
      <c r="P258" s="164"/>
      <c r="Q258" s="164"/>
      <c r="R258" s="164"/>
      <c r="S258" s="164"/>
      <c r="T258" s="164"/>
      <c r="U258" s="164"/>
      <c r="V258" s="164"/>
      <c r="W258" s="164"/>
      <c r="X258" s="164"/>
      <c r="Y258" s="164"/>
      <c r="Z258" s="164"/>
    </row>
    <row r="259" spans="1:26">
      <c r="A259" s="164"/>
      <c r="B259" s="164"/>
      <c r="C259" s="164"/>
      <c r="D259" s="164"/>
      <c r="E259" s="164"/>
      <c r="F259" s="164"/>
      <c r="G259" s="164"/>
      <c r="H259" s="164"/>
      <c r="K259" s="164"/>
      <c r="L259" s="164"/>
      <c r="M259" s="164"/>
      <c r="N259" s="164"/>
      <c r="O259" s="164"/>
      <c r="P259" s="164"/>
      <c r="Q259" s="164"/>
      <c r="R259" s="164"/>
      <c r="S259" s="164"/>
      <c r="T259" s="164"/>
      <c r="U259" s="164"/>
      <c r="V259" s="164"/>
      <c r="W259" s="164"/>
      <c r="X259" s="164"/>
      <c r="Y259" s="164"/>
      <c r="Z259" s="164"/>
    </row>
    <row r="260" spans="1:26">
      <c r="A260" s="164"/>
      <c r="B260" s="164"/>
      <c r="C260" s="164"/>
      <c r="D260" s="164"/>
      <c r="E260" s="164"/>
      <c r="F260" s="164"/>
      <c r="G260" s="164"/>
      <c r="H260" s="164"/>
      <c r="K260" s="164"/>
      <c r="L260" s="164"/>
      <c r="M260" s="164"/>
      <c r="N260" s="164"/>
      <c r="O260" s="164"/>
      <c r="P260" s="164"/>
      <c r="Q260" s="164"/>
      <c r="R260" s="164"/>
      <c r="S260" s="164"/>
      <c r="T260" s="164"/>
      <c r="U260" s="164"/>
      <c r="V260" s="164"/>
      <c r="W260" s="164"/>
      <c r="X260" s="164"/>
      <c r="Y260" s="164"/>
      <c r="Z260" s="164"/>
    </row>
    <row r="261" spans="1:26">
      <c r="A261" s="164"/>
      <c r="B261" s="164"/>
      <c r="C261" s="164"/>
      <c r="D261" s="164"/>
      <c r="E261" s="164"/>
      <c r="F261" s="164"/>
      <c r="G261" s="164"/>
      <c r="H261" s="164"/>
      <c r="K261" s="164"/>
      <c r="L261" s="164"/>
      <c r="M261" s="164"/>
      <c r="N261" s="164"/>
      <c r="O261" s="164"/>
      <c r="P261" s="164"/>
      <c r="Q261" s="164"/>
      <c r="R261" s="164"/>
      <c r="S261" s="164"/>
      <c r="T261" s="164"/>
      <c r="U261" s="164"/>
      <c r="V261" s="164"/>
      <c r="W261" s="164"/>
      <c r="X261" s="164"/>
      <c r="Y261" s="164"/>
      <c r="Z261" s="164"/>
    </row>
    <row r="262" spans="1:26">
      <c r="A262" s="164"/>
      <c r="B262" s="164"/>
      <c r="C262" s="164"/>
      <c r="D262" s="164"/>
      <c r="E262" s="164"/>
      <c r="F262" s="164"/>
      <c r="G262" s="164"/>
      <c r="H262" s="164"/>
      <c r="K262" s="164"/>
      <c r="L262" s="164"/>
      <c r="M262" s="164"/>
      <c r="N262" s="164"/>
      <c r="O262" s="164"/>
      <c r="P262" s="164"/>
      <c r="Q262" s="164"/>
      <c r="R262" s="164"/>
      <c r="S262" s="164"/>
      <c r="T262" s="164"/>
      <c r="U262" s="164"/>
      <c r="V262" s="164"/>
      <c r="W262" s="164"/>
      <c r="X262" s="164"/>
      <c r="Y262" s="164"/>
      <c r="Z262" s="164"/>
    </row>
    <row r="263" spans="1:26">
      <c r="A263" s="164"/>
      <c r="B263" s="164"/>
      <c r="C263" s="164"/>
      <c r="D263" s="164"/>
      <c r="E263" s="164"/>
      <c r="F263" s="164"/>
      <c r="G263" s="164"/>
      <c r="H263" s="164"/>
      <c r="K263" s="164"/>
      <c r="L263" s="164"/>
      <c r="M263" s="164"/>
      <c r="N263" s="164"/>
      <c r="O263" s="164"/>
      <c r="P263" s="164"/>
      <c r="Q263" s="164"/>
      <c r="R263" s="164"/>
      <c r="S263" s="164"/>
      <c r="T263" s="164"/>
      <c r="U263" s="164"/>
      <c r="V263" s="164"/>
      <c r="W263" s="164"/>
      <c r="X263" s="164"/>
      <c r="Y263" s="164"/>
      <c r="Z263" s="164"/>
    </row>
    <row r="264" spans="1:26">
      <c r="A264" s="164"/>
      <c r="B264" s="164"/>
      <c r="C264" s="164"/>
      <c r="D264" s="164"/>
      <c r="E264" s="164"/>
      <c r="F264" s="164"/>
      <c r="G264" s="164"/>
      <c r="H264" s="164"/>
      <c r="K264" s="164"/>
      <c r="L264" s="164"/>
      <c r="M264" s="164"/>
      <c r="N264" s="164"/>
      <c r="O264" s="164"/>
      <c r="P264" s="164"/>
      <c r="Q264" s="164"/>
      <c r="R264" s="164"/>
      <c r="S264" s="164"/>
      <c r="T264" s="164"/>
      <c r="U264" s="164"/>
      <c r="V264" s="164"/>
      <c r="W264" s="164"/>
      <c r="X264" s="164"/>
      <c r="Y264" s="164"/>
      <c r="Z264" s="164"/>
    </row>
    <row r="265" spans="1:26">
      <c r="A265" s="164"/>
      <c r="B265" s="164"/>
      <c r="C265" s="164"/>
      <c r="D265" s="164"/>
      <c r="E265" s="164"/>
      <c r="F265" s="164"/>
      <c r="G265" s="164"/>
      <c r="H265" s="164"/>
      <c r="K265" s="164"/>
      <c r="L265" s="164"/>
      <c r="M265" s="164"/>
      <c r="N265" s="164"/>
      <c r="O265" s="164"/>
      <c r="P265" s="164"/>
      <c r="Q265" s="164"/>
      <c r="R265" s="164"/>
      <c r="S265" s="164"/>
      <c r="T265" s="164"/>
      <c r="U265" s="164"/>
      <c r="V265" s="164"/>
      <c r="W265" s="164"/>
      <c r="X265" s="164"/>
      <c r="Y265" s="164"/>
      <c r="Z265" s="164"/>
    </row>
    <row r="266" spans="1:26">
      <c r="A266" s="164"/>
      <c r="B266" s="164"/>
      <c r="C266" s="164"/>
      <c r="D266" s="164"/>
      <c r="E266" s="164"/>
      <c r="F266" s="164"/>
      <c r="G266" s="164"/>
      <c r="H266" s="164"/>
      <c r="K266" s="164"/>
      <c r="L266" s="164"/>
      <c r="M266" s="164"/>
      <c r="N266" s="164"/>
      <c r="O266" s="164"/>
      <c r="P266" s="164"/>
      <c r="Q266" s="164"/>
      <c r="R266" s="164"/>
      <c r="S266" s="164"/>
      <c r="T266" s="164"/>
      <c r="U266" s="164"/>
      <c r="V266" s="164"/>
      <c r="W266" s="164"/>
      <c r="X266" s="164"/>
      <c r="Y266" s="164"/>
      <c r="Z266" s="164"/>
    </row>
    <row r="267" spans="1:26">
      <c r="A267" s="164"/>
      <c r="B267" s="164"/>
      <c r="C267" s="164"/>
      <c r="D267" s="164"/>
      <c r="E267" s="164"/>
      <c r="F267" s="164"/>
      <c r="G267" s="164"/>
      <c r="H267" s="164"/>
      <c r="K267" s="164"/>
      <c r="L267" s="164"/>
      <c r="M267" s="164"/>
      <c r="N267" s="164"/>
      <c r="O267" s="164"/>
      <c r="P267" s="164"/>
      <c r="Q267" s="164"/>
      <c r="R267" s="164"/>
      <c r="S267" s="164"/>
      <c r="T267" s="164"/>
      <c r="U267" s="164"/>
      <c r="V267" s="164"/>
      <c r="W267" s="164"/>
      <c r="X267" s="164"/>
      <c r="Y267" s="164"/>
      <c r="Z267" s="164"/>
    </row>
    <row r="268" spans="1:26">
      <c r="A268" s="164"/>
      <c r="B268" s="164"/>
      <c r="C268" s="164"/>
      <c r="D268" s="164"/>
      <c r="E268" s="164"/>
      <c r="F268" s="164"/>
      <c r="G268" s="164"/>
      <c r="H268" s="164"/>
      <c r="K268" s="164"/>
      <c r="L268" s="164"/>
      <c r="M268" s="164"/>
      <c r="N268" s="164"/>
      <c r="O268" s="164"/>
      <c r="P268" s="164"/>
      <c r="Q268" s="164"/>
      <c r="R268" s="164"/>
      <c r="S268" s="164"/>
      <c r="T268" s="164"/>
      <c r="U268" s="164"/>
      <c r="V268" s="164"/>
      <c r="W268" s="164"/>
      <c r="X268" s="164"/>
      <c r="Y268" s="164"/>
      <c r="Z268" s="164"/>
    </row>
    <row r="269" spans="1:26">
      <c r="A269" s="164"/>
      <c r="B269" s="164"/>
      <c r="C269" s="164"/>
      <c r="D269" s="164"/>
      <c r="E269" s="164"/>
      <c r="F269" s="164"/>
      <c r="G269" s="164"/>
      <c r="H269" s="164"/>
      <c r="K269" s="164"/>
      <c r="L269" s="164"/>
      <c r="M269" s="164"/>
      <c r="N269" s="164"/>
      <c r="O269" s="164"/>
      <c r="P269" s="164"/>
      <c r="Q269" s="164"/>
      <c r="R269" s="164"/>
      <c r="S269" s="164"/>
      <c r="T269" s="164"/>
      <c r="U269" s="164"/>
      <c r="V269" s="164"/>
      <c r="W269" s="164"/>
      <c r="X269" s="164"/>
      <c r="Y269" s="164"/>
      <c r="Z269" s="164"/>
    </row>
    <row r="270" spans="1:26">
      <c r="A270" s="164"/>
      <c r="B270" s="164"/>
      <c r="C270" s="164"/>
      <c r="D270" s="164"/>
      <c r="E270" s="164"/>
      <c r="F270" s="164"/>
      <c r="G270" s="164"/>
      <c r="H270" s="164"/>
      <c r="K270" s="164"/>
      <c r="L270" s="164"/>
      <c r="M270" s="164"/>
      <c r="N270" s="164"/>
      <c r="O270" s="164"/>
      <c r="P270" s="164"/>
      <c r="Q270" s="164"/>
      <c r="R270" s="164"/>
      <c r="S270" s="164"/>
      <c r="T270" s="164"/>
      <c r="U270" s="164"/>
      <c r="V270" s="164"/>
      <c r="W270" s="164"/>
      <c r="X270" s="164"/>
      <c r="Y270" s="164"/>
      <c r="Z270" s="164"/>
    </row>
    <row r="271" spans="1:26">
      <c r="A271" s="164"/>
      <c r="B271" s="164"/>
      <c r="C271" s="164"/>
      <c r="D271" s="164"/>
      <c r="E271" s="164"/>
      <c r="F271" s="164"/>
      <c r="G271" s="164"/>
      <c r="H271" s="164"/>
      <c r="K271" s="164"/>
      <c r="L271" s="164"/>
      <c r="M271" s="164"/>
      <c r="N271" s="164"/>
      <c r="O271" s="164"/>
      <c r="P271" s="164"/>
      <c r="Q271" s="164"/>
      <c r="R271" s="164"/>
      <c r="S271" s="164"/>
      <c r="T271" s="164"/>
      <c r="U271" s="164"/>
      <c r="V271" s="164"/>
      <c r="W271" s="164"/>
      <c r="X271" s="164"/>
      <c r="Y271" s="164"/>
      <c r="Z271" s="164"/>
    </row>
    <row r="272" spans="1:26">
      <c r="A272" s="164"/>
      <c r="B272" s="164"/>
      <c r="C272" s="164"/>
      <c r="D272" s="164"/>
      <c r="E272" s="164"/>
      <c r="F272" s="164"/>
      <c r="G272" s="164"/>
      <c r="H272" s="164"/>
      <c r="K272" s="164"/>
      <c r="L272" s="164"/>
      <c r="M272" s="164"/>
      <c r="N272" s="164"/>
      <c r="O272" s="164"/>
      <c r="P272" s="164"/>
      <c r="Q272" s="164"/>
      <c r="R272" s="164"/>
      <c r="S272" s="164"/>
      <c r="T272" s="164"/>
      <c r="U272" s="164"/>
      <c r="V272" s="164"/>
      <c r="W272" s="164"/>
      <c r="X272" s="164"/>
      <c r="Y272" s="164"/>
      <c r="Z272" s="164"/>
    </row>
    <row r="273" spans="1:26">
      <c r="A273" s="164"/>
      <c r="B273" s="164"/>
      <c r="C273" s="164"/>
      <c r="D273" s="164"/>
      <c r="E273" s="164"/>
      <c r="F273" s="164"/>
      <c r="G273" s="164"/>
      <c r="H273" s="164"/>
      <c r="K273" s="164"/>
      <c r="L273" s="164"/>
      <c r="M273" s="164"/>
      <c r="N273" s="164"/>
      <c r="O273" s="164"/>
      <c r="P273" s="164"/>
      <c r="Q273" s="164"/>
      <c r="R273" s="164"/>
      <c r="S273" s="164"/>
      <c r="T273" s="164"/>
      <c r="U273" s="164"/>
      <c r="V273" s="164"/>
      <c r="W273" s="164"/>
      <c r="X273" s="164"/>
      <c r="Y273" s="164"/>
      <c r="Z273" s="164"/>
    </row>
    <row r="274" spans="1:26">
      <c r="A274" s="164"/>
      <c r="B274" s="164"/>
      <c r="C274" s="164"/>
      <c r="D274" s="164"/>
      <c r="E274" s="164"/>
      <c r="F274" s="164"/>
      <c r="G274" s="164"/>
      <c r="H274" s="164"/>
      <c r="K274" s="164"/>
      <c r="L274" s="164"/>
      <c r="M274" s="164"/>
      <c r="N274" s="164"/>
      <c r="O274" s="164"/>
      <c r="P274" s="164"/>
      <c r="Q274" s="164"/>
      <c r="R274" s="164"/>
      <c r="S274" s="164"/>
      <c r="T274" s="164"/>
      <c r="U274" s="164"/>
      <c r="V274" s="164"/>
      <c r="W274" s="164"/>
      <c r="X274" s="164"/>
      <c r="Y274" s="164"/>
      <c r="Z274" s="164"/>
    </row>
    <row r="275" spans="1:26">
      <c r="A275" s="164"/>
      <c r="B275" s="164"/>
      <c r="C275" s="164"/>
      <c r="D275" s="164"/>
      <c r="E275" s="164"/>
      <c r="F275" s="164"/>
      <c r="G275" s="164"/>
      <c r="H275" s="164"/>
      <c r="K275" s="164"/>
      <c r="L275" s="164"/>
      <c r="M275" s="164"/>
      <c r="N275" s="164"/>
      <c r="O275" s="164"/>
      <c r="P275" s="164"/>
      <c r="Q275" s="164"/>
      <c r="R275" s="164"/>
      <c r="S275" s="164"/>
      <c r="T275" s="164"/>
      <c r="U275" s="164"/>
      <c r="V275" s="164"/>
      <c r="W275" s="164"/>
      <c r="X275" s="164"/>
      <c r="Y275" s="164"/>
      <c r="Z275" s="164"/>
    </row>
    <row r="276" spans="1:26">
      <c r="A276" s="164"/>
      <c r="B276" s="164"/>
      <c r="C276" s="164"/>
      <c r="D276" s="164"/>
      <c r="E276" s="164"/>
      <c r="F276" s="164"/>
      <c r="G276" s="164"/>
      <c r="H276" s="164"/>
      <c r="K276" s="164"/>
      <c r="L276" s="164"/>
      <c r="M276" s="164"/>
      <c r="N276" s="164"/>
      <c r="O276" s="164"/>
      <c r="P276" s="164"/>
      <c r="Q276" s="164"/>
      <c r="R276" s="164"/>
      <c r="S276" s="164"/>
      <c r="T276" s="164"/>
      <c r="U276" s="164"/>
      <c r="V276" s="164"/>
      <c r="W276" s="164"/>
      <c r="X276" s="164"/>
      <c r="Y276" s="164"/>
      <c r="Z276" s="164"/>
    </row>
    <row r="277" spans="1:26">
      <c r="A277" s="164"/>
      <c r="B277" s="164"/>
      <c r="C277" s="164"/>
      <c r="D277" s="164"/>
      <c r="E277" s="164"/>
      <c r="F277" s="164"/>
      <c r="G277" s="164"/>
      <c r="H277" s="164"/>
      <c r="K277" s="164"/>
      <c r="L277" s="164"/>
      <c r="M277" s="164"/>
      <c r="N277" s="164"/>
      <c r="O277" s="164"/>
      <c r="P277" s="164"/>
      <c r="Q277" s="164"/>
      <c r="R277" s="164"/>
      <c r="S277" s="164"/>
      <c r="T277" s="164"/>
      <c r="U277" s="164"/>
      <c r="V277" s="164"/>
      <c r="W277" s="164"/>
      <c r="X277" s="164"/>
      <c r="Y277" s="164"/>
      <c r="Z277" s="164"/>
    </row>
    <row r="278" spans="1:26">
      <c r="A278" s="164"/>
      <c r="B278" s="164"/>
      <c r="C278" s="164"/>
      <c r="D278" s="164"/>
      <c r="E278" s="164"/>
      <c r="F278" s="164"/>
      <c r="G278" s="164"/>
      <c r="H278" s="164"/>
      <c r="K278" s="164"/>
      <c r="L278" s="164"/>
      <c r="M278" s="164"/>
      <c r="N278" s="164"/>
      <c r="O278" s="164"/>
      <c r="P278" s="164"/>
      <c r="Q278" s="164"/>
      <c r="R278" s="164"/>
      <c r="S278" s="164"/>
      <c r="T278" s="164"/>
      <c r="U278" s="164"/>
      <c r="V278" s="164"/>
      <c r="W278" s="164"/>
      <c r="X278" s="164"/>
      <c r="Y278" s="164"/>
      <c r="Z278" s="164"/>
    </row>
    <row r="279" spans="1:26">
      <c r="A279" s="164"/>
      <c r="B279" s="164"/>
      <c r="C279" s="164"/>
      <c r="D279" s="164"/>
      <c r="E279" s="164"/>
      <c r="F279" s="164"/>
      <c r="G279" s="164"/>
      <c r="H279" s="164"/>
      <c r="K279" s="164"/>
      <c r="L279" s="164"/>
      <c r="M279" s="164"/>
      <c r="N279" s="164"/>
      <c r="O279" s="164"/>
      <c r="P279" s="164"/>
      <c r="Q279" s="164"/>
      <c r="R279" s="164"/>
      <c r="S279" s="164"/>
      <c r="T279" s="164"/>
      <c r="U279" s="164"/>
      <c r="V279" s="164"/>
      <c r="W279" s="164"/>
      <c r="X279" s="164"/>
      <c r="Y279" s="164"/>
      <c r="Z279" s="164"/>
    </row>
    <row r="280" spans="1:26">
      <c r="A280" s="164"/>
      <c r="B280" s="164"/>
      <c r="C280" s="164"/>
      <c r="D280" s="164"/>
      <c r="E280" s="164"/>
      <c r="F280" s="164"/>
      <c r="G280" s="164"/>
      <c r="H280" s="164"/>
      <c r="K280" s="164"/>
      <c r="L280" s="164"/>
      <c r="M280" s="164"/>
      <c r="N280" s="164"/>
      <c r="O280" s="164"/>
      <c r="P280" s="164"/>
      <c r="Q280" s="164"/>
      <c r="R280" s="164"/>
      <c r="S280" s="164"/>
      <c r="T280" s="164"/>
      <c r="U280" s="164"/>
      <c r="V280" s="164"/>
      <c r="W280" s="164"/>
      <c r="X280" s="164"/>
      <c r="Y280" s="164"/>
      <c r="Z280" s="164"/>
    </row>
    <row r="281" spans="1:26">
      <c r="A281" s="164"/>
      <c r="B281" s="164"/>
      <c r="C281" s="164"/>
      <c r="D281" s="164"/>
      <c r="E281" s="164"/>
      <c r="F281" s="164"/>
      <c r="G281" s="164"/>
      <c r="H281" s="164"/>
      <c r="K281" s="164"/>
      <c r="L281" s="164"/>
      <c r="M281" s="164"/>
      <c r="N281" s="164"/>
      <c r="O281" s="164"/>
      <c r="P281" s="164"/>
      <c r="Q281" s="164"/>
      <c r="R281" s="164"/>
      <c r="S281" s="164"/>
      <c r="T281" s="164"/>
      <c r="U281" s="164"/>
      <c r="V281" s="164"/>
      <c r="W281" s="164"/>
      <c r="X281" s="164"/>
      <c r="Y281" s="164"/>
      <c r="Z281" s="164"/>
    </row>
    <row r="282" spans="1:26">
      <c r="A282" s="164"/>
      <c r="B282" s="164"/>
      <c r="C282" s="164"/>
      <c r="D282" s="164"/>
      <c r="E282" s="164"/>
      <c r="F282" s="164"/>
      <c r="G282" s="164"/>
      <c r="H282" s="164"/>
      <c r="K282" s="164"/>
      <c r="L282" s="164"/>
      <c r="M282" s="164"/>
      <c r="N282" s="164"/>
      <c r="O282" s="164"/>
      <c r="P282" s="164"/>
      <c r="Q282" s="164"/>
      <c r="R282" s="164"/>
      <c r="S282" s="164"/>
      <c r="T282" s="164"/>
      <c r="U282" s="164"/>
      <c r="V282" s="164"/>
      <c r="W282" s="164"/>
      <c r="X282" s="164"/>
      <c r="Y282" s="164"/>
      <c r="Z282" s="164"/>
    </row>
    <row r="283" spans="1:26">
      <c r="A283" s="164"/>
      <c r="B283" s="164"/>
      <c r="C283" s="164"/>
      <c r="D283" s="164"/>
      <c r="E283" s="164"/>
      <c r="F283" s="164"/>
      <c r="G283" s="164"/>
      <c r="H283" s="164"/>
      <c r="K283" s="164"/>
      <c r="L283" s="164"/>
      <c r="M283" s="164"/>
      <c r="N283" s="164"/>
      <c r="O283" s="164"/>
      <c r="P283" s="164"/>
      <c r="Q283" s="164"/>
      <c r="R283" s="164"/>
      <c r="S283" s="164"/>
      <c r="T283" s="164"/>
      <c r="U283" s="164"/>
      <c r="V283" s="164"/>
      <c r="W283" s="164"/>
      <c r="X283" s="164"/>
      <c r="Y283" s="164"/>
      <c r="Z283" s="164"/>
    </row>
    <row r="284" spans="1:26">
      <c r="A284" s="164"/>
      <c r="B284" s="164"/>
      <c r="C284" s="164"/>
      <c r="D284" s="164"/>
      <c r="E284" s="164"/>
      <c r="F284" s="164"/>
      <c r="G284" s="164"/>
      <c r="H284" s="164"/>
      <c r="K284" s="164"/>
      <c r="L284" s="164"/>
      <c r="M284" s="164"/>
      <c r="N284" s="164"/>
      <c r="O284" s="164"/>
      <c r="P284" s="164"/>
      <c r="Q284" s="164"/>
      <c r="R284" s="164"/>
      <c r="S284" s="164"/>
      <c r="T284" s="164"/>
      <c r="U284" s="164"/>
      <c r="V284" s="164"/>
      <c r="W284" s="164"/>
      <c r="X284" s="164"/>
      <c r="Y284" s="164"/>
      <c r="Z284" s="164"/>
    </row>
    <row r="285" spans="1:26">
      <c r="A285" s="164"/>
      <c r="B285" s="164"/>
      <c r="C285" s="164"/>
      <c r="D285" s="164"/>
      <c r="E285" s="164"/>
      <c r="F285" s="164"/>
      <c r="G285" s="164"/>
      <c r="H285" s="164"/>
      <c r="K285" s="164"/>
      <c r="L285" s="164"/>
      <c r="M285" s="164"/>
      <c r="N285" s="164"/>
      <c r="O285" s="164"/>
      <c r="P285" s="164"/>
      <c r="Q285" s="164"/>
      <c r="R285" s="164"/>
      <c r="S285" s="164"/>
      <c r="T285" s="164"/>
      <c r="U285" s="164"/>
      <c r="V285" s="164"/>
      <c r="W285" s="164"/>
      <c r="X285" s="164"/>
      <c r="Y285" s="164"/>
      <c r="Z285" s="164"/>
    </row>
    <row r="286" spans="1:26">
      <c r="A286" s="164"/>
      <c r="B286" s="164"/>
      <c r="C286" s="164"/>
      <c r="D286" s="164"/>
      <c r="E286" s="164"/>
      <c r="F286" s="164"/>
      <c r="G286" s="164"/>
      <c r="H286" s="164"/>
      <c r="K286" s="164"/>
      <c r="L286" s="164"/>
      <c r="M286" s="164"/>
      <c r="N286" s="164"/>
      <c r="O286" s="164"/>
      <c r="P286" s="164"/>
      <c r="Q286" s="164"/>
      <c r="R286" s="164"/>
      <c r="S286" s="164"/>
      <c r="T286" s="164"/>
      <c r="U286" s="164"/>
      <c r="V286" s="164"/>
      <c r="W286" s="164"/>
      <c r="X286" s="164"/>
      <c r="Y286" s="164"/>
      <c r="Z286" s="164"/>
    </row>
    <row r="287" spans="1:26">
      <c r="A287" s="164"/>
      <c r="B287" s="164"/>
      <c r="C287" s="164"/>
      <c r="D287" s="164"/>
      <c r="E287" s="164"/>
      <c r="F287" s="164"/>
      <c r="G287" s="164"/>
      <c r="H287" s="164"/>
      <c r="K287" s="164"/>
      <c r="L287" s="164"/>
      <c r="M287" s="164"/>
      <c r="N287" s="164"/>
      <c r="O287" s="164"/>
      <c r="P287" s="164"/>
      <c r="Q287" s="164"/>
      <c r="R287" s="164"/>
      <c r="S287" s="164"/>
      <c r="T287" s="164"/>
      <c r="U287" s="164"/>
      <c r="V287" s="164"/>
      <c r="W287" s="164"/>
      <c r="X287" s="164"/>
      <c r="Y287" s="164"/>
      <c r="Z287" s="164"/>
    </row>
    <row r="288" spans="1:26">
      <c r="A288" s="164"/>
      <c r="B288" s="164"/>
      <c r="C288" s="164"/>
      <c r="D288" s="164"/>
      <c r="E288" s="164"/>
      <c r="F288" s="164"/>
      <c r="G288" s="164"/>
      <c r="H288" s="164"/>
      <c r="K288" s="164"/>
      <c r="L288" s="164"/>
      <c r="M288" s="164"/>
      <c r="N288" s="164"/>
      <c r="O288" s="164"/>
      <c r="P288" s="164"/>
      <c r="Q288" s="164"/>
      <c r="R288" s="164"/>
      <c r="S288" s="164"/>
      <c r="T288" s="164"/>
      <c r="U288" s="164"/>
      <c r="V288" s="164"/>
      <c r="W288" s="164"/>
      <c r="X288" s="164"/>
      <c r="Y288" s="164"/>
      <c r="Z288" s="164"/>
    </row>
    <row r="289" spans="1:26">
      <c r="A289" s="164"/>
      <c r="B289" s="164"/>
      <c r="C289" s="164"/>
      <c r="D289" s="164"/>
      <c r="E289" s="164"/>
      <c r="F289" s="164"/>
      <c r="G289" s="164"/>
      <c r="H289" s="164"/>
      <c r="K289" s="164"/>
      <c r="L289" s="164"/>
      <c r="M289" s="164"/>
      <c r="N289" s="164"/>
      <c r="O289" s="164"/>
      <c r="P289" s="164"/>
      <c r="Q289" s="164"/>
      <c r="R289" s="164"/>
      <c r="S289" s="164"/>
      <c r="T289" s="164"/>
      <c r="U289" s="164"/>
      <c r="V289" s="164"/>
      <c r="W289" s="164"/>
      <c r="X289" s="164"/>
      <c r="Y289" s="164"/>
      <c r="Z289" s="164"/>
    </row>
    <row r="290" spans="1:26">
      <c r="A290" s="164"/>
      <c r="B290" s="164"/>
      <c r="C290" s="164"/>
      <c r="D290" s="164"/>
      <c r="E290" s="164"/>
      <c r="F290" s="164"/>
      <c r="G290" s="164"/>
      <c r="H290" s="164"/>
      <c r="K290" s="164"/>
      <c r="L290" s="164"/>
      <c r="M290" s="164"/>
      <c r="N290" s="164"/>
      <c r="O290" s="164"/>
      <c r="P290" s="164"/>
      <c r="Q290" s="164"/>
      <c r="R290" s="164"/>
      <c r="S290" s="164"/>
      <c r="T290" s="164"/>
      <c r="U290" s="164"/>
      <c r="V290" s="164"/>
      <c r="W290" s="164"/>
      <c r="X290" s="164"/>
      <c r="Y290" s="164"/>
      <c r="Z290" s="164"/>
    </row>
    <row r="291" spans="1:26">
      <c r="A291" s="164"/>
      <c r="B291" s="164"/>
      <c r="C291" s="164"/>
      <c r="D291" s="164"/>
      <c r="E291" s="164"/>
      <c r="F291" s="164"/>
      <c r="G291" s="164"/>
      <c r="H291" s="164"/>
      <c r="K291" s="164"/>
      <c r="L291" s="164"/>
      <c r="M291" s="164"/>
      <c r="N291" s="164"/>
      <c r="O291" s="164"/>
      <c r="P291" s="164"/>
      <c r="Q291" s="164"/>
      <c r="R291" s="164"/>
      <c r="S291" s="164"/>
      <c r="T291" s="164"/>
      <c r="U291" s="164"/>
      <c r="V291" s="164"/>
      <c r="W291" s="164"/>
      <c r="X291" s="164"/>
      <c r="Y291" s="164"/>
      <c r="Z291" s="164"/>
    </row>
    <row r="292" spans="1:26">
      <c r="A292" s="164"/>
      <c r="B292" s="164"/>
      <c r="C292" s="164"/>
      <c r="D292" s="164"/>
      <c r="E292" s="164"/>
      <c r="F292" s="164"/>
      <c r="G292" s="164"/>
      <c r="H292" s="164"/>
      <c r="K292" s="164"/>
      <c r="L292" s="164"/>
      <c r="M292" s="164"/>
      <c r="N292" s="164"/>
      <c r="O292" s="164"/>
      <c r="P292" s="164"/>
      <c r="Q292" s="164"/>
      <c r="R292" s="164"/>
      <c r="S292" s="164"/>
      <c r="T292" s="164"/>
      <c r="U292" s="164"/>
      <c r="V292" s="164"/>
      <c r="W292" s="164"/>
      <c r="X292" s="164"/>
      <c r="Y292" s="164"/>
      <c r="Z292" s="164"/>
    </row>
    <row r="293" spans="1:26">
      <c r="A293" s="164"/>
      <c r="B293" s="164"/>
      <c r="C293" s="164"/>
      <c r="D293" s="164"/>
      <c r="E293" s="164"/>
      <c r="F293" s="164"/>
      <c r="G293" s="164"/>
      <c r="H293" s="164"/>
      <c r="K293" s="164"/>
      <c r="L293" s="164"/>
      <c r="M293" s="164"/>
      <c r="N293" s="164"/>
      <c r="O293" s="164"/>
      <c r="P293" s="164"/>
      <c r="Q293" s="164"/>
      <c r="R293" s="164"/>
      <c r="S293" s="164"/>
      <c r="T293" s="164"/>
      <c r="U293" s="164"/>
      <c r="V293" s="164"/>
      <c r="W293" s="164"/>
      <c r="X293" s="164"/>
      <c r="Y293" s="164"/>
      <c r="Z293" s="164"/>
    </row>
    <row r="294" spans="1:26">
      <c r="A294" s="164"/>
      <c r="B294" s="164"/>
      <c r="C294" s="164"/>
      <c r="D294" s="164"/>
      <c r="E294" s="164"/>
      <c r="F294" s="164"/>
      <c r="G294" s="164"/>
      <c r="H294" s="164"/>
      <c r="K294" s="164"/>
      <c r="L294" s="164"/>
      <c r="M294" s="164"/>
      <c r="N294" s="164"/>
      <c r="O294" s="164"/>
      <c r="P294" s="164"/>
      <c r="Q294" s="164"/>
      <c r="R294" s="164"/>
      <c r="S294" s="164"/>
      <c r="T294" s="164"/>
      <c r="U294" s="164"/>
      <c r="V294" s="164"/>
      <c r="W294" s="164"/>
      <c r="X294" s="164"/>
      <c r="Y294" s="164"/>
      <c r="Z294" s="164"/>
    </row>
    <row r="295" spans="1:26">
      <c r="A295" s="164"/>
      <c r="B295" s="164"/>
      <c r="C295" s="164"/>
      <c r="D295" s="164"/>
      <c r="E295" s="164"/>
      <c r="F295" s="164"/>
      <c r="G295" s="164"/>
      <c r="H295" s="164"/>
      <c r="K295" s="164"/>
      <c r="L295" s="164"/>
      <c r="M295" s="164"/>
      <c r="N295" s="164"/>
      <c r="O295" s="164"/>
      <c r="P295" s="164"/>
      <c r="Q295" s="164"/>
      <c r="R295" s="164"/>
      <c r="S295" s="164"/>
      <c r="T295" s="164"/>
      <c r="U295" s="164"/>
      <c r="V295" s="164"/>
      <c r="W295" s="164"/>
      <c r="X295" s="164"/>
      <c r="Y295" s="164"/>
      <c r="Z295" s="164"/>
    </row>
    <row r="296" spans="1:26">
      <c r="A296" s="164"/>
      <c r="B296" s="164"/>
      <c r="C296" s="164"/>
      <c r="D296" s="164"/>
      <c r="E296" s="164"/>
      <c r="F296" s="164"/>
      <c r="G296" s="164"/>
      <c r="H296" s="164"/>
      <c r="K296" s="164"/>
      <c r="L296" s="164"/>
      <c r="M296" s="164"/>
      <c r="N296" s="164"/>
      <c r="O296" s="164"/>
      <c r="P296" s="164"/>
      <c r="Q296" s="164"/>
      <c r="R296" s="164"/>
      <c r="S296" s="164"/>
      <c r="T296" s="164"/>
      <c r="U296" s="164"/>
      <c r="V296" s="164"/>
      <c r="W296" s="164"/>
      <c r="X296" s="164"/>
      <c r="Y296" s="164"/>
      <c r="Z296" s="164"/>
    </row>
    <row r="297" spans="1:26">
      <c r="A297" s="164"/>
      <c r="B297" s="164"/>
      <c r="C297" s="164"/>
      <c r="D297" s="164"/>
      <c r="E297" s="164"/>
      <c r="F297" s="164"/>
      <c r="G297" s="164"/>
      <c r="H297" s="164"/>
      <c r="K297" s="164"/>
      <c r="L297" s="164"/>
      <c r="M297" s="164"/>
      <c r="N297" s="164"/>
      <c r="O297" s="164"/>
      <c r="P297" s="164"/>
      <c r="Q297" s="164"/>
      <c r="R297" s="164"/>
      <c r="S297" s="164"/>
      <c r="T297" s="164"/>
      <c r="U297" s="164"/>
      <c r="V297" s="164"/>
      <c r="W297" s="164"/>
      <c r="X297" s="164"/>
      <c r="Y297" s="164"/>
      <c r="Z297" s="164"/>
    </row>
    <row r="298" spans="1:26">
      <c r="A298" s="164"/>
      <c r="B298" s="164"/>
      <c r="C298" s="164"/>
      <c r="D298" s="164"/>
      <c r="E298" s="164"/>
      <c r="F298" s="164"/>
      <c r="G298" s="164"/>
      <c r="H298" s="164"/>
      <c r="K298" s="164"/>
      <c r="L298" s="164"/>
      <c r="M298" s="164"/>
      <c r="N298" s="164"/>
      <c r="O298" s="164"/>
      <c r="P298" s="164"/>
      <c r="Q298" s="164"/>
      <c r="R298" s="164"/>
      <c r="S298" s="164"/>
      <c r="T298" s="164"/>
      <c r="U298" s="164"/>
      <c r="V298" s="164"/>
      <c r="W298" s="164"/>
      <c r="X298" s="164"/>
      <c r="Y298" s="164"/>
      <c r="Z298" s="164"/>
    </row>
    <row r="299" spans="1:26">
      <c r="A299" s="164"/>
      <c r="B299" s="164"/>
      <c r="C299" s="164"/>
      <c r="D299" s="164"/>
      <c r="E299" s="164"/>
      <c r="F299" s="164"/>
      <c r="G299" s="164"/>
      <c r="H299" s="164"/>
      <c r="K299" s="164"/>
      <c r="L299" s="164"/>
      <c r="M299" s="164"/>
      <c r="N299" s="164"/>
      <c r="O299" s="164"/>
      <c r="P299" s="164"/>
      <c r="Q299" s="164"/>
      <c r="R299" s="164"/>
      <c r="S299" s="164"/>
      <c r="T299" s="164"/>
      <c r="U299" s="164"/>
      <c r="V299" s="164"/>
      <c r="W299" s="164"/>
      <c r="X299" s="164"/>
      <c r="Y299" s="164"/>
      <c r="Z299" s="164"/>
    </row>
    <row r="300" spans="1:26">
      <c r="A300" s="164"/>
      <c r="B300" s="164"/>
      <c r="C300" s="164"/>
      <c r="D300" s="164"/>
      <c r="E300" s="164"/>
      <c r="F300" s="164"/>
      <c r="G300" s="164"/>
      <c r="H300" s="164"/>
      <c r="K300" s="164"/>
      <c r="L300" s="164"/>
      <c r="M300" s="164"/>
      <c r="N300" s="164"/>
      <c r="O300" s="164"/>
      <c r="P300" s="164"/>
      <c r="Q300" s="164"/>
      <c r="R300" s="164"/>
      <c r="S300" s="164"/>
      <c r="T300" s="164"/>
      <c r="U300" s="164"/>
      <c r="V300" s="164"/>
      <c r="W300" s="164"/>
      <c r="X300" s="164"/>
      <c r="Y300" s="164"/>
      <c r="Z300" s="164"/>
    </row>
    <row r="301" spans="1:26">
      <c r="A301" s="164"/>
      <c r="B301" s="164"/>
      <c r="C301" s="164"/>
      <c r="D301" s="164"/>
      <c r="E301" s="164"/>
      <c r="F301" s="164"/>
      <c r="G301" s="164"/>
      <c r="H301" s="164"/>
      <c r="K301" s="164"/>
      <c r="L301" s="164"/>
      <c r="M301" s="164"/>
      <c r="N301" s="164"/>
      <c r="O301" s="164"/>
      <c r="P301" s="164"/>
      <c r="Q301" s="164"/>
      <c r="R301" s="164"/>
      <c r="S301" s="164"/>
      <c r="T301" s="164"/>
      <c r="U301" s="164"/>
      <c r="V301" s="164"/>
      <c r="W301" s="164"/>
      <c r="X301" s="164"/>
      <c r="Y301" s="164"/>
      <c r="Z301" s="164"/>
    </row>
    <row r="302" spans="1:26">
      <c r="A302" s="164"/>
      <c r="B302" s="164"/>
      <c r="C302" s="164"/>
      <c r="D302" s="164"/>
      <c r="E302" s="164"/>
      <c r="F302" s="164"/>
      <c r="G302" s="164"/>
      <c r="H302" s="164"/>
      <c r="K302" s="164"/>
      <c r="L302" s="164"/>
      <c r="M302" s="164"/>
      <c r="N302" s="164"/>
      <c r="O302" s="164"/>
      <c r="P302" s="164"/>
      <c r="Q302" s="164"/>
      <c r="R302" s="164"/>
      <c r="S302" s="164"/>
      <c r="T302" s="164"/>
      <c r="U302" s="164"/>
      <c r="V302" s="164"/>
      <c r="W302" s="164"/>
      <c r="X302" s="164"/>
      <c r="Y302" s="164"/>
      <c r="Z302" s="164"/>
    </row>
    <row r="303" spans="1:26">
      <c r="A303" s="164"/>
      <c r="B303" s="164"/>
      <c r="C303" s="164"/>
      <c r="D303" s="164"/>
      <c r="E303" s="164"/>
      <c r="F303" s="164"/>
      <c r="G303" s="164"/>
      <c r="H303" s="164"/>
      <c r="K303" s="164"/>
      <c r="L303" s="164"/>
      <c r="M303" s="164"/>
      <c r="N303" s="164"/>
      <c r="O303" s="164"/>
      <c r="P303" s="164"/>
      <c r="Q303" s="164"/>
      <c r="R303" s="164"/>
      <c r="S303" s="164"/>
      <c r="T303" s="164"/>
      <c r="U303" s="164"/>
      <c r="V303" s="164"/>
      <c r="W303" s="164"/>
      <c r="X303" s="164"/>
      <c r="Y303" s="164"/>
      <c r="Z303" s="164"/>
    </row>
    <row r="304" spans="1:26">
      <c r="A304" s="164"/>
      <c r="B304" s="164"/>
      <c r="C304" s="164"/>
      <c r="D304" s="164"/>
      <c r="E304" s="164"/>
      <c r="F304" s="164"/>
      <c r="G304" s="164"/>
      <c r="H304" s="164"/>
      <c r="K304" s="164"/>
      <c r="L304" s="164"/>
      <c r="M304" s="164"/>
      <c r="N304" s="164"/>
      <c r="O304" s="164"/>
      <c r="P304" s="164"/>
      <c r="Q304" s="164"/>
      <c r="R304" s="164"/>
      <c r="S304" s="164"/>
      <c r="T304" s="164"/>
      <c r="U304" s="164"/>
      <c r="V304" s="164"/>
      <c r="W304" s="164"/>
      <c r="X304" s="164"/>
      <c r="Y304" s="164"/>
      <c r="Z304" s="164"/>
    </row>
    <row r="305" spans="1:26">
      <c r="A305" s="164"/>
      <c r="B305" s="164"/>
      <c r="C305" s="164"/>
      <c r="D305" s="164"/>
      <c r="E305" s="164"/>
      <c r="F305" s="164"/>
      <c r="G305" s="164"/>
      <c r="H305" s="164"/>
      <c r="K305" s="164"/>
      <c r="L305" s="164"/>
      <c r="M305" s="164"/>
      <c r="N305" s="164"/>
      <c r="O305" s="164"/>
      <c r="P305" s="164"/>
      <c r="Q305" s="164"/>
      <c r="R305" s="164"/>
      <c r="S305" s="164"/>
      <c r="T305" s="164"/>
      <c r="U305" s="164"/>
      <c r="V305" s="164"/>
      <c r="W305" s="164"/>
      <c r="X305" s="164"/>
      <c r="Y305" s="164"/>
      <c r="Z305" s="164"/>
    </row>
    <row r="306" spans="1:26">
      <c r="A306" s="164"/>
      <c r="B306" s="164"/>
      <c r="C306" s="164"/>
      <c r="D306" s="164"/>
      <c r="E306" s="164"/>
      <c r="F306" s="164"/>
      <c r="G306" s="164"/>
      <c r="H306" s="164"/>
      <c r="K306" s="164"/>
      <c r="L306" s="164"/>
      <c r="M306" s="164"/>
      <c r="N306" s="164"/>
      <c r="O306" s="164"/>
      <c r="P306" s="164"/>
      <c r="Q306" s="164"/>
      <c r="R306" s="164"/>
      <c r="S306" s="164"/>
      <c r="T306" s="164"/>
      <c r="U306" s="164"/>
      <c r="V306" s="164"/>
      <c r="W306" s="164"/>
      <c r="X306" s="164"/>
      <c r="Y306" s="164"/>
      <c r="Z306" s="164"/>
    </row>
    <row r="307" spans="1:26">
      <c r="A307" s="164"/>
      <c r="B307" s="164"/>
      <c r="C307" s="164"/>
      <c r="D307" s="164"/>
      <c r="E307" s="164"/>
      <c r="F307" s="164"/>
      <c r="G307" s="164"/>
      <c r="H307" s="164"/>
      <c r="K307" s="164"/>
      <c r="L307" s="164"/>
      <c r="M307" s="164"/>
      <c r="N307" s="164"/>
      <c r="O307" s="164"/>
      <c r="P307" s="164"/>
      <c r="Q307" s="164"/>
      <c r="R307" s="164"/>
      <c r="S307" s="164"/>
      <c r="T307" s="164"/>
      <c r="U307" s="164"/>
      <c r="V307" s="164"/>
      <c r="W307" s="164"/>
      <c r="X307" s="164"/>
      <c r="Y307" s="164"/>
      <c r="Z307" s="164"/>
    </row>
    <row r="308" spans="1:26">
      <c r="A308" s="164"/>
      <c r="B308" s="164"/>
      <c r="C308" s="164"/>
      <c r="D308" s="164"/>
      <c r="E308" s="164"/>
      <c r="F308" s="164"/>
      <c r="G308" s="164"/>
      <c r="H308" s="164"/>
      <c r="K308" s="164"/>
      <c r="L308" s="164"/>
      <c r="M308" s="164"/>
      <c r="N308" s="164"/>
      <c r="O308" s="164"/>
      <c r="P308" s="164"/>
      <c r="Q308" s="164"/>
      <c r="R308" s="164"/>
      <c r="S308" s="164"/>
      <c r="T308" s="164"/>
      <c r="U308" s="164"/>
      <c r="V308" s="164"/>
      <c r="W308" s="164"/>
      <c r="X308" s="164"/>
      <c r="Y308" s="164"/>
      <c r="Z308" s="164"/>
    </row>
    <row r="309" spans="1:26">
      <c r="A309" s="164"/>
      <c r="B309" s="164"/>
      <c r="C309" s="164"/>
      <c r="D309" s="164"/>
      <c r="E309" s="164"/>
      <c r="F309" s="164"/>
      <c r="G309" s="164"/>
      <c r="H309" s="164"/>
      <c r="K309" s="164"/>
      <c r="L309" s="164"/>
      <c r="M309" s="164"/>
      <c r="N309" s="164"/>
      <c r="O309" s="164"/>
      <c r="P309" s="164"/>
      <c r="Q309" s="164"/>
      <c r="R309" s="164"/>
      <c r="S309" s="164"/>
      <c r="T309" s="164"/>
      <c r="U309" s="164"/>
      <c r="V309" s="164"/>
      <c r="W309" s="164"/>
      <c r="X309" s="164"/>
      <c r="Y309" s="164"/>
      <c r="Z309" s="164"/>
    </row>
    <row r="310" spans="1:26">
      <c r="A310" s="164"/>
      <c r="B310" s="164"/>
      <c r="C310" s="164"/>
      <c r="D310" s="164"/>
      <c r="E310" s="164"/>
      <c r="F310" s="164"/>
      <c r="G310" s="164"/>
      <c r="H310" s="164"/>
      <c r="K310" s="164"/>
      <c r="L310" s="164"/>
      <c r="M310" s="164"/>
      <c r="N310" s="164"/>
      <c r="O310" s="164"/>
      <c r="P310" s="164"/>
      <c r="Q310" s="164"/>
      <c r="R310" s="164"/>
      <c r="S310" s="164"/>
      <c r="T310" s="164"/>
      <c r="U310" s="164"/>
      <c r="V310" s="164"/>
      <c r="W310" s="164"/>
      <c r="X310" s="164"/>
      <c r="Y310" s="164"/>
      <c r="Z310" s="164"/>
    </row>
    <row r="311" spans="1:26">
      <c r="A311" s="164"/>
      <c r="B311" s="164"/>
      <c r="C311" s="164"/>
      <c r="D311" s="164"/>
      <c r="E311" s="164"/>
      <c r="F311" s="164"/>
      <c r="G311" s="164"/>
      <c r="H311" s="164"/>
      <c r="K311" s="164"/>
      <c r="L311" s="164"/>
      <c r="M311" s="164"/>
      <c r="N311" s="164"/>
      <c r="O311" s="164"/>
      <c r="P311" s="164"/>
      <c r="Q311" s="164"/>
      <c r="R311" s="164"/>
      <c r="S311" s="164"/>
      <c r="T311" s="164"/>
      <c r="U311" s="164"/>
      <c r="V311" s="164"/>
      <c r="W311" s="164"/>
      <c r="X311" s="164"/>
      <c r="Y311" s="164"/>
      <c r="Z311" s="164"/>
    </row>
    <row r="312" spans="1:26">
      <c r="A312" s="164"/>
      <c r="B312" s="164"/>
      <c r="C312" s="164"/>
      <c r="D312" s="164"/>
      <c r="E312" s="164"/>
      <c r="F312" s="164"/>
      <c r="G312" s="164"/>
      <c r="H312" s="164"/>
      <c r="K312" s="164"/>
      <c r="L312" s="164"/>
      <c r="M312" s="164"/>
      <c r="N312" s="164"/>
      <c r="O312" s="164"/>
      <c r="P312" s="164"/>
      <c r="Q312" s="164"/>
      <c r="R312" s="164"/>
      <c r="S312" s="164"/>
      <c r="T312" s="164"/>
      <c r="U312" s="164"/>
      <c r="V312" s="164"/>
      <c r="W312" s="164"/>
      <c r="X312" s="164"/>
      <c r="Y312" s="164"/>
      <c r="Z312" s="164"/>
    </row>
    <row r="313" spans="1:26">
      <c r="A313" s="164"/>
      <c r="B313" s="164"/>
      <c r="C313" s="164"/>
      <c r="D313" s="164"/>
      <c r="E313" s="164"/>
      <c r="F313" s="164"/>
      <c r="G313" s="164"/>
      <c r="H313" s="164"/>
      <c r="K313" s="164"/>
      <c r="L313" s="164"/>
      <c r="M313" s="164"/>
      <c r="N313" s="164"/>
      <c r="O313" s="164"/>
      <c r="P313" s="164"/>
      <c r="Q313" s="164"/>
      <c r="R313" s="164"/>
      <c r="S313" s="164"/>
      <c r="T313" s="164"/>
      <c r="U313" s="164"/>
      <c r="V313" s="164"/>
      <c r="W313" s="164"/>
      <c r="X313" s="164"/>
      <c r="Y313" s="164"/>
      <c r="Z313" s="164"/>
    </row>
    <row r="314" spans="1:26">
      <c r="A314" s="164"/>
      <c r="B314" s="164"/>
      <c r="C314" s="164"/>
      <c r="D314" s="164"/>
      <c r="E314" s="164"/>
      <c r="F314" s="164"/>
      <c r="G314" s="164"/>
      <c r="H314" s="164"/>
      <c r="K314" s="164"/>
      <c r="L314" s="164"/>
      <c r="M314" s="164"/>
      <c r="N314" s="164"/>
      <c r="O314" s="164"/>
      <c r="P314" s="164"/>
      <c r="Q314" s="164"/>
      <c r="R314" s="164"/>
      <c r="S314" s="164"/>
      <c r="T314" s="164"/>
      <c r="U314" s="164"/>
      <c r="V314" s="164"/>
      <c r="W314" s="164"/>
      <c r="X314" s="164"/>
      <c r="Y314" s="164"/>
      <c r="Z314" s="164"/>
    </row>
    <row r="315" spans="1:26">
      <c r="A315" s="164"/>
      <c r="B315" s="164"/>
      <c r="C315" s="164"/>
      <c r="D315" s="164"/>
      <c r="E315" s="164"/>
      <c r="F315" s="164"/>
      <c r="G315" s="164"/>
      <c r="H315" s="164"/>
      <c r="K315" s="164"/>
      <c r="L315" s="164"/>
      <c r="M315" s="164"/>
      <c r="N315" s="164"/>
      <c r="O315" s="164"/>
      <c r="P315" s="164"/>
      <c r="Q315" s="164"/>
      <c r="R315" s="164"/>
      <c r="S315" s="164"/>
      <c r="T315" s="164"/>
      <c r="U315" s="164"/>
      <c r="V315" s="164"/>
      <c r="W315" s="164"/>
      <c r="X315" s="164"/>
      <c r="Y315" s="164"/>
      <c r="Z315" s="164"/>
    </row>
    <row r="316" spans="1:26">
      <c r="A316" s="164"/>
      <c r="B316" s="164"/>
      <c r="C316" s="164"/>
      <c r="D316" s="164"/>
      <c r="E316" s="164"/>
      <c r="F316" s="164"/>
      <c r="G316" s="164"/>
      <c r="H316" s="164"/>
      <c r="K316" s="164"/>
      <c r="L316" s="164"/>
      <c r="M316" s="164"/>
      <c r="N316" s="164"/>
      <c r="O316" s="164"/>
      <c r="P316" s="164"/>
      <c r="Q316" s="164"/>
      <c r="R316" s="164"/>
      <c r="S316" s="164"/>
      <c r="T316" s="164"/>
      <c r="U316" s="164"/>
      <c r="V316" s="164"/>
      <c r="W316" s="164"/>
      <c r="X316" s="164"/>
      <c r="Y316" s="164"/>
      <c r="Z316" s="164"/>
    </row>
    <row r="317" spans="1:26">
      <c r="A317" s="164"/>
      <c r="B317" s="164"/>
      <c r="C317" s="164"/>
      <c r="D317" s="164"/>
      <c r="E317" s="164"/>
      <c r="F317" s="164"/>
      <c r="G317" s="164"/>
      <c r="H317" s="164"/>
      <c r="K317" s="164"/>
      <c r="L317" s="164"/>
      <c r="M317" s="164"/>
      <c r="N317" s="164"/>
      <c r="O317" s="164"/>
      <c r="P317" s="164"/>
      <c r="Q317" s="164"/>
      <c r="R317" s="164"/>
      <c r="S317" s="164"/>
      <c r="T317" s="164"/>
      <c r="U317" s="164"/>
      <c r="V317" s="164"/>
      <c r="W317" s="164"/>
      <c r="X317" s="164"/>
      <c r="Y317" s="164"/>
      <c r="Z317" s="164"/>
    </row>
    <row r="318" spans="1:26">
      <c r="A318" s="164"/>
      <c r="B318" s="164"/>
      <c r="C318" s="164"/>
      <c r="D318" s="164"/>
      <c r="E318" s="164"/>
      <c r="F318" s="164"/>
      <c r="G318" s="164"/>
      <c r="H318" s="164"/>
      <c r="K318" s="164"/>
      <c r="L318" s="164"/>
      <c r="M318" s="164"/>
      <c r="N318" s="164"/>
      <c r="O318" s="164"/>
      <c r="P318" s="164"/>
      <c r="Q318" s="164"/>
      <c r="R318" s="164"/>
      <c r="S318" s="164"/>
      <c r="T318" s="164"/>
      <c r="U318" s="164"/>
      <c r="V318" s="164"/>
      <c r="W318" s="164"/>
      <c r="X318" s="164"/>
      <c r="Y318" s="164"/>
      <c r="Z318" s="164"/>
    </row>
    <row r="319" spans="1:26">
      <c r="A319" s="164"/>
      <c r="B319" s="164"/>
      <c r="C319" s="164"/>
      <c r="D319" s="164"/>
      <c r="E319" s="164"/>
      <c r="F319" s="164"/>
      <c r="G319" s="164"/>
      <c r="H319" s="164"/>
      <c r="K319" s="164"/>
      <c r="L319" s="164"/>
      <c r="M319" s="164"/>
      <c r="N319" s="164"/>
      <c r="O319" s="164"/>
      <c r="P319" s="164"/>
      <c r="Q319" s="164"/>
      <c r="R319" s="164"/>
      <c r="S319" s="164"/>
      <c r="T319" s="164"/>
      <c r="U319" s="164"/>
      <c r="V319" s="164"/>
      <c r="W319" s="164"/>
      <c r="X319" s="164"/>
      <c r="Y319" s="164"/>
      <c r="Z319" s="164"/>
    </row>
    <row r="320" spans="1:26">
      <c r="A320" s="164"/>
      <c r="B320" s="164"/>
      <c r="C320" s="164"/>
      <c r="D320" s="164"/>
      <c r="E320" s="164"/>
      <c r="F320" s="164"/>
      <c r="G320" s="164"/>
      <c r="H320" s="164"/>
      <c r="K320" s="164"/>
      <c r="L320" s="164"/>
      <c r="M320" s="164"/>
      <c r="N320" s="164"/>
      <c r="O320" s="164"/>
      <c r="P320" s="164"/>
      <c r="Q320" s="164"/>
      <c r="R320" s="164"/>
      <c r="S320" s="164"/>
      <c r="T320" s="164"/>
      <c r="U320" s="164"/>
      <c r="V320" s="164"/>
      <c r="W320" s="164"/>
      <c r="X320" s="164"/>
      <c r="Y320" s="164"/>
      <c r="Z320" s="164"/>
    </row>
    <row r="321" spans="1:26">
      <c r="A321" s="164"/>
      <c r="B321" s="164"/>
      <c r="C321" s="164"/>
      <c r="D321" s="164"/>
      <c r="E321" s="164"/>
      <c r="F321" s="164"/>
      <c r="G321" s="164"/>
      <c r="H321" s="164"/>
      <c r="K321" s="164"/>
      <c r="L321" s="164"/>
      <c r="M321" s="164"/>
      <c r="N321" s="164"/>
      <c r="O321" s="164"/>
      <c r="P321" s="164"/>
      <c r="Q321" s="164"/>
      <c r="R321" s="164"/>
      <c r="S321" s="164"/>
      <c r="T321" s="164"/>
      <c r="U321" s="164"/>
      <c r="V321" s="164"/>
      <c r="W321" s="164"/>
      <c r="X321" s="164"/>
      <c r="Y321" s="164"/>
      <c r="Z321" s="164"/>
    </row>
    <row r="322" spans="1:26">
      <c r="A322" s="164"/>
      <c r="B322" s="164"/>
      <c r="C322" s="164"/>
      <c r="D322" s="164"/>
      <c r="E322" s="164"/>
      <c r="F322" s="164"/>
      <c r="G322" s="164"/>
      <c r="H322" s="164"/>
      <c r="K322" s="164"/>
      <c r="L322" s="164"/>
      <c r="M322" s="164"/>
      <c r="N322" s="164"/>
      <c r="O322" s="164"/>
      <c r="P322" s="164"/>
      <c r="Q322" s="164"/>
      <c r="R322" s="164"/>
      <c r="S322" s="164"/>
      <c r="T322" s="164"/>
      <c r="U322" s="164"/>
      <c r="V322" s="164"/>
      <c r="W322" s="164"/>
      <c r="X322" s="164"/>
      <c r="Y322" s="164"/>
      <c r="Z322" s="164"/>
    </row>
    <row r="323" spans="1:26">
      <c r="A323" s="164"/>
      <c r="B323" s="164"/>
      <c r="C323" s="164"/>
      <c r="D323" s="164"/>
      <c r="E323" s="164"/>
      <c r="F323" s="164"/>
      <c r="G323" s="164"/>
      <c r="H323" s="164"/>
      <c r="K323" s="164"/>
      <c r="L323" s="164"/>
      <c r="M323" s="164"/>
      <c r="N323" s="164"/>
      <c r="O323" s="164"/>
      <c r="P323" s="164"/>
      <c r="Q323" s="164"/>
      <c r="R323" s="164"/>
      <c r="S323" s="164"/>
      <c r="T323" s="164"/>
      <c r="U323" s="164"/>
      <c r="V323" s="164"/>
      <c r="W323" s="164"/>
      <c r="X323" s="164"/>
      <c r="Y323" s="164"/>
      <c r="Z323" s="164"/>
    </row>
    <row r="324" spans="1:26">
      <c r="A324" s="164"/>
      <c r="B324" s="164"/>
      <c r="C324" s="164"/>
      <c r="D324" s="164"/>
      <c r="E324" s="164"/>
      <c r="F324" s="164"/>
      <c r="G324" s="164"/>
      <c r="H324" s="164"/>
      <c r="K324" s="164"/>
      <c r="L324" s="164"/>
      <c r="M324" s="164"/>
      <c r="N324" s="164"/>
      <c r="O324" s="164"/>
      <c r="P324" s="164"/>
      <c r="Q324" s="164"/>
      <c r="R324" s="164"/>
      <c r="S324" s="164"/>
      <c r="T324" s="164"/>
      <c r="U324" s="164"/>
      <c r="V324" s="164"/>
      <c r="W324" s="164"/>
      <c r="X324" s="164"/>
      <c r="Y324" s="164"/>
      <c r="Z324" s="164"/>
    </row>
    <row r="325" spans="1:26">
      <c r="A325" s="164"/>
      <c r="B325" s="164"/>
      <c r="C325" s="164"/>
      <c r="D325" s="164"/>
      <c r="E325" s="164"/>
      <c r="F325" s="164"/>
      <c r="G325" s="164"/>
      <c r="H325" s="164"/>
      <c r="K325" s="164"/>
      <c r="L325" s="164"/>
      <c r="M325" s="164"/>
      <c r="N325" s="164"/>
      <c r="O325" s="164"/>
      <c r="P325" s="164"/>
      <c r="Q325" s="164"/>
      <c r="R325" s="164"/>
      <c r="S325" s="164"/>
      <c r="T325" s="164"/>
      <c r="U325" s="164"/>
      <c r="V325" s="164"/>
      <c r="W325" s="164"/>
      <c r="X325" s="164"/>
      <c r="Y325" s="164"/>
      <c r="Z325" s="164"/>
    </row>
    <row r="326" spans="1:26">
      <c r="A326" s="164"/>
      <c r="B326" s="164"/>
      <c r="C326" s="164"/>
      <c r="D326" s="164"/>
      <c r="E326" s="164"/>
      <c r="F326" s="164"/>
      <c r="G326" s="164"/>
      <c r="H326" s="164"/>
      <c r="K326" s="164"/>
      <c r="L326" s="164"/>
      <c r="M326" s="164"/>
      <c r="N326" s="164"/>
      <c r="O326" s="164"/>
      <c r="P326" s="164"/>
      <c r="Q326" s="164"/>
      <c r="R326" s="164"/>
      <c r="S326" s="164"/>
      <c r="T326" s="164"/>
      <c r="U326" s="164"/>
      <c r="V326" s="164"/>
      <c r="W326" s="164"/>
      <c r="X326" s="164"/>
      <c r="Y326" s="164"/>
      <c r="Z326" s="164"/>
    </row>
    <row r="327" spans="1:26">
      <c r="A327" s="164"/>
      <c r="B327" s="164"/>
      <c r="C327" s="164"/>
      <c r="D327" s="164"/>
      <c r="E327" s="164"/>
      <c r="F327" s="164"/>
      <c r="G327" s="164"/>
      <c r="H327" s="164"/>
      <c r="K327" s="164"/>
      <c r="L327" s="164"/>
      <c r="M327" s="164"/>
      <c r="N327" s="164"/>
      <c r="O327" s="164"/>
      <c r="P327" s="164"/>
      <c r="Q327" s="164"/>
      <c r="R327" s="164"/>
      <c r="S327" s="164"/>
      <c r="T327" s="164"/>
      <c r="U327" s="164"/>
      <c r="V327" s="164"/>
      <c r="W327" s="164"/>
      <c r="X327" s="164"/>
      <c r="Y327" s="164"/>
      <c r="Z327" s="164"/>
    </row>
    <row r="328" spans="1:26">
      <c r="A328" s="164"/>
      <c r="B328" s="164"/>
      <c r="C328" s="164"/>
      <c r="D328" s="164"/>
      <c r="E328" s="164"/>
      <c r="F328" s="164"/>
      <c r="G328" s="164"/>
      <c r="H328" s="164"/>
      <c r="K328" s="164"/>
      <c r="L328" s="164"/>
      <c r="M328" s="164"/>
      <c r="N328" s="164"/>
      <c r="O328" s="164"/>
      <c r="P328" s="164"/>
      <c r="Q328" s="164"/>
      <c r="R328" s="164"/>
      <c r="S328" s="164"/>
      <c r="T328" s="164"/>
      <c r="U328" s="164"/>
      <c r="V328" s="164"/>
      <c r="W328" s="164"/>
      <c r="X328" s="164"/>
      <c r="Y328" s="164"/>
      <c r="Z328" s="164"/>
    </row>
    <row r="329" spans="1:26">
      <c r="A329" s="164"/>
      <c r="B329" s="164"/>
      <c r="C329" s="164"/>
      <c r="D329" s="164"/>
      <c r="E329" s="164"/>
      <c r="F329" s="164"/>
      <c r="G329" s="164"/>
      <c r="H329" s="164"/>
      <c r="K329" s="164"/>
      <c r="L329" s="164"/>
      <c r="M329" s="164"/>
      <c r="N329" s="164"/>
      <c r="O329" s="164"/>
      <c r="P329" s="164"/>
      <c r="Q329" s="164"/>
      <c r="R329" s="164"/>
      <c r="S329" s="164"/>
      <c r="T329" s="164"/>
      <c r="U329" s="164"/>
      <c r="V329" s="164"/>
      <c r="W329" s="164"/>
      <c r="X329" s="164"/>
      <c r="Y329" s="164"/>
      <c r="Z329" s="164"/>
    </row>
    <row r="330" spans="1:26">
      <c r="A330" s="164"/>
      <c r="B330" s="164"/>
      <c r="C330" s="164"/>
      <c r="D330" s="164"/>
      <c r="E330" s="164"/>
      <c r="F330" s="164"/>
      <c r="G330" s="164"/>
      <c r="H330" s="164"/>
      <c r="K330" s="164"/>
      <c r="L330" s="164"/>
      <c r="M330" s="164"/>
      <c r="N330" s="164"/>
      <c r="O330" s="164"/>
      <c r="P330" s="164"/>
      <c r="Q330" s="164"/>
      <c r="R330" s="164"/>
      <c r="S330" s="164"/>
      <c r="T330" s="164"/>
      <c r="U330" s="164"/>
      <c r="V330" s="164"/>
      <c r="W330" s="164"/>
      <c r="X330" s="164"/>
      <c r="Y330" s="164"/>
      <c r="Z330" s="164"/>
    </row>
    <row r="331" spans="1:26">
      <c r="A331" s="164"/>
      <c r="B331" s="164"/>
      <c r="C331" s="164"/>
      <c r="D331" s="164"/>
      <c r="E331" s="164"/>
      <c r="F331" s="164"/>
      <c r="G331" s="164"/>
      <c r="H331" s="164"/>
      <c r="K331" s="164"/>
      <c r="L331" s="164"/>
      <c r="M331" s="164"/>
      <c r="N331" s="164"/>
      <c r="O331" s="164"/>
      <c r="P331" s="164"/>
      <c r="Q331" s="164"/>
      <c r="R331" s="164"/>
      <c r="S331" s="164"/>
      <c r="T331" s="164"/>
      <c r="U331" s="164"/>
      <c r="V331" s="164"/>
      <c r="W331" s="164"/>
      <c r="X331" s="164"/>
      <c r="Y331" s="164"/>
      <c r="Z331" s="164"/>
    </row>
    <row r="332" spans="1:26">
      <c r="A332" s="164"/>
      <c r="B332" s="164"/>
      <c r="C332" s="164"/>
      <c r="D332" s="164"/>
      <c r="E332" s="164"/>
      <c r="F332" s="164"/>
      <c r="G332" s="164"/>
      <c r="H332" s="164"/>
      <c r="K332" s="164"/>
      <c r="L332" s="164"/>
      <c r="M332" s="164"/>
      <c r="N332" s="164"/>
      <c r="O332" s="164"/>
      <c r="P332" s="164"/>
      <c r="Q332" s="164"/>
      <c r="R332" s="164"/>
      <c r="S332" s="164"/>
      <c r="T332" s="164"/>
      <c r="U332" s="164"/>
      <c r="V332" s="164"/>
      <c r="W332" s="164"/>
      <c r="X332" s="164"/>
      <c r="Y332" s="164"/>
      <c r="Z332" s="164"/>
    </row>
    <row r="333" spans="1:26">
      <c r="A333" s="164"/>
      <c r="B333" s="164"/>
      <c r="C333" s="164"/>
      <c r="D333" s="164"/>
      <c r="E333" s="164"/>
      <c r="F333" s="164"/>
      <c r="G333" s="164"/>
      <c r="H333" s="164"/>
      <c r="K333" s="164"/>
      <c r="L333" s="164"/>
      <c r="M333" s="164"/>
      <c r="N333" s="164"/>
      <c r="O333" s="164"/>
      <c r="P333" s="164"/>
      <c r="Q333" s="164"/>
      <c r="R333" s="164"/>
      <c r="S333" s="164"/>
      <c r="T333" s="164"/>
      <c r="U333" s="164"/>
      <c r="V333" s="164"/>
      <c r="W333" s="164"/>
      <c r="X333" s="164"/>
      <c r="Y333" s="164"/>
      <c r="Z333" s="164"/>
    </row>
    <row r="334" spans="1:26">
      <c r="A334" s="164"/>
      <c r="B334" s="164"/>
      <c r="C334" s="164"/>
      <c r="D334" s="164"/>
      <c r="E334" s="164"/>
      <c r="F334" s="164"/>
      <c r="G334" s="164"/>
      <c r="H334" s="164"/>
      <c r="K334" s="164"/>
      <c r="L334" s="164"/>
      <c r="M334" s="164"/>
      <c r="N334" s="164"/>
      <c r="O334" s="164"/>
      <c r="P334" s="164"/>
      <c r="Q334" s="164"/>
      <c r="R334" s="164"/>
      <c r="S334" s="164"/>
      <c r="T334" s="164"/>
      <c r="U334" s="164"/>
      <c r="V334" s="164"/>
      <c r="W334" s="164"/>
      <c r="X334" s="164"/>
      <c r="Y334" s="164"/>
      <c r="Z334" s="164"/>
    </row>
    <row r="335" spans="1:26">
      <c r="A335" s="164"/>
      <c r="B335" s="164"/>
      <c r="C335" s="164"/>
      <c r="D335" s="164"/>
      <c r="E335" s="164"/>
      <c r="F335" s="164"/>
      <c r="G335" s="164"/>
      <c r="H335" s="164"/>
      <c r="K335" s="164"/>
      <c r="L335" s="164"/>
      <c r="M335" s="164"/>
      <c r="N335" s="164"/>
      <c r="O335" s="164"/>
      <c r="P335" s="164"/>
      <c r="Q335" s="164"/>
      <c r="R335" s="164"/>
      <c r="S335" s="164"/>
      <c r="T335" s="164"/>
      <c r="U335" s="164"/>
      <c r="V335" s="164"/>
      <c r="W335" s="164"/>
      <c r="X335" s="164"/>
      <c r="Y335" s="164"/>
      <c r="Z335" s="164"/>
    </row>
    <row r="336" spans="1:26">
      <c r="A336" s="164"/>
      <c r="B336" s="164"/>
      <c r="C336" s="164"/>
      <c r="D336" s="164"/>
      <c r="E336" s="164"/>
      <c r="F336" s="164"/>
      <c r="G336" s="164"/>
      <c r="H336" s="164"/>
      <c r="K336" s="164"/>
      <c r="L336" s="164"/>
      <c r="M336" s="164"/>
      <c r="N336" s="164"/>
      <c r="O336" s="164"/>
      <c r="P336" s="164"/>
      <c r="Q336" s="164"/>
      <c r="R336" s="164"/>
      <c r="S336" s="164"/>
      <c r="T336" s="164"/>
      <c r="U336" s="164"/>
      <c r="V336" s="164"/>
      <c r="W336" s="164"/>
      <c r="X336" s="164"/>
      <c r="Y336" s="164"/>
      <c r="Z336" s="164"/>
    </row>
    <row r="337" spans="1:26">
      <c r="A337" s="164"/>
      <c r="B337" s="164"/>
      <c r="C337" s="164"/>
      <c r="D337" s="164"/>
      <c r="E337" s="164"/>
      <c r="F337" s="164"/>
      <c r="G337" s="164"/>
      <c r="H337" s="164"/>
      <c r="K337" s="164"/>
      <c r="L337" s="164"/>
      <c r="M337" s="164"/>
      <c r="N337" s="164"/>
      <c r="O337" s="164"/>
      <c r="P337" s="164"/>
      <c r="Q337" s="164"/>
      <c r="R337" s="164"/>
      <c r="S337" s="164"/>
      <c r="T337" s="164"/>
      <c r="U337" s="164"/>
      <c r="V337" s="164"/>
      <c r="W337" s="164"/>
      <c r="X337" s="164"/>
      <c r="Y337" s="164"/>
      <c r="Z337" s="164"/>
    </row>
    <row r="338" spans="1:26">
      <c r="A338" s="164"/>
      <c r="B338" s="164"/>
      <c r="C338" s="164"/>
      <c r="D338" s="164"/>
      <c r="E338" s="164"/>
      <c r="F338" s="164"/>
      <c r="G338" s="164"/>
      <c r="H338" s="164"/>
      <c r="K338" s="164"/>
      <c r="L338" s="164"/>
      <c r="M338" s="164"/>
      <c r="N338" s="164"/>
      <c r="O338" s="164"/>
      <c r="P338" s="164"/>
      <c r="Q338" s="164"/>
      <c r="R338" s="164"/>
      <c r="S338" s="164"/>
      <c r="T338" s="164"/>
      <c r="U338" s="164"/>
      <c r="V338" s="164"/>
      <c r="W338" s="164"/>
      <c r="X338" s="164"/>
      <c r="Y338" s="164"/>
      <c r="Z338" s="164"/>
    </row>
    <row r="339" spans="1:26">
      <c r="A339" s="164"/>
      <c r="B339" s="164"/>
      <c r="C339" s="164"/>
      <c r="D339" s="164"/>
      <c r="E339" s="164"/>
      <c r="F339" s="164"/>
      <c r="G339" s="164"/>
      <c r="H339" s="164"/>
      <c r="K339" s="164"/>
      <c r="L339" s="164"/>
      <c r="M339" s="164"/>
      <c r="N339" s="164"/>
      <c r="O339" s="164"/>
      <c r="P339" s="164"/>
      <c r="Q339" s="164"/>
      <c r="R339" s="164"/>
      <c r="S339" s="164"/>
      <c r="T339" s="164"/>
      <c r="U339" s="164"/>
      <c r="V339" s="164"/>
      <c r="W339" s="164"/>
      <c r="X339" s="164"/>
      <c r="Y339" s="164"/>
      <c r="Z339" s="164"/>
    </row>
    <row r="340" spans="1:26">
      <c r="A340" s="164"/>
      <c r="B340" s="164"/>
      <c r="C340" s="164"/>
      <c r="D340" s="164"/>
      <c r="E340" s="164"/>
      <c r="F340" s="164"/>
      <c r="G340" s="164"/>
      <c r="H340" s="164"/>
      <c r="K340" s="164"/>
      <c r="L340" s="164"/>
      <c r="M340" s="164"/>
      <c r="N340" s="164"/>
      <c r="O340" s="164"/>
      <c r="P340" s="164"/>
      <c r="Q340" s="164"/>
      <c r="R340" s="164"/>
      <c r="S340" s="164"/>
      <c r="T340" s="164"/>
      <c r="U340" s="164"/>
      <c r="V340" s="164"/>
      <c r="W340" s="164"/>
      <c r="X340" s="164"/>
      <c r="Y340" s="164"/>
      <c r="Z340" s="164"/>
    </row>
    <row r="341" spans="1:26">
      <c r="A341" s="164"/>
      <c r="B341" s="164"/>
      <c r="C341" s="164"/>
      <c r="D341" s="164"/>
      <c r="E341" s="164"/>
      <c r="F341" s="164"/>
      <c r="G341" s="164"/>
      <c r="H341" s="164"/>
      <c r="K341" s="164"/>
      <c r="L341" s="164"/>
      <c r="M341" s="164"/>
      <c r="N341" s="164"/>
      <c r="O341" s="164"/>
      <c r="P341" s="164"/>
      <c r="Q341" s="164"/>
      <c r="R341" s="164"/>
      <c r="S341" s="164"/>
      <c r="T341" s="164"/>
      <c r="U341" s="164"/>
      <c r="V341" s="164"/>
      <c r="W341" s="164"/>
      <c r="X341" s="164"/>
      <c r="Y341" s="164"/>
      <c r="Z341" s="164"/>
    </row>
    <row r="342" spans="1:26">
      <c r="A342" s="164"/>
      <c r="B342" s="164"/>
      <c r="C342" s="164"/>
      <c r="D342" s="164"/>
      <c r="E342" s="164"/>
      <c r="F342" s="164"/>
      <c r="G342" s="164"/>
      <c r="H342" s="164"/>
      <c r="K342" s="164"/>
      <c r="L342" s="164"/>
      <c r="M342" s="164"/>
      <c r="N342" s="164"/>
      <c r="O342" s="164"/>
      <c r="P342" s="164"/>
      <c r="Q342" s="164"/>
      <c r="R342" s="164"/>
      <c r="S342" s="164"/>
      <c r="T342" s="164"/>
      <c r="U342" s="164"/>
      <c r="V342" s="164"/>
      <c r="W342" s="164"/>
      <c r="X342" s="164"/>
      <c r="Y342" s="164"/>
      <c r="Z342" s="164"/>
    </row>
    <row r="343" spans="1:26">
      <c r="A343" s="164"/>
      <c r="B343" s="164"/>
      <c r="C343" s="164"/>
      <c r="D343" s="164"/>
      <c r="E343" s="164"/>
      <c r="F343" s="164"/>
      <c r="G343" s="164"/>
      <c r="H343" s="164"/>
      <c r="K343" s="164"/>
      <c r="L343" s="164"/>
      <c r="M343" s="164"/>
      <c r="N343" s="164"/>
      <c r="O343" s="164"/>
      <c r="P343" s="164"/>
      <c r="Q343" s="164"/>
      <c r="R343" s="164"/>
      <c r="S343" s="164"/>
      <c r="T343" s="164"/>
      <c r="U343" s="164"/>
      <c r="V343" s="164"/>
      <c r="W343" s="164"/>
      <c r="X343" s="164"/>
      <c r="Y343" s="164"/>
      <c r="Z343" s="164"/>
    </row>
    <row r="344" spans="1:26">
      <c r="A344" s="164"/>
      <c r="B344" s="164"/>
      <c r="C344" s="164"/>
      <c r="D344" s="164"/>
      <c r="E344" s="164"/>
      <c r="F344" s="164"/>
      <c r="G344" s="164"/>
      <c r="H344" s="164"/>
      <c r="K344" s="164"/>
      <c r="L344" s="164"/>
      <c r="M344" s="164"/>
      <c r="N344" s="164"/>
      <c r="O344" s="164"/>
      <c r="P344" s="164"/>
      <c r="Q344" s="164"/>
      <c r="R344" s="164"/>
      <c r="S344" s="164"/>
      <c r="T344" s="164"/>
      <c r="U344" s="164"/>
      <c r="V344" s="164"/>
      <c r="W344" s="164"/>
      <c r="X344" s="164"/>
      <c r="Y344" s="164"/>
      <c r="Z344" s="164"/>
    </row>
    <row r="345" spans="1:26">
      <c r="A345" s="164"/>
      <c r="B345" s="164"/>
      <c r="C345" s="164"/>
      <c r="D345" s="164"/>
      <c r="E345" s="164"/>
      <c r="F345" s="164"/>
      <c r="G345" s="164"/>
      <c r="H345" s="164"/>
      <c r="K345" s="164"/>
      <c r="L345" s="164"/>
      <c r="M345" s="164"/>
      <c r="N345" s="164"/>
      <c r="O345" s="164"/>
      <c r="P345" s="164"/>
      <c r="Q345" s="164"/>
      <c r="R345" s="164"/>
      <c r="S345" s="164"/>
      <c r="T345" s="164"/>
      <c r="U345" s="164"/>
      <c r="V345" s="164"/>
      <c r="W345" s="164"/>
      <c r="X345" s="164"/>
      <c r="Y345" s="164"/>
      <c r="Z345" s="164"/>
    </row>
    <row r="346" spans="1:26">
      <c r="A346" s="164"/>
      <c r="B346" s="164"/>
      <c r="C346" s="164"/>
      <c r="D346" s="164"/>
      <c r="E346" s="164"/>
      <c r="F346" s="164"/>
      <c r="G346" s="164"/>
      <c r="H346" s="164"/>
      <c r="K346" s="164"/>
      <c r="L346" s="164"/>
      <c r="M346" s="164"/>
      <c r="N346" s="164"/>
      <c r="O346" s="164"/>
      <c r="P346" s="164"/>
      <c r="Q346" s="164"/>
      <c r="R346" s="164"/>
      <c r="S346" s="164"/>
      <c r="T346" s="164"/>
      <c r="U346" s="164"/>
      <c r="V346" s="164"/>
      <c r="W346" s="164"/>
      <c r="X346" s="164"/>
      <c r="Y346" s="164"/>
      <c r="Z346" s="164"/>
    </row>
    <row r="347" spans="1:26">
      <c r="A347" s="164"/>
      <c r="B347" s="164"/>
      <c r="C347" s="164"/>
      <c r="D347" s="164"/>
      <c r="E347" s="164"/>
      <c r="F347" s="164"/>
      <c r="G347" s="164"/>
      <c r="H347" s="164"/>
      <c r="K347" s="164"/>
      <c r="L347" s="164"/>
      <c r="M347" s="164"/>
      <c r="N347" s="164"/>
      <c r="O347" s="164"/>
      <c r="P347" s="164"/>
      <c r="Q347" s="164"/>
      <c r="R347" s="164"/>
      <c r="S347" s="164"/>
      <c r="T347" s="164"/>
      <c r="U347" s="164"/>
      <c r="V347" s="164"/>
      <c r="W347" s="164"/>
      <c r="X347" s="164"/>
      <c r="Y347" s="164"/>
      <c r="Z347" s="164"/>
    </row>
    <row r="348" spans="1:26">
      <c r="A348" s="164"/>
      <c r="B348" s="164"/>
      <c r="C348" s="164"/>
      <c r="D348" s="164"/>
      <c r="E348" s="164"/>
      <c r="F348" s="164"/>
      <c r="G348" s="164"/>
      <c r="H348" s="164"/>
      <c r="K348" s="164"/>
      <c r="L348" s="164"/>
      <c r="M348" s="164"/>
      <c r="N348" s="164"/>
      <c r="O348" s="164"/>
      <c r="P348" s="164"/>
      <c r="Q348" s="164"/>
      <c r="R348" s="164"/>
      <c r="S348" s="164"/>
      <c r="T348" s="164"/>
      <c r="U348" s="164"/>
      <c r="V348" s="164"/>
      <c r="W348" s="164"/>
      <c r="X348" s="164"/>
      <c r="Y348" s="164"/>
      <c r="Z348" s="164"/>
    </row>
    <row r="349" spans="1:26">
      <c r="A349" s="164"/>
      <c r="B349" s="164"/>
      <c r="C349" s="164"/>
      <c r="D349" s="164"/>
      <c r="E349" s="164"/>
      <c r="F349" s="164"/>
      <c r="G349" s="164"/>
      <c r="H349" s="164"/>
      <c r="K349" s="164"/>
      <c r="L349" s="164"/>
      <c r="M349" s="164"/>
      <c r="N349" s="164"/>
      <c r="O349" s="164"/>
      <c r="P349" s="164"/>
      <c r="Q349" s="164"/>
      <c r="R349" s="164"/>
      <c r="S349" s="164"/>
      <c r="T349" s="164"/>
      <c r="U349" s="164"/>
      <c r="V349" s="164"/>
      <c r="W349" s="164"/>
      <c r="X349" s="164"/>
      <c r="Y349" s="164"/>
      <c r="Z349" s="164"/>
    </row>
    <row r="350" spans="1:26">
      <c r="A350" s="164"/>
      <c r="B350" s="164"/>
      <c r="C350" s="164"/>
      <c r="D350" s="164"/>
      <c r="E350" s="164"/>
      <c r="F350" s="164"/>
      <c r="G350" s="164"/>
      <c r="H350" s="164"/>
      <c r="K350" s="164"/>
      <c r="L350" s="164"/>
      <c r="M350" s="164"/>
      <c r="N350" s="164"/>
      <c r="O350" s="164"/>
      <c r="P350" s="164"/>
      <c r="Q350" s="164"/>
      <c r="R350" s="164"/>
      <c r="S350" s="164"/>
      <c r="T350" s="164"/>
      <c r="U350" s="164"/>
      <c r="V350" s="164"/>
      <c r="W350" s="164"/>
      <c r="X350" s="164"/>
      <c r="Y350" s="164"/>
      <c r="Z350" s="164"/>
    </row>
    <row r="351" spans="1:26">
      <c r="A351" s="164"/>
      <c r="B351" s="164"/>
      <c r="C351" s="164"/>
      <c r="D351" s="164"/>
      <c r="E351" s="164"/>
      <c r="F351" s="164"/>
      <c r="G351" s="164"/>
      <c r="H351" s="164"/>
      <c r="K351" s="164"/>
      <c r="L351" s="164"/>
      <c r="M351" s="164"/>
      <c r="N351" s="164"/>
      <c r="O351" s="164"/>
      <c r="P351" s="164"/>
      <c r="Q351" s="164"/>
      <c r="R351" s="164"/>
      <c r="S351" s="164"/>
      <c r="T351" s="164"/>
      <c r="U351" s="164"/>
      <c r="V351" s="164"/>
      <c r="W351" s="164"/>
      <c r="X351" s="164"/>
      <c r="Y351" s="164"/>
      <c r="Z351" s="164"/>
    </row>
    <row r="352" spans="1:26">
      <c r="A352" s="164"/>
      <c r="B352" s="164"/>
      <c r="C352" s="164"/>
      <c r="D352" s="164"/>
      <c r="E352" s="164"/>
      <c r="F352" s="164"/>
      <c r="G352" s="164"/>
      <c r="H352" s="164"/>
      <c r="K352" s="164"/>
      <c r="L352" s="164"/>
      <c r="M352" s="164"/>
      <c r="Q352" s="164"/>
      <c r="R352" s="164"/>
      <c r="S352" s="164"/>
      <c r="T352" s="164"/>
      <c r="U352" s="164"/>
      <c r="V352" s="164"/>
      <c r="W352" s="164"/>
      <c r="X352" s="164"/>
      <c r="Y352" s="164"/>
      <c r="Z352" s="164"/>
    </row>
    <row r="353" spans="1:26">
      <c r="A353" s="164"/>
      <c r="B353" s="164"/>
      <c r="C353" s="164"/>
      <c r="D353" s="164"/>
      <c r="E353" s="164"/>
      <c r="F353" s="164"/>
      <c r="G353" s="164"/>
      <c r="H353" s="164"/>
      <c r="K353" s="164"/>
      <c r="L353" s="164"/>
      <c r="M353" s="164"/>
      <c r="Q353" s="164"/>
      <c r="R353" s="164"/>
      <c r="S353" s="164"/>
      <c r="T353" s="164"/>
      <c r="U353" s="164"/>
      <c r="V353" s="164"/>
      <c r="W353" s="164"/>
      <c r="X353" s="164"/>
      <c r="Y353" s="164"/>
      <c r="Z353" s="164"/>
    </row>
    <row r="354" spans="1:26">
      <c r="Q354" s="164"/>
      <c r="R354" s="164"/>
      <c r="S354" s="164"/>
      <c r="T354" s="164"/>
      <c r="U354" s="164"/>
      <c r="V354" s="164"/>
      <c r="W354" s="164"/>
      <c r="X354" s="164"/>
      <c r="Y354" s="164"/>
      <c r="Z354" s="164"/>
    </row>
  </sheetData>
  <mergeCells count="7">
    <mergeCell ref="F1:F2"/>
    <mergeCell ref="G1:G2"/>
    <mergeCell ref="A1:A2"/>
    <mergeCell ref="B1:B2"/>
    <mergeCell ref="C1:C2"/>
    <mergeCell ref="D1:D2"/>
    <mergeCell ref="E1:E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O60"/>
  <sheetViews>
    <sheetView topLeftCell="A49" zoomScaleNormal="100" workbookViewId="0">
      <selection activeCell="E60" sqref="E60"/>
    </sheetView>
  </sheetViews>
  <sheetFormatPr defaultRowHeight="15"/>
  <cols>
    <col min="2" max="2" width="26.42578125" customWidth="1"/>
    <col min="3" max="3" width="9.5703125" customWidth="1"/>
    <col min="4" max="4" width="35.140625" customWidth="1"/>
    <col min="6" max="7" width="9.140625" style="287"/>
  </cols>
  <sheetData>
    <row r="1" spans="1:15" ht="25.5" customHeight="1">
      <c r="A1" s="355" t="s">
        <v>0</v>
      </c>
      <c r="B1" s="355" t="s">
        <v>46</v>
      </c>
      <c r="C1" s="355" t="s">
        <v>47</v>
      </c>
      <c r="D1" s="355" t="s">
        <v>48</v>
      </c>
      <c r="E1" s="290" t="s">
        <v>459</v>
      </c>
      <c r="F1" s="290"/>
      <c r="G1" s="290"/>
      <c r="H1" s="290" t="s">
        <v>460</v>
      </c>
      <c r="I1" s="290" t="s">
        <v>461</v>
      </c>
      <c r="J1" s="290" t="s">
        <v>462</v>
      </c>
      <c r="K1" s="290" t="s">
        <v>463</v>
      </c>
      <c r="L1" s="290" t="s">
        <v>464</v>
      </c>
      <c r="M1" s="18">
        <v>0.09</v>
      </c>
      <c r="N1" s="18">
        <v>0.12</v>
      </c>
      <c r="O1" s="18">
        <v>0.15</v>
      </c>
    </row>
    <row r="2" spans="1:15">
      <c r="A2" s="356"/>
      <c r="B2" s="356" t="s">
        <v>49</v>
      </c>
      <c r="C2" s="356" t="s">
        <v>50</v>
      </c>
      <c r="D2" s="356" t="s">
        <v>51</v>
      </c>
      <c r="E2" s="23" t="s">
        <v>5</v>
      </c>
      <c r="F2" s="23"/>
      <c r="G2" s="23"/>
      <c r="H2" s="23" t="s">
        <v>6</v>
      </c>
      <c r="I2" s="23" t="s">
        <v>7</v>
      </c>
      <c r="J2" s="23" t="s">
        <v>8</v>
      </c>
      <c r="K2" s="23" t="s">
        <v>9</v>
      </c>
      <c r="L2" s="23" t="s">
        <v>10</v>
      </c>
      <c r="M2" s="19" t="s">
        <v>8</v>
      </c>
      <c r="N2" s="19" t="s">
        <v>9</v>
      </c>
      <c r="O2" s="19" t="s">
        <v>10</v>
      </c>
    </row>
    <row r="3" spans="1:15" ht="25.5" customHeight="1">
      <c r="A3" s="167">
        <v>1</v>
      </c>
      <c r="B3" s="168" t="s">
        <v>52</v>
      </c>
      <c r="C3" s="25" t="s">
        <v>53</v>
      </c>
      <c r="D3" s="26" t="s">
        <v>495</v>
      </c>
      <c r="E3" s="180">
        <v>0.47360000000000002</v>
      </c>
      <c r="F3" s="47">
        <f>E3*75*13</f>
        <v>461.76000000000005</v>
      </c>
      <c r="G3" s="47">
        <f>F3+50</f>
        <v>511.76000000000005</v>
      </c>
      <c r="H3" s="180">
        <f>E3*0.97</f>
        <v>0.45939200000000002</v>
      </c>
      <c r="I3" s="180">
        <f>E3*0.94</f>
        <v>0.44518399999999997</v>
      </c>
      <c r="J3" s="180">
        <f>E3*0.91</f>
        <v>0.43097600000000003</v>
      </c>
      <c r="K3" s="180">
        <f>E3*0.88</f>
        <v>0.41676800000000003</v>
      </c>
      <c r="L3" s="180">
        <f>E3*0.85</f>
        <v>0.40256000000000003</v>
      </c>
      <c r="M3" s="20">
        <v>0.40140100000000001</v>
      </c>
      <c r="N3" s="20">
        <v>0.38816800000000001</v>
      </c>
      <c r="O3" s="20">
        <v>0.37493499999999996</v>
      </c>
    </row>
    <row r="4" spans="1:15" ht="24" customHeight="1">
      <c r="A4" s="167">
        <v>2</v>
      </c>
      <c r="B4" s="168" t="s">
        <v>54</v>
      </c>
      <c r="C4" s="25" t="s">
        <v>53</v>
      </c>
      <c r="D4" s="26" t="s">
        <v>55</v>
      </c>
      <c r="E4" s="180">
        <v>0.93369999999999997</v>
      </c>
      <c r="F4" s="47">
        <f t="shared" ref="F4:F60" si="0">E4*75*13</f>
        <v>910.35750000000007</v>
      </c>
      <c r="G4" s="47">
        <f t="shared" ref="G4:G60" si="1">F4+50</f>
        <v>960.35750000000007</v>
      </c>
      <c r="H4" s="180">
        <f>E4*0.97</f>
        <v>0.90568899999999997</v>
      </c>
      <c r="I4" s="180">
        <f>E4*0.94</f>
        <v>0.87767799999999996</v>
      </c>
      <c r="J4" s="180">
        <f>E4*0.91</f>
        <v>0.84966700000000006</v>
      </c>
      <c r="K4" s="180">
        <f>E4*0.88</f>
        <v>0.82165599999999994</v>
      </c>
      <c r="L4" s="180">
        <f>E4*0.85</f>
        <v>0.79364499999999993</v>
      </c>
      <c r="M4" s="20">
        <v>0.79119949999999994</v>
      </c>
      <c r="N4" s="20">
        <v>0.76511599999999991</v>
      </c>
      <c r="O4" s="20">
        <v>0.73903249999999998</v>
      </c>
    </row>
    <row r="5" spans="1:15" ht="15.75" customHeight="1">
      <c r="A5" s="167">
        <v>3</v>
      </c>
      <c r="B5" s="168" t="s">
        <v>56</v>
      </c>
      <c r="C5" s="25" t="s">
        <v>57</v>
      </c>
      <c r="D5" s="26" t="s">
        <v>58</v>
      </c>
      <c r="E5" s="300">
        <v>0.56110000000000004</v>
      </c>
      <c r="F5" s="47">
        <f t="shared" si="0"/>
        <v>547.07249999999999</v>
      </c>
      <c r="G5" s="47">
        <f t="shared" si="1"/>
        <v>597.07249999999999</v>
      </c>
      <c r="H5" s="180">
        <f>E5*0.97</f>
        <v>0.54426700000000006</v>
      </c>
      <c r="I5" s="180">
        <f>E5*0.94</f>
        <v>0.52743399999999996</v>
      </c>
      <c r="J5" s="180">
        <f>E5*0.91</f>
        <v>0.51060100000000008</v>
      </c>
      <c r="K5" s="180">
        <f>E5*0.88</f>
        <v>0.49376800000000004</v>
      </c>
      <c r="L5" s="180">
        <f>E5*0.85</f>
        <v>0.476935</v>
      </c>
      <c r="M5" s="20">
        <v>0.46157904520000004</v>
      </c>
      <c r="N5" s="20">
        <v>0.44636215359999998</v>
      </c>
      <c r="O5" s="20">
        <v>0.43114526199999997</v>
      </c>
    </row>
    <row r="6" spans="1:15" ht="24.75" customHeight="1">
      <c r="A6" s="167">
        <v>4</v>
      </c>
      <c r="B6" s="168" t="s">
        <v>59</v>
      </c>
      <c r="C6" s="25" t="s">
        <v>53</v>
      </c>
      <c r="D6" s="26" t="s">
        <v>60</v>
      </c>
      <c r="E6" s="300">
        <v>0.35320000000000001</v>
      </c>
      <c r="F6" s="47">
        <f t="shared" si="0"/>
        <v>344.37</v>
      </c>
      <c r="G6" s="47">
        <f t="shared" si="1"/>
        <v>394.37</v>
      </c>
      <c r="H6" s="180">
        <f t="shared" ref="H6:H60" si="2">E6*0.97</f>
        <v>0.34260400000000002</v>
      </c>
      <c r="I6" s="180">
        <f t="shared" ref="I6:I60" si="3">E6*0.94</f>
        <v>0.33200799999999997</v>
      </c>
      <c r="J6" s="180">
        <f t="shared" ref="J6:J60" si="4">E6*0.91</f>
        <v>0.32141200000000003</v>
      </c>
      <c r="K6" s="180">
        <f t="shared" ref="K6:K60" si="5">E6*0.88</f>
        <v>0.31081600000000004</v>
      </c>
      <c r="L6" s="180">
        <f t="shared" ref="L6:L60" si="6">E6*0.85</f>
        <v>0.30021999999999999</v>
      </c>
      <c r="M6" s="20">
        <v>0.29056900600000002</v>
      </c>
      <c r="N6" s="20">
        <v>0.28098980800000001</v>
      </c>
      <c r="O6" s="20">
        <v>0.27141061</v>
      </c>
    </row>
    <row r="7" spans="1:15" ht="25.5">
      <c r="A7" s="167">
        <v>5</v>
      </c>
      <c r="B7" s="168" t="s">
        <v>496</v>
      </c>
      <c r="C7" s="25" t="s">
        <v>53</v>
      </c>
      <c r="D7" s="26" t="s">
        <v>497</v>
      </c>
      <c r="E7" s="180">
        <v>0.55610000000000004</v>
      </c>
      <c r="F7" s="47">
        <f t="shared" si="0"/>
        <v>542.19749999999999</v>
      </c>
      <c r="G7" s="47">
        <f t="shared" si="1"/>
        <v>592.19749999999999</v>
      </c>
      <c r="H7" s="180">
        <f t="shared" si="2"/>
        <v>0.53941700000000004</v>
      </c>
      <c r="I7" s="180">
        <f t="shared" si="3"/>
        <v>0.52273400000000003</v>
      </c>
      <c r="J7" s="180">
        <f t="shared" si="4"/>
        <v>0.50605100000000003</v>
      </c>
      <c r="K7" s="180">
        <f t="shared" si="5"/>
        <v>0.48936800000000003</v>
      </c>
      <c r="L7" s="180">
        <f t="shared" si="6"/>
        <v>0.47268500000000002</v>
      </c>
      <c r="M7" s="20">
        <v>0.47120298679999995</v>
      </c>
      <c r="N7" s="20">
        <v>0.45566882239999995</v>
      </c>
      <c r="O7" s="20">
        <v>0.4401346579999999</v>
      </c>
    </row>
    <row r="8" spans="1:15" ht="49.5" customHeight="1">
      <c r="A8" s="338">
        <v>6</v>
      </c>
      <c r="B8" s="339" t="s">
        <v>498</v>
      </c>
      <c r="C8" s="340" t="s">
        <v>53</v>
      </c>
      <c r="D8" s="341" t="s">
        <v>499</v>
      </c>
      <c r="E8" s="375">
        <v>0.19500000000000001</v>
      </c>
      <c r="F8" s="47">
        <f t="shared" si="0"/>
        <v>190.125</v>
      </c>
      <c r="G8" s="47">
        <f t="shared" si="1"/>
        <v>240.125</v>
      </c>
      <c r="H8" s="342">
        <f t="shared" si="2"/>
        <v>0.18915000000000001</v>
      </c>
      <c r="I8" s="342">
        <f t="shared" si="3"/>
        <v>0.18329999999999999</v>
      </c>
      <c r="J8" s="342">
        <f t="shared" si="4"/>
        <v>0.17745000000000002</v>
      </c>
      <c r="K8" s="342">
        <f t="shared" si="5"/>
        <v>0.1716</v>
      </c>
      <c r="L8" s="342">
        <f t="shared" si="6"/>
        <v>0.16575000000000001</v>
      </c>
      <c r="M8" s="20">
        <v>3.1886709581999999</v>
      </c>
      <c r="N8" s="20">
        <v>3.0835499376</v>
      </c>
      <c r="O8" s="20">
        <v>2.9784289169999996</v>
      </c>
    </row>
    <row r="9" spans="1:15" ht="25.5">
      <c r="A9" s="167">
        <v>7</v>
      </c>
      <c r="B9" s="168" t="s">
        <v>62</v>
      </c>
      <c r="C9" s="25" t="s">
        <v>57</v>
      </c>
      <c r="D9" s="26" t="s">
        <v>63</v>
      </c>
      <c r="E9" s="180">
        <v>3.5838000000000001</v>
      </c>
      <c r="F9" s="47">
        <f t="shared" si="0"/>
        <v>3494.2050000000004</v>
      </c>
      <c r="G9" s="47">
        <f t="shared" si="1"/>
        <v>3544.2050000000004</v>
      </c>
      <c r="H9" s="180">
        <f t="shared" si="2"/>
        <v>3.476286</v>
      </c>
      <c r="I9" s="180">
        <f t="shared" si="3"/>
        <v>3.3687719999999999</v>
      </c>
      <c r="J9" s="180">
        <f t="shared" si="4"/>
        <v>3.2612580000000002</v>
      </c>
      <c r="K9" s="180">
        <f t="shared" si="5"/>
        <v>3.1537440000000001</v>
      </c>
      <c r="L9" s="180">
        <f t="shared" si="6"/>
        <v>3.04623</v>
      </c>
      <c r="M9" s="20">
        <v>3.4703563257999996</v>
      </c>
      <c r="N9" s="20">
        <v>3.3559489743999995</v>
      </c>
      <c r="O9" s="20">
        <v>3.2415416229999994</v>
      </c>
    </row>
    <row r="10" spans="1:15">
      <c r="A10" s="167">
        <v>8</v>
      </c>
      <c r="B10" s="168" t="s">
        <v>64</v>
      </c>
      <c r="C10" s="25" t="s">
        <v>57</v>
      </c>
      <c r="D10" s="26" t="s">
        <v>65</v>
      </c>
      <c r="E10" s="180">
        <v>3.9005000000000001</v>
      </c>
      <c r="F10" s="47">
        <f t="shared" si="0"/>
        <v>3802.9875000000002</v>
      </c>
      <c r="G10" s="47">
        <f t="shared" si="1"/>
        <v>3852.9875000000002</v>
      </c>
      <c r="H10" s="180">
        <f t="shared" si="2"/>
        <v>3.7834849999999998</v>
      </c>
      <c r="I10" s="180">
        <f t="shared" si="3"/>
        <v>3.6664699999999999</v>
      </c>
      <c r="J10" s="180">
        <f t="shared" si="4"/>
        <v>3.549455</v>
      </c>
      <c r="K10" s="180">
        <f t="shared" si="5"/>
        <v>3.4324400000000002</v>
      </c>
      <c r="L10" s="180">
        <f t="shared" si="6"/>
        <v>3.3154249999999998</v>
      </c>
      <c r="M10" s="20">
        <v>3.1886709581999999</v>
      </c>
      <c r="N10" s="20">
        <v>3.0835499376</v>
      </c>
      <c r="O10" s="20">
        <v>2.9784289169999996</v>
      </c>
    </row>
    <row r="11" spans="1:15">
      <c r="A11" s="167">
        <v>9</v>
      </c>
      <c r="B11" s="168" t="s">
        <v>64</v>
      </c>
      <c r="C11" s="25" t="s">
        <v>57</v>
      </c>
      <c r="D11" s="26" t="s">
        <v>66</v>
      </c>
      <c r="E11" s="180">
        <v>3.5838000000000001</v>
      </c>
      <c r="F11" s="47">
        <f t="shared" si="0"/>
        <v>3494.2050000000004</v>
      </c>
      <c r="G11" s="47">
        <f t="shared" si="1"/>
        <v>3544.2050000000004</v>
      </c>
      <c r="H11" s="180">
        <f t="shared" si="2"/>
        <v>3.476286</v>
      </c>
      <c r="I11" s="180">
        <f t="shared" si="3"/>
        <v>3.3687719999999999</v>
      </c>
      <c r="J11" s="180">
        <f t="shared" si="4"/>
        <v>3.2612580000000002</v>
      </c>
      <c r="K11" s="180">
        <f t="shared" si="5"/>
        <v>3.1537440000000001</v>
      </c>
      <c r="L11" s="180">
        <f t="shared" si="6"/>
        <v>3.04623</v>
      </c>
      <c r="M11" s="20">
        <v>3.6898562245999997</v>
      </c>
      <c r="N11" s="20">
        <v>3.5682126128</v>
      </c>
      <c r="O11" s="20">
        <v>3.4465690009999999</v>
      </c>
    </row>
    <row r="12" spans="1:15">
      <c r="A12" s="167">
        <v>10</v>
      </c>
      <c r="B12" s="168" t="s">
        <v>67</v>
      </c>
      <c r="C12" s="25" t="s">
        <v>57</v>
      </c>
      <c r="D12" s="26" t="s">
        <v>500</v>
      </c>
      <c r="E12" s="180">
        <v>4.1471999999999998</v>
      </c>
      <c r="F12" s="47">
        <f t="shared" si="0"/>
        <v>4043.5199999999995</v>
      </c>
      <c r="G12" s="47">
        <f t="shared" si="1"/>
        <v>4093.5199999999995</v>
      </c>
      <c r="H12" s="180">
        <f t="shared" si="2"/>
        <v>4.0227839999999997</v>
      </c>
      <c r="I12" s="180">
        <f t="shared" si="3"/>
        <v>3.8983679999999996</v>
      </c>
      <c r="J12" s="180">
        <f t="shared" si="4"/>
        <v>3.773952</v>
      </c>
      <c r="K12" s="180">
        <f t="shared" si="5"/>
        <v>3.6495359999999999</v>
      </c>
      <c r="L12" s="180">
        <f t="shared" si="6"/>
        <v>3.5251199999999998</v>
      </c>
      <c r="M12" s="20">
        <v>6.2898936009000002</v>
      </c>
      <c r="N12" s="20">
        <v>6.0825344711999998</v>
      </c>
      <c r="O12" s="20">
        <v>5.8751753414999994</v>
      </c>
    </row>
    <row r="13" spans="1:15">
      <c r="A13" s="167">
        <v>11</v>
      </c>
      <c r="B13" s="168" t="s">
        <v>67</v>
      </c>
      <c r="C13" s="25" t="s">
        <v>57</v>
      </c>
      <c r="D13" s="26" t="s">
        <v>68</v>
      </c>
      <c r="E13" s="180">
        <v>7.0694999999999997</v>
      </c>
      <c r="F13" s="47">
        <f t="shared" si="0"/>
        <v>6892.7624999999998</v>
      </c>
      <c r="G13" s="47">
        <f t="shared" si="1"/>
        <v>6942.7624999999998</v>
      </c>
      <c r="H13" s="180">
        <f t="shared" si="2"/>
        <v>6.8574149999999996</v>
      </c>
      <c r="I13" s="180">
        <f t="shared" si="3"/>
        <v>6.6453299999999995</v>
      </c>
      <c r="J13" s="180">
        <f t="shared" si="4"/>
        <v>6.4332450000000003</v>
      </c>
      <c r="K13" s="180">
        <f t="shared" si="5"/>
        <v>6.2211599999999994</v>
      </c>
      <c r="L13" s="180">
        <f t="shared" si="6"/>
        <v>6.0090749999999993</v>
      </c>
      <c r="M13" s="20">
        <v>3.6217999999999999</v>
      </c>
      <c r="N13" s="20">
        <v>3.5024000000000002</v>
      </c>
      <c r="O13" s="20">
        <v>3.383</v>
      </c>
    </row>
    <row r="14" spans="1:15" ht="62.25" customHeight="1">
      <c r="A14" s="167">
        <v>12</v>
      </c>
      <c r="B14" s="168" t="s">
        <v>69</v>
      </c>
      <c r="C14" s="25" t="s">
        <v>53</v>
      </c>
      <c r="D14" s="26" t="s">
        <v>70</v>
      </c>
      <c r="E14" s="300">
        <v>0.38890000000000002</v>
      </c>
      <c r="F14" s="47">
        <f t="shared" si="0"/>
        <v>379.17750000000001</v>
      </c>
      <c r="G14" s="47">
        <f t="shared" si="1"/>
        <v>429.17750000000001</v>
      </c>
      <c r="H14" s="180">
        <f t="shared" si="2"/>
        <v>0.37723299999999998</v>
      </c>
      <c r="I14" s="180">
        <f t="shared" si="3"/>
        <v>0.365566</v>
      </c>
      <c r="J14" s="180">
        <f t="shared" si="4"/>
        <v>0.35389900000000002</v>
      </c>
      <c r="K14" s="180">
        <f t="shared" si="5"/>
        <v>0.34223200000000004</v>
      </c>
      <c r="L14" s="180">
        <f t="shared" si="6"/>
        <v>0.330565</v>
      </c>
      <c r="M14" s="20">
        <v>0.31999605819999999</v>
      </c>
      <c r="N14" s="20">
        <v>0.30944673759999997</v>
      </c>
      <c r="O14" s="20">
        <v>0.29889741699999994</v>
      </c>
    </row>
    <row r="15" spans="1:15">
      <c r="A15" s="167">
        <v>13</v>
      </c>
      <c r="B15" s="168" t="s">
        <v>71</v>
      </c>
      <c r="C15" s="25" t="s">
        <v>57</v>
      </c>
      <c r="D15" s="26" t="s">
        <v>72</v>
      </c>
      <c r="E15" s="180">
        <v>0.64829999999999999</v>
      </c>
      <c r="F15" s="47">
        <f t="shared" si="0"/>
        <v>632.09249999999997</v>
      </c>
      <c r="G15" s="47">
        <f t="shared" si="1"/>
        <v>682.09249999999997</v>
      </c>
      <c r="H15" s="180">
        <f t="shared" si="2"/>
        <v>0.62885099999999994</v>
      </c>
      <c r="I15" s="180">
        <f t="shared" si="3"/>
        <v>0.609402</v>
      </c>
      <c r="J15" s="180">
        <f t="shared" si="4"/>
        <v>0.58995300000000006</v>
      </c>
      <c r="K15" s="180">
        <f t="shared" si="5"/>
        <v>0.57050400000000001</v>
      </c>
      <c r="L15" s="180">
        <f t="shared" si="6"/>
        <v>0.55105499999999996</v>
      </c>
      <c r="M15" s="20">
        <v>0.57688126859999989</v>
      </c>
      <c r="N15" s="20">
        <v>0.55786320479999996</v>
      </c>
      <c r="O15" s="20">
        <v>0.53884514099999992</v>
      </c>
    </row>
    <row r="16" spans="1:15">
      <c r="A16" s="167">
        <v>14</v>
      </c>
      <c r="B16" s="168" t="s">
        <v>69</v>
      </c>
      <c r="C16" s="25" t="s">
        <v>53</v>
      </c>
      <c r="D16" s="26" t="s">
        <v>72</v>
      </c>
      <c r="E16" s="180">
        <v>0.49303000000000002</v>
      </c>
      <c r="F16" s="47">
        <f t="shared" si="0"/>
        <v>480.70425000000006</v>
      </c>
      <c r="G16" s="47">
        <f t="shared" si="1"/>
        <v>530.70425</v>
      </c>
      <c r="H16" s="180">
        <f t="shared" si="2"/>
        <v>0.47823910000000003</v>
      </c>
      <c r="I16" s="180">
        <f t="shared" si="3"/>
        <v>0.46344819999999998</v>
      </c>
      <c r="J16" s="180">
        <f t="shared" si="4"/>
        <v>0.44865730000000004</v>
      </c>
      <c r="K16" s="180">
        <f t="shared" si="5"/>
        <v>0.43386640000000004</v>
      </c>
      <c r="L16" s="180">
        <f t="shared" si="6"/>
        <v>0.41907549999999999</v>
      </c>
      <c r="M16" s="20">
        <v>0.41780861850000001</v>
      </c>
      <c r="N16" s="20">
        <v>0.40403470799999996</v>
      </c>
      <c r="O16" s="20">
        <v>0.39026079749999998</v>
      </c>
    </row>
    <row r="17" spans="1:15" ht="52.5" customHeight="1">
      <c r="A17" s="167">
        <v>15</v>
      </c>
      <c r="B17" s="168" t="s">
        <v>73</v>
      </c>
      <c r="C17" s="25" t="s">
        <v>53</v>
      </c>
      <c r="D17" s="26" t="s">
        <v>74</v>
      </c>
      <c r="E17" s="180">
        <v>0.4602</v>
      </c>
      <c r="F17" s="47">
        <f t="shared" si="0"/>
        <v>448.69499999999999</v>
      </c>
      <c r="G17" s="47">
        <f t="shared" si="1"/>
        <v>498.69499999999999</v>
      </c>
      <c r="H17" s="180">
        <f t="shared" si="2"/>
        <v>0.44639400000000001</v>
      </c>
      <c r="I17" s="180">
        <f t="shared" si="3"/>
        <v>0.43258799999999997</v>
      </c>
      <c r="J17" s="180">
        <f t="shared" si="4"/>
        <v>0.41878199999999999</v>
      </c>
      <c r="K17" s="180">
        <f t="shared" si="5"/>
        <v>0.404976</v>
      </c>
      <c r="L17" s="180">
        <f t="shared" si="6"/>
        <v>0.39116999999999996</v>
      </c>
      <c r="M17" s="20">
        <v>0.38995471059999998</v>
      </c>
      <c r="N17" s="20">
        <v>0.3770990608</v>
      </c>
      <c r="O17" s="20">
        <v>0.36424341099999996</v>
      </c>
    </row>
    <row r="18" spans="1:15">
      <c r="A18" s="167">
        <v>16</v>
      </c>
      <c r="B18" s="359" t="s">
        <v>75</v>
      </c>
      <c r="C18" s="362" t="s">
        <v>57</v>
      </c>
      <c r="D18" s="26" t="s">
        <v>61</v>
      </c>
      <c r="E18" s="180">
        <v>0.48139999999999999</v>
      </c>
      <c r="F18" s="47">
        <f t="shared" si="0"/>
        <v>469.36499999999995</v>
      </c>
      <c r="G18" s="47">
        <f t="shared" si="1"/>
        <v>519.36500000000001</v>
      </c>
      <c r="H18" s="180">
        <f t="shared" si="2"/>
        <v>0.46695799999999998</v>
      </c>
      <c r="I18" s="180">
        <f t="shared" si="3"/>
        <v>0.45251599999999997</v>
      </c>
      <c r="J18" s="180">
        <f t="shared" si="4"/>
        <v>0.43807400000000002</v>
      </c>
      <c r="K18" s="180">
        <f t="shared" si="5"/>
        <v>0.42363200000000001</v>
      </c>
      <c r="L18" s="180">
        <f t="shared" si="6"/>
        <v>0.40919</v>
      </c>
      <c r="M18" s="20">
        <v>0.42835793909999997</v>
      </c>
      <c r="N18" s="20">
        <v>0.41423624879999993</v>
      </c>
      <c r="O18" s="20">
        <v>0.40011455849999994</v>
      </c>
    </row>
    <row r="19" spans="1:15">
      <c r="A19" s="167">
        <v>17</v>
      </c>
      <c r="B19" s="360"/>
      <c r="C19" s="363"/>
      <c r="D19" s="26" t="s">
        <v>72</v>
      </c>
      <c r="E19" s="180">
        <v>0.5585</v>
      </c>
      <c r="F19" s="47">
        <f t="shared" si="0"/>
        <v>544.53750000000002</v>
      </c>
      <c r="G19" s="47">
        <f t="shared" si="1"/>
        <v>594.53750000000002</v>
      </c>
      <c r="H19" s="180">
        <f t="shared" si="2"/>
        <v>0.54174500000000003</v>
      </c>
      <c r="I19" s="180">
        <f t="shared" si="3"/>
        <v>0.52498999999999996</v>
      </c>
      <c r="J19" s="180">
        <f t="shared" si="4"/>
        <v>0.50823499999999999</v>
      </c>
      <c r="K19" s="180">
        <f t="shared" si="5"/>
        <v>0.49147999999999997</v>
      </c>
      <c r="L19" s="180">
        <f t="shared" si="6"/>
        <v>0.47472500000000001</v>
      </c>
      <c r="M19" s="20">
        <v>0.49692852300000007</v>
      </c>
      <c r="N19" s="20">
        <v>0.48054626400000006</v>
      </c>
      <c r="O19" s="20">
        <v>0.46416400500000005</v>
      </c>
    </row>
    <row r="20" spans="1:15">
      <c r="A20" s="167">
        <v>18</v>
      </c>
      <c r="B20" s="361"/>
      <c r="C20" s="364"/>
      <c r="D20" s="26" t="s">
        <v>76</v>
      </c>
      <c r="E20" s="180">
        <v>0.59699999999999998</v>
      </c>
      <c r="F20" s="47">
        <f t="shared" si="0"/>
        <v>582.07499999999993</v>
      </c>
      <c r="G20" s="47">
        <f t="shared" si="1"/>
        <v>632.07499999999993</v>
      </c>
      <c r="H20" s="180">
        <f t="shared" si="2"/>
        <v>0.57908999999999999</v>
      </c>
      <c r="I20" s="180">
        <f t="shared" si="3"/>
        <v>0.5611799999999999</v>
      </c>
      <c r="J20" s="180">
        <f t="shared" si="4"/>
        <v>0.54327000000000003</v>
      </c>
      <c r="K20" s="180">
        <f t="shared" si="5"/>
        <v>0.52535999999999994</v>
      </c>
      <c r="L20" s="180">
        <f t="shared" si="6"/>
        <v>0.50744999999999996</v>
      </c>
      <c r="M20" s="20">
        <v>0.53116754599999993</v>
      </c>
      <c r="N20" s="20">
        <v>0.51365652799999995</v>
      </c>
      <c r="O20" s="20">
        <v>0.4961455099999999</v>
      </c>
    </row>
    <row r="21" spans="1:15">
      <c r="A21" s="338">
        <v>19</v>
      </c>
      <c r="B21" s="339" t="s">
        <v>77</v>
      </c>
      <c r="C21" s="340" t="s">
        <v>57</v>
      </c>
      <c r="D21" s="341" t="s">
        <v>78</v>
      </c>
      <c r="E21" s="342">
        <v>0.81799999999999995</v>
      </c>
      <c r="F21" s="47">
        <f t="shared" si="0"/>
        <v>797.55</v>
      </c>
      <c r="G21" s="47">
        <f t="shared" si="1"/>
        <v>847.55</v>
      </c>
      <c r="H21" s="342">
        <f t="shared" si="2"/>
        <v>0.79345999999999994</v>
      </c>
      <c r="I21" s="342">
        <f t="shared" si="3"/>
        <v>0.76891999999999994</v>
      </c>
      <c r="J21" s="342">
        <f t="shared" si="4"/>
        <v>0.74437999999999993</v>
      </c>
      <c r="K21" s="342">
        <f t="shared" si="5"/>
        <v>0.71983999999999992</v>
      </c>
      <c r="L21" s="342">
        <f t="shared" si="6"/>
        <v>0.69529999999999992</v>
      </c>
      <c r="M21" s="21">
        <v>0.72781058349999994</v>
      </c>
      <c r="N21" s="21">
        <v>0.70381682799999989</v>
      </c>
      <c r="O21" s="21">
        <v>0.67982307249999985</v>
      </c>
    </row>
    <row r="22" spans="1:15">
      <c r="A22" s="167">
        <v>20</v>
      </c>
      <c r="B22" s="168" t="s">
        <v>79</v>
      </c>
      <c r="C22" s="25" t="s">
        <v>57</v>
      </c>
      <c r="D22" s="26" t="s">
        <v>80</v>
      </c>
      <c r="E22" s="180">
        <v>0.96850000000000003</v>
      </c>
      <c r="F22" s="47">
        <f t="shared" si="0"/>
        <v>944.28750000000002</v>
      </c>
      <c r="G22" s="47">
        <f t="shared" si="1"/>
        <v>994.28750000000002</v>
      </c>
      <c r="H22" s="180">
        <f t="shared" si="2"/>
        <v>0.93944499999999997</v>
      </c>
      <c r="I22" s="180">
        <f t="shared" si="3"/>
        <v>0.91038999999999992</v>
      </c>
      <c r="J22" s="180">
        <f t="shared" si="4"/>
        <v>0.88133500000000009</v>
      </c>
      <c r="K22" s="180">
        <f t="shared" si="5"/>
        <v>0.85228000000000004</v>
      </c>
      <c r="L22" s="180">
        <f t="shared" si="6"/>
        <v>0.82322499999999998</v>
      </c>
      <c r="M22" s="20">
        <v>0.86171292480000006</v>
      </c>
      <c r="N22" s="20">
        <v>0.83330480640000004</v>
      </c>
      <c r="O22" s="20">
        <v>0.80489668800000003</v>
      </c>
    </row>
    <row r="23" spans="1:15">
      <c r="A23" s="167">
        <v>21</v>
      </c>
      <c r="B23" s="168" t="s">
        <v>81</v>
      </c>
      <c r="C23" s="25" t="s">
        <v>57</v>
      </c>
      <c r="D23" s="26" t="s">
        <v>82</v>
      </c>
      <c r="E23" s="180">
        <v>0.68710000000000004</v>
      </c>
      <c r="F23" s="47">
        <f t="shared" si="0"/>
        <v>669.92250000000013</v>
      </c>
      <c r="G23" s="47">
        <f t="shared" si="1"/>
        <v>719.92250000000013</v>
      </c>
      <c r="H23" s="180">
        <f t="shared" si="2"/>
        <v>0.66648700000000005</v>
      </c>
      <c r="I23" s="180">
        <f t="shared" si="3"/>
        <v>0.64587400000000006</v>
      </c>
      <c r="J23" s="180">
        <f t="shared" si="4"/>
        <v>0.62526100000000007</v>
      </c>
      <c r="K23" s="180">
        <f t="shared" si="5"/>
        <v>0.60464800000000007</v>
      </c>
      <c r="L23" s="180">
        <f t="shared" si="6"/>
        <v>0.58403499999999997</v>
      </c>
      <c r="M23" s="20">
        <v>0.61130536739999997</v>
      </c>
      <c r="N23" s="20">
        <v>0.59115244319999993</v>
      </c>
      <c r="O23" s="20">
        <v>0.5709995189999999</v>
      </c>
    </row>
    <row r="24" spans="1:15" ht="25.5">
      <c r="A24" s="167">
        <v>22</v>
      </c>
      <c r="B24" s="168" t="s">
        <v>83</v>
      </c>
      <c r="C24" s="25" t="s">
        <v>57</v>
      </c>
      <c r="D24" s="26" t="s">
        <v>84</v>
      </c>
      <c r="E24" s="180">
        <v>1.0855999999999999</v>
      </c>
      <c r="F24" s="47">
        <f t="shared" si="0"/>
        <v>1058.4599999999998</v>
      </c>
      <c r="G24" s="47">
        <f t="shared" si="1"/>
        <v>1108.4599999999998</v>
      </c>
      <c r="H24" s="180">
        <f t="shared" si="2"/>
        <v>1.053032</v>
      </c>
      <c r="I24" s="180">
        <f t="shared" si="3"/>
        <v>1.0204639999999998</v>
      </c>
      <c r="J24" s="180">
        <f t="shared" si="4"/>
        <v>0.987896</v>
      </c>
      <c r="K24" s="180">
        <f t="shared" si="5"/>
        <v>0.95532799999999995</v>
      </c>
      <c r="L24" s="180">
        <f t="shared" si="6"/>
        <v>0.92275999999999991</v>
      </c>
      <c r="M24" s="20">
        <v>0.96591060019999997</v>
      </c>
      <c r="N24" s="20">
        <v>0.93406739359999991</v>
      </c>
      <c r="O24" s="20">
        <v>0.90222418699999996</v>
      </c>
    </row>
    <row r="25" spans="1:15" ht="48.75" customHeight="1">
      <c r="A25" s="167">
        <v>23</v>
      </c>
      <c r="B25" s="168" t="s">
        <v>85</v>
      </c>
      <c r="C25" s="25" t="s">
        <v>53</v>
      </c>
      <c r="D25" s="26" t="s">
        <v>86</v>
      </c>
      <c r="E25" s="300">
        <v>0.26729999999999998</v>
      </c>
      <c r="F25" s="47">
        <f t="shared" si="0"/>
        <v>260.61750000000001</v>
      </c>
      <c r="G25" s="47">
        <f t="shared" si="1"/>
        <v>310.61750000000001</v>
      </c>
      <c r="H25" s="180">
        <f t="shared" si="2"/>
        <v>0.25928099999999998</v>
      </c>
      <c r="I25" s="180">
        <f t="shared" si="3"/>
        <v>0.25126199999999999</v>
      </c>
      <c r="J25" s="180">
        <f t="shared" si="4"/>
        <v>0.24324299999999999</v>
      </c>
      <c r="K25" s="180">
        <f t="shared" si="5"/>
        <v>0.23522399999999999</v>
      </c>
      <c r="L25" s="180">
        <f t="shared" si="6"/>
        <v>0.22720499999999999</v>
      </c>
      <c r="M25" s="20">
        <v>0.21996258829999998</v>
      </c>
      <c r="N25" s="20">
        <v>0.21271107439999998</v>
      </c>
      <c r="O25" s="20">
        <v>0.20545956049999997</v>
      </c>
    </row>
    <row r="26" spans="1:15" ht="66" customHeight="1">
      <c r="A26" s="338">
        <v>24</v>
      </c>
      <c r="B26" s="339" t="s">
        <v>501</v>
      </c>
      <c r="C26" s="340" t="s">
        <v>153</v>
      </c>
      <c r="D26" s="341" t="s">
        <v>502</v>
      </c>
      <c r="E26" s="375">
        <v>0.192</v>
      </c>
      <c r="F26" s="47">
        <f t="shared" si="0"/>
        <v>187.20000000000002</v>
      </c>
      <c r="G26" s="47">
        <f t="shared" si="1"/>
        <v>237.20000000000002</v>
      </c>
      <c r="H26" s="342">
        <f t="shared" si="2"/>
        <v>0.18623999999999999</v>
      </c>
      <c r="I26" s="342">
        <f t="shared" si="3"/>
        <v>0.18048</v>
      </c>
      <c r="J26" s="342">
        <f t="shared" si="4"/>
        <v>0.17472000000000001</v>
      </c>
      <c r="K26" s="342">
        <f t="shared" si="5"/>
        <v>0.16896</v>
      </c>
      <c r="L26" s="342">
        <f t="shared" si="6"/>
        <v>0.16320000000000001</v>
      </c>
      <c r="M26" s="20">
        <v>0.156975</v>
      </c>
      <c r="N26" s="20">
        <v>0.15179999999999999</v>
      </c>
      <c r="O26" s="20">
        <v>0.14662499999999998</v>
      </c>
    </row>
    <row r="27" spans="1:15" ht="39" customHeight="1">
      <c r="A27" s="167">
        <v>25</v>
      </c>
      <c r="B27" s="168" t="s">
        <v>87</v>
      </c>
      <c r="C27" s="25" t="s">
        <v>53</v>
      </c>
      <c r="D27" s="26" t="s">
        <v>503</v>
      </c>
      <c r="E27" s="300">
        <v>0.19500000000000001</v>
      </c>
      <c r="F27" s="47">
        <f t="shared" si="0"/>
        <v>190.125</v>
      </c>
      <c r="G27" s="47">
        <f t="shared" si="1"/>
        <v>240.125</v>
      </c>
      <c r="H27" s="180">
        <f t="shared" si="2"/>
        <v>0.18915000000000001</v>
      </c>
      <c r="I27" s="180">
        <f t="shared" si="3"/>
        <v>0.18329999999999999</v>
      </c>
      <c r="J27" s="180">
        <f t="shared" si="4"/>
        <v>0.17745000000000002</v>
      </c>
      <c r="K27" s="180">
        <f t="shared" si="5"/>
        <v>0.1716</v>
      </c>
      <c r="L27" s="180">
        <f t="shared" si="6"/>
        <v>0.16575000000000001</v>
      </c>
      <c r="M27" s="20">
        <v>0.14332500000000001</v>
      </c>
      <c r="N27" s="20">
        <v>0.1386</v>
      </c>
      <c r="O27" s="20">
        <v>0.13387499999999999</v>
      </c>
    </row>
    <row r="28" spans="1:15" ht="25.5">
      <c r="A28" s="167">
        <v>26</v>
      </c>
      <c r="B28" s="168" t="s">
        <v>87</v>
      </c>
      <c r="C28" s="25" t="s">
        <v>53</v>
      </c>
      <c r="D28" s="26" t="s">
        <v>88</v>
      </c>
      <c r="E28" s="300">
        <v>0.1827</v>
      </c>
      <c r="F28" s="47">
        <f t="shared" si="0"/>
        <v>178.13249999999999</v>
      </c>
      <c r="G28" s="47">
        <f t="shared" si="1"/>
        <v>228.13249999999999</v>
      </c>
      <c r="H28" s="180">
        <f t="shared" si="2"/>
        <v>0.17721899999999999</v>
      </c>
      <c r="I28" s="180">
        <f t="shared" si="3"/>
        <v>0.171738</v>
      </c>
      <c r="J28" s="180">
        <f t="shared" si="4"/>
        <v>0.16625700000000002</v>
      </c>
      <c r="K28" s="180">
        <f t="shared" si="5"/>
        <v>0.160776</v>
      </c>
      <c r="L28" s="180">
        <f t="shared" si="6"/>
        <v>0.15529499999999999</v>
      </c>
      <c r="M28" s="20">
        <v>0.6876491348999999</v>
      </c>
      <c r="N28" s="20">
        <v>0.66497938319999994</v>
      </c>
      <c r="O28" s="20">
        <v>0.64230963149999987</v>
      </c>
    </row>
    <row r="29" spans="1:15">
      <c r="A29" s="167">
        <v>27</v>
      </c>
      <c r="B29" s="168" t="s">
        <v>89</v>
      </c>
      <c r="C29" s="25" t="s">
        <v>57</v>
      </c>
      <c r="D29" s="26" t="s">
        <v>140</v>
      </c>
      <c r="E29" s="180">
        <v>0.7556583899999999</v>
      </c>
      <c r="F29" s="47">
        <f t="shared" si="0"/>
        <v>736.76693024999997</v>
      </c>
      <c r="G29" s="47">
        <f t="shared" si="1"/>
        <v>786.76693024999997</v>
      </c>
      <c r="H29" s="180">
        <f t="shared" si="2"/>
        <v>0.73298863829999994</v>
      </c>
      <c r="I29" s="180">
        <f t="shared" si="3"/>
        <v>0.71031888659999987</v>
      </c>
      <c r="J29" s="180">
        <f t="shared" si="4"/>
        <v>0.6876491348999999</v>
      </c>
      <c r="K29" s="180">
        <f t="shared" si="5"/>
        <v>0.66497938319999994</v>
      </c>
      <c r="L29" s="180">
        <f t="shared" si="6"/>
        <v>0.64230963149999987</v>
      </c>
      <c r="M29" s="20">
        <v>0.40140100000000001</v>
      </c>
      <c r="N29" s="20">
        <v>0.38816800000000001</v>
      </c>
      <c r="O29" s="20">
        <v>0.37493499999999996</v>
      </c>
    </row>
    <row r="30" spans="1:15" ht="25.5">
      <c r="A30" s="167">
        <v>28</v>
      </c>
      <c r="B30" s="168" t="s">
        <v>90</v>
      </c>
      <c r="C30" s="25" t="s">
        <v>53</v>
      </c>
      <c r="D30" s="26" t="s">
        <v>91</v>
      </c>
      <c r="E30" s="180">
        <v>0.47360000000000002</v>
      </c>
      <c r="F30" s="47">
        <f t="shared" si="0"/>
        <v>461.76000000000005</v>
      </c>
      <c r="G30" s="47">
        <f t="shared" si="1"/>
        <v>511.76000000000005</v>
      </c>
      <c r="H30" s="180">
        <f t="shared" si="2"/>
        <v>0.45939200000000002</v>
      </c>
      <c r="I30" s="180">
        <f t="shared" si="3"/>
        <v>0.44518399999999997</v>
      </c>
      <c r="J30" s="180">
        <f t="shared" si="4"/>
        <v>0.43097600000000003</v>
      </c>
      <c r="K30" s="180">
        <f t="shared" si="5"/>
        <v>0.41676800000000003</v>
      </c>
      <c r="L30" s="180">
        <f t="shared" si="6"/>
        <v>0.40256000000000003</v>
      </c>
      <c r="M30" s="20">
        <v>0.31850000000000001</v>
      </c>
      <c r="N30" s="20">
        <v>0.308</v>
      </c>
      <c r="O30" s="20">
        <v>0.29749999999999999</v>
      </c>
    </row>
    <row r="31" spans="1:15">
      <c r="A31" s="167">
        <v>29</v>
      </c>
      <c r="B31" s="168" t="s">
        <v>92</v>
      </c>
      <c r="C31" s="25" t="s">
        <v>53</v>
      </c>
      <c r="D31" s="26" t="s">
        <v>93</v>
      </c>
      <c r="E31" s="180">
        <v>0.37930000000000003</v>
      </c>
      <c r="F31" s="47">
        <f t="shared" si="0"/>
        <v>369.8175</v>
      </c>
      <c r="G31" s="47">
        <f t="shared" si="1"/>
        <v>419.8175</v>
      </c>
      <c r="H31" s="180">
        <f t="shared" si="2"/>
        <v>0.367921</v>
      </c>
      <c r="I31" s="180">
        <f t="shared" si="3"/>
        <v>0.35654200000000003</v>
      </c>
      <c r="J31" s="180">
        <f t="shared" si="4"/>
        <v>0.34516300000000005</v>
      </c>
      <c r="K31" s="180">
        <f t="shared" si="5"/>
        <v>0.33378400000000003</v>
      </c>
      <c r="L31" s="180">
        <f t="shared" si="6"/>
        <v>0.322405</v>
      </c>
      <c r="M31" s="20">
        <v>0.38995471059999998</v>
      </c>
      <c r="N31" s="20">
        <v>0.3770990608</v>
      </c>
      <c r="O31" s="20">
        <v>0.36424341099999996</v>
      </c>
    </row>
    <row r="32" spans="1:15">
      <c r="A32" s="167">
        <v>30</v>
      </c>
      <c r="B32" s="168" t="s">
        <v>94</v>
      </c>
      <c r="C32" s="25" t="s">
        <v>53</v>
      </c>
      <c r="D32" s="26" t="s">
        <v>95</v>
      </c>
      <c r="E32" s="180">
        <v>0.4602</v>
      </c>
      <c r="F32" s="47">
        <f t="shared" si="0"/>
        <v>448.69499999999999</v>
      </c>
      <c r="G32" s="47">
        <f t="shared" si="1"/>
        <v>498.69499999999999</v>
      </c>
      <c r="H32" s="180">
        <f t="shared" si="2"/>
        <v>0.44639400000000001</v>
      </c>
      <c r="I32" s="180">
        <f t="shared" si="3"/>
        <v>0.43258799999999997</v>
      </c>
      <c r="J32" s="180">
        <f t="shared" si="4"/>
        <v>0.41878199999999999</v>
      </c>
      <c r="K32" s="180">
        <f t="shared" si="5"/>
        <v>0.404976</v>
      </c>
      <c r="L32" s="180">
        <f t="shared" si="6"/>
        <v>0.39116999999999996</v>
      </c>
      <c r="M32" s="20">
        <v>0.38995471059999998</v>
      </c>
      <c r="N32" s="20">
        <v>0.3770990608</v>
      </c>
      <c r="O32" s="20">
        <v>0.36424341099999996</v>
      </c>
    </row>
    <row r="33" spans="1:15" ht="52.5" customHeight="1">
      <c r="A33" s="167">
        <v>31</v>
      </c>
      <c r="B33" s="168" t="s">
        <v>96</v>
      </c>
      <c r="C33" s="25" t="s">
        <v>53</v>
      </c>
      <c r="D33" s="26" t="s">
        <v>97</v>
      </c>
      <c r="E33" s="180">
        <v>0.4602</v>
      </c>
      <c r="F33" s="47">
        <f t="shared" si="0"/>
        <v>448.69499999999999</v>
      </c>
      <c r="G33" s="47">
        <f t="shared" si="1"/>
        <v>498.69499999999999</v>
      </c>
      <c r="H33" s="180">
        <f t="shared" si="2"/>
        <v>0.44639400000000001</v>
      </c>
      <c r="I33" s="180">
        <f t="shared" si="3"/>
        <v>0.43258799999999997</v>
      </c>
      <c r="J33" s="180">
        <f t="shared" si="4"/>
        <v>0.41878199999999999</v>
      </c>
      <c r="K33" s="180">
        <f t="shared" si="5"/>
        <v>0.404976</v>
      </c>
      <c r="L33" s="180">
        <f t="shared" si="6"/>
        <v>0.39116999999999996</v>
      </c>
      <c r="M33" s="20">
        <v>0.17007900000000001</v>
      </c>
      <c r="N33" s="20">
        <v>0.16447200000000001</v>
      </c>
      <c r="O33" s="20">
        <v>0.15886500000000001</v>
      </c>
    </row>
    <row r="34" spans="1:15" ht="38.25">
      <c r="A34" s="167">
        <v>32</v>
      </c>
      <c r="B34" s="168" t="s">
        <v>98</v>
      </c>
      <c r="C34" s="25" t="s">
        <v>53</v>
      </c>
      <c r="D34" s="26" t="s">
        <v>99</v>
      </c>
      <c r="E34" s="180">
        <v>0.1978</v>
      </c>
      <c r="F34" s="47">
        <f t="shared" si="0"/>
        <v>192.85500000000002</v>
      </c>
      <c r="G34" s="47">
        <f t="shared" si="1"/>
        <v>242.85500000000002</v>
      </c>
      <c r="H34" s="180">
        <f t="shared" si="2"/>
        <v>0.19186600000000001</v>
      </c>
      <c r="I34" s="180">
        <f t="shared" si="3"/>
        <v>0.18593199999999999</v>
      </c>
      <c r="J34" s="180">
        <f t="shared" si="4"/>
        <v>0.17999800000000002</v>
      </c>
      <c r="K34" s="180">
        <f t="shared" si="5"/>
        <v>0.174064</v>
      </c>
      <c r="L34" s="180">
        <f t="shared" si="6"/>
        <v>0.16813</v>
      </c>
      <c r="M34" s="20">
        <v>0.30417207729999995</v>
      </c>
      <c r="N34" s="20">
        <v>0.29414442639999994</v>
      </c>
      <c r="O34" s="20">
        <v>0.28411677549999997</v>
      </c>
    </row>
    <row r="35" spans="1:15">
      <c r="A35" s="167">
        <v>33</v>
      </c>
      <c r="B35" s="168" t="s">
        <v>100</v>
      </c>
      <c r="C35" s="25" t="s">
        <v>53</v>
      </c>
      <c r="D35" s="26" t="s">
        <v>101</v>
      </c>
      <c r="E35" s="300">
        <v>0.39960000000000001</v>
      </c>
      <c r="F35" s="47">
        <f t="shared" si="0"/>
        <v>389.61</v>
      </c>
      <c r="G35" s="47">
        <f t="shared" si="1"/>
        <v>439.61</v>
      </c>
      <c r="H35" s="180">
        <f t="shared" si="2"/>
        <v>0.38761200000000001</v>
      </c>
      <c r="I35" s="180">
        <f t="shared" si="3"/>
        <v>0.37562400000000001</v>
      </c>
      <c r="J35" s="180">
        <f t="shared" si="4"/>
        <v>0.36363600000000001</v>
      </c>
      <c r="K35" s="180">
        <f t="shared" si="5"/>
        <v>0.35164800000000002</v>
      </c>
      <c r="L35" s="180">
        <f t="shared" si="6"/>
        <v>0.33966000000000002</v>
      </c>
      <c r="M35" s="20">
        <v>0.78647961209999995</v>
      </c>
      <c r="N35" s="20">
        <v>0.76055171279999989</v>
      </c>
      <c r="O35" s="20">
        <v>0.73462381349999994</v>
      </c>
    </row>
    <row r="36" spans="1:15">
      <c r="A36" s="167">
        <v>34</v>
      </c>
      <c r="B36" s="168" t="s">
        <v>102</v>
      </c>
      <c r="C36" s="25" t="s">
        <v>57</v>
      </c>
      <c r="D36" s="26" t="s">
        <v>103</v>
      </c>
      <c r="E36" s="180">
        <v>0.88390000000000002</v>
      </c>
      <c r="F36" s="47">
        <f t="shared" si="0"/>
        <v>861.80250000000001</v>
      </c>
      <c r="G36" s="47">
        <f t="shared" si="1"/>
        <v>911.80250000000001</v>
      </c>
      <c r="H36" s="180">
        <f t="shared" si="2"/>
        <v>0.85738300000000001</v>
      </c>
      <c r="I36" s="180">
        <f t="shared" si="3"/>
        <v>0.83086599999999999</v>
      </c>
      <c r="J36" s="180">
        <f t="shared" si="4"/>
        <v>0.80434900000000009</v>
      </c>
      <c r="K36" s="180">
        <f t="shared" si="5"/>
        <v>0.77783199999999997</v>
      </c>
      <c r="L36" s="180">
        <f t="shared" si="6"/>
        <v>0.75131499999999996</v>
      </c>
      <c r="M36" s="20">
        <v>0.53033470490000001</v>
      </c>
      <c r="N36" s="20">
        <v>0.51285114319999991</v>
      </c>
      <c r="O36" s="20">
        <v>0.49536758149999993</v>
      </c>
    </row>
    <row r="37" spans="1:15">
      <c r="A37" s="167">
        <v>35</v>
      </c>
      <c r="B37" s="168" t="s">
        <v>104</v>
      </c>
      <c r="C37" s="25" t="s">
        <v>57</v>
      </c>
      <c r="D37" s="26" t="s">
        <v>105</v>
      </c>
      <c r="E37" s="180">
        <v>0.59609999999999996</v>
      </c>
      <c r="F37" s="47">
        <f t="shared" si="0"/>
        <v>581.19749999999999</v>
      </c>
      <c r="G37" s="47">
        <f t="shared" si="1"/>
        <v>631.19749999999999</v>
      </c>
      <c r="H37" s="180">
        <f t="shared" si="2"/>
        <v>0.57821699999999998</v>
      </c>
      <c r="I37" s="180">
        <f t="shared" si="3"/>
        <v>0.56033399999999989</v>
      </c>
      <c r="J37" s="180">
        <f t="shared" si="4"/>
        <v>0.54245100000000002</v>
      </c>
      <c r="K37" s="180">
        <f t="shared" si="5"/>
        <v>0.52456799999999992</v>
      </c>
      <c r="L37" s="180">
        <f t="shared" si="6"/>
        <v>0.50668499999999994</v>
      </c>
      <c r="M37" s="20">
        <v>0.68385508099999992</v>
      </c>
      <c r="N37" s="20">
        <v>0.66131040799999996</v>
      </c>
      <c r="O37" s="20">
        <v>0.63876573499999989</v>
      </c>
    </row>
    <row r="38" spans="1:15">
      <c r="A38" s="167">
        <v>36</v>
      </c>
      <c r="B38" s="168" t="s">
        <v>106</v>
      </c>
      <c r="C38" s="25" t="s">
        <v>53</v>
      </c>
      <c r="D38" s="26" t="s">
        <v>107</v>
      </c>
      <c r="E38" s="300">
        <v>0.84740000000000004</v>
      </c>
      <c r="F38" s="47">
        <f t="shared" si="0"/>
        <v>826.21500000000003</v>
      </c>
      <c r="G38" s="47">
        <f t="shared" si="1"/>
        <v>876.21500000000003</v>
      </c>
      <c r="H38" s="180">
        <f t="shared" si="2"/>
        <v>0.82197799999999999</v>
      </c>
      <c r="I38" s="180">
        <f t="shared" si="3"/>
        <v>0.79655600000000004</v>
      </c>
      <c r="J38" s="180">
        <f t="shared" si="4"/>
        <v>0.7711340000000001</v>
      </c>
      <c r="K38" s="180">
        <f t="shared" si="5"/>
        <v>0.74571200000000004</v>
      </c>
      <c r="L38" s="180">
        <f t="shared" si="6"/>
        <v>0.72028999999999999</v>
      </c>
      <c r="M38" s="21">
        <v>0.50395800000000002</v>
      </c>
      <c r="N38" s="21">
        <v>0.48734399999999994</v>
      </c>
      <c r="O38" s="21">
        <v>0.47072999999999993</v>
      </c>
    </row>
    <row r="39" spans="1:15">
      <c r="A39" s="167">
        <v>37</v>
      </c>
      <c r="B39" s="168" t="s">
        <v>108</v>
      </c>
      <c r="C39" s="25" t="s">
        <v>109</v>
      </c>
      <c r="D39" s="26" t="s">
        <v>110</v>
      </c>
      <c r="E39" s="180">
        <v>0.57040000000000002</v>
      </c>
      <c r="F39" s="47">
        <f t="shared" si="0"/>
        <v>556.14</v>
      </c>
      <c r="G39" s="47">
        <f t="shared" si="1"/>
        <v>606.14</v>
      </c>
      <c r="H39" s="180">
        <f t="shared" si="2"/>
        <v>0.553288</v>
      </c>
      <c r="I39" s="180">
        <f t="shared" si="3"/>
        <v>0.53617599999999999</v>
      </c>
      <c r="J39" s="180">
        <f t="shared" si="4"/>
        <v>0.51906400000000008</v>
      </c>
      <c r="K39" s="180">
        <f t="shared" si="5"/>
        <v>0.50195200000000006</v>
      </c>
      <c r="L39" s="180">
        <f t="shared" si="6"/>
        <v>0.48483999999999999</v>
      </c>
      <c r="M39" s="21">
        <v>0.8631896</v>
      </c>
      <c r="N39" s="21">
        <v>0.83473279999999994</v>
      </c>
      <c r="O39" s="21">
        <v>0.80627599999999999</v>
      </c>
    </row>
    <row r="40" spans="1:15">
      <c r="A40" s="167">
        <v>38</v>
      </c>
      <c r="B40" s="168" t="s">
        <v>111</v>
      </c>
      <c r="C40" s="25" t="s">
        <v>109</v>
      </c>
      <c r="D40" s="26" t="s">
        <v>110</v>
      </c>
      <c r="E40" s="180">
        <v>0.97699999999999998</v>
      </c>
      <c r="F40" s="47">
        <f t="shared" si="0"/>
        <v>952.57499999999993</v>
      </c>
      <c r="G40" s="47">
        <f t="shared" si="1"/>
        <v>1002.5749999999999</v>
      </c>
      <c r="H40" s="180">
        <f t="shared" si="2"/>
        <v>0.94768999999999992</v>
      </c>
      <c r="I40" s="180">
        <f t="shared" si="3"/>
        <v>0.91837999999999997</v>
      </c>
      <c r="J40" s="180">
        <f t="shared" si="4"/>
        <v>0.88907000000000003</v>
      </c>
      <c r="K40" s="180">
        <f t="shared" si="5"/>
        <v>0.85975999999999997</v>
      </c>
      <c r="L40" s="180">
        <f t="shared" si="6"/>
        <v>0.83044999999999991</v>
      </c>
      <c r="M40" s="20">
        <v>0.58149000000000006</v>
      </c>
      <c r="N40" s="20">
        <v>0.56232000000000004</v>
      </c>
      <c r="O40" s="20">
        <v>0.54315000000000002</v>
      </c>
    </row>
    <row r="41" spans="1:15" ht="25.5">
      <c r="A41" s="167"/>
      <c r="B41" s="168" t="s">
        <v>504</v>
      </c>
      <c r="C41" s="25" t="s">
        <v>53</v>
      </c>
      <c r="D41" s="26" t="s">
        <v>505</v>
      </c>
      <c r="E41" s="300">
        <v>0.1903</v>
      </c>
      <c r="F41" s="47">
        <f t="shared" si="0"/>
        <v>185.54249999999999</v>
      </c>
      <c r="G41" s="47">
        <f t="shared" si="1"/>
        <v>235.54249999999999</v>
      </c>
      <c r="H41" s="180">
        <f t="shared" si="2"/>
        <v>0.18459100000000001</v>
      </c>
      <c r="I41" s="180">
        <f t="shared" si="3"/>
        <v>0.17888199999999999</v>
      </c>
      <c r="J41" s="180">
        <f t="shared" si="4"/>
        <v>0.17317299999999999</v>
      </c>
      <c r="K41" s="180">
        <f t="shared" si="5"/>
        <v>0.167464</v>
      </c>
      <c r="L41" s="180">
        <f t="shared" si="6"/>
        <v>0.16175499999999998</v>
      </c>
      <c r="M41" s="20">
        <v>0.55134080819999998</v>
      </c>
      <c r="N41" s="20">
        <v>0.53316473759999994</v>
      </c>
      <c r="O41" s="20">
        <v>0.51498866700000001</v>
      </c>
    </row>
    <row r="42" spans="1:15" ht="51" customHeight="1">
      <c r="A42" s="167">
        <v>39</v>
      </c>
      <c r="B42" s="168" t="s">
        <v>112</v>
      </c>
      <c r="C42" s="25" t="s">
        <v>53</v>
      </c>
      <c r="D42" s="26" t="s">
        <v>113</v>
      </c>
      <c r="E42" s="180">
        <v>0.69110000000000005</v>
      </c>
      <c r="F42" s="47">
        <f t="shared" si="0"/>
        <v>673.82249999999999</v>
      </c>
      <c r="G42" s="47">
        <f t="shared" si="1"/>
        <v>723.82249999999999</v>
      </c>
      <c r="H42" s="180">
        <f t="shared" si="2"/>
        <v>0.67036700000000005</v>
      </c>
      <c r="I42" s="180">
        <f t="shared" si="3"/>
        <v>0.64963400000000004</v>
      </c>
      <c r="J42" s="180">
        <f t="shared" si="4"/>
        <v>0.62890100000000004</v>
      </c>
      <c r="K42" s="180">
        <f t="shared" si="5"/>
        <v>0.60816800000000004</v>
      </c>
      <c r="L42" s="180">
        <f t="shared" si="6"/>
        <v>0.58743500000000004</v>
      </c>
      <c r="M42" s="20">
        <v>0.30333923619999997</v>
      </c>
      <c r="N42" s="20">
        <v>0.29333904159999996</v>
      </c>
      <c r="O42" s="20">
        <v>0.28333884699999995</v>
      </c>
    </row>
    <row r="43" spans="1:15" ht="54" customHeight="1">
      <c r="A43" s="167">
        <v>40</v>
      </c>
      <c r="B43" s="168" t="s">
        <v>114</v>
      </c>
      <c r="C43" s="25" t="s">
        <v>57</v>
      </c>
      <c r="D43" s="26" t="s">
        <v>61</v>
      </c>
      <c r="E43" s="180">
        <v>0.61960000000000004</v>
      </c>
      <c r="F43" s="47">
        <f t="shared" si="0"/>
        <v>604.11000000000013</v>
      </c>
      <c r="G43" s="47">
        <f t="shared" si="1"/>
        <v>654.11000000000013</v>
      </c>
      <c r="H43" s="180">
        <f t="shared" si="2"/>
        <v>0.60101199999999999</v>
      </c>
      <c r="I43" s="180">
        <f t="shared" si="3"/>
        <v>0.58242400000000005</v>
      </c>
      <c r="J43" s="180">
        <f t="shared" si="4"/>
        <v>0.563836</v>
      </c>
      <c r="K43" s="180">
        <f t="shared" si="5"/>
        <v>0.54524800000000007</v>
      </c>
      <c r="L43" s="180">
        <f t="shared" si="6"/>
        <v>0.52666000000000002</v>
      </c>
      <c r="M43" s="20">
        <v>0.29676904529999998</v>
      </c>
      <c r="N43" s="20">
        <v>0.28698545039999995</v>
      </c>
      <c r="O43" s="20">
        <v>0.27720185549999993</v>
      </c>
    </row>
    <row r="44" spans="1:15" ht="43.5" customHeight="1">
      <c r="A44" s="167">
        <v>41</v>
      </c>
      <c r="B44" s="168" t="s">
        <v>115</v>
      </c>
      <c r="C44" s="25" t="s">
        <v>53</v>
      </c>
      <c r="D44" s="26" t="s">
        <v>116</v>
      </c>
      <c r="E44" s="300">
        <v>0.36870000000000003</v>
      </c>
      <c r="F44" s="47">
        <f t="shared" si="0"/>
        <v>359.48250000000007</v>
      </c>
      <c r="G44" s="47">
        <f t="shared" si="1"/>
        <v>409.48250000000007</v>
      </c>
      <c r="H44" s="180">
        <f t="shared" si="2"/>
        <v>0.35763900000000004</v>
      </c>
      <c r="I44" s="180">
        <f t="shared" si="3"/>
        <v>0.346578</v>
      </c>
      <c r="J44" s="180">
        <f t="shared" si="4"/>
        <v>0.33551700000000001</v>
      </c>
      <c r="K44" s="180">
        <f t="shared" si="5"/>
        <v>0.32445600000000002</v>
      </c>
      <c r="L44" s="180">
        <f t="shared" si="6"/>
        <v>0.31339500000000003</v>
      </c>
      <c r="M44" s="20">
        <v>0.4014294102</v>
      </c>
      <c r="N44" s="20">
        <v>0.38819547360000001</v>
      </c>
      <c r="O44" s="20">
        <v>0.37496153699999996</v>
      </c>
    </row>
    <row r="45" spans="1:15" ht="33.75" customHeight="1">
      <c r="A45" s="167">
        <v>42</v>
      </c>
      <c r="B45" s="168" t="s">
        <v>117</v>
      </c>
      <c r="C45" s="25" t="s">
        <v>53</v>
      </c>
      <c r="D45" s="26" t="s">
        <v>118</v>
      </c>
      <c r="E45" s="300">
        <v>0.36080000000000001</v>
      </c>
      <c r="F45" s="47">
        <f t="shared" si="0"/>
        <v>351.78000000000003</v>
      </c>
      <c r="G45" s="47">
        <f t="shared" si="1"/>
        <v>401.78000000000003</v>
      </c>
      <c r="H45" s="180">
        <f t="shared" si="2"/>
        <v>0.34997600000000001</v>
      </c>
      <c r="I45" s="180">
        <f t="shared" si="3"/>
        <v>0.33915200000000001</v>
      </c>
      <c r="J45" s="180">
        <f t="shared" si="4"/>
        <v>0.32832800000000001</v>
      </c>
      <c r="K45" s="180">
        <f t="shared" si="5"/>
        <v>0.31750400000000001</v>
      </c>
      <c r="L45" s="180">
        <f t="shared" si="6"/>
        <v>0.30668000000000001</v>
      </c>
      <c r="M45" s="20">
        <v>0.31850000000000001</v>
      </c>
      <c r="N45" s="20">
        <v>0.308</v>
      </c>
      <c r="O45" s="20">
        <v>0.29749999999999999</v>
      </c>
    </row>
    <row r="46" spans="1:15" ht="33.75" customHeight="1">
      <c r="A46" s="167">
        <v>43</v>
      </c>
      <c r="B46" s="168" t="s">
        <v>119</v>
      </c>
      <c r="C46" s="25" t="s">
        <v>53</v>
      </c>
      <c r="D46" s="26" t="s">
        <v>120</v>
      </c>
      <c r="E46" s="180">
        <v>0.47370000000000001</v>
      </c>
      <c r="F46" s="47">
        <f t="shared" si="0"/>
        <v>461.85750000000007</v>
      </c>
      <c r="G46" s="47">
        <f t="shared" si="1"/>
        <v>511.85750000000007</v>
      </c>
      <c r="H46" s="180">
        <f t="shared" si="2"/>
        <v>0.45948899999999998</v>
      </c>
      <c r="I46" s="180">
        <f t="shared" si="3"/>
        <v>0.44527800000000001</v>
      </c>
      <c r="J46" s="180">
        <f t="shared" si="4"/>
        <v>0.43106700000000003</v>
      </c>
      <c r="K46" s="180">
        <f t="shared" si="5"/>
        <v>0.416856</v>
      </c>
      <c r="L46" s="180">
        <f t="shared" si="6"/>
        <v>0.40264499999999998</v>
      </c>
      <c r="M46" s="20">
        <v>0.4014294102</v>
      </c>
      <c r="N46" s="20">
        <v>0.38819547360000001</v>
      </c>
      <c r="O46" s="20">
        <v>0.37496153699999996</v>
      </c>
    </row>
    <row r="47" spans="1:15" ht="36.75" customHeight="1">
      <c r="A47" s="167">
        <v>44</v>
      </c>
      <c r="B47" s="168" t="s">
        <v>121</v>
      </c>
      <c r="C47" s="25" t="s">
        <v>53</v>
      </c>
      <c r="D47" s="26" t="s">
        <v>122</v>
      </c>
      <c r="E47" s="180">
        <v>0.37930000000000003</v>
      </c>
      <c r="F47" s="47">
        <f t="shared" si="0"/>
        <v>369.8175</v>
      </c>
      <c r="G47" s="47">
        <f t="shared" si="1"/>
        <v>419.8175</v>
      </c>
      <c r="H47" s="180">
        <f t="shared" si="2"/>
        <v>0.367921</v>
      </c>
      <c r="I47" s="180">
        <f t="shared" si="3"/>
        <v>0.35654200000000003</v>
      </c>
      <c r="J47" s="180">
        <f t="shared" si="4"/>
        <v>0.34516300000000005</v>
      </c>
      <c r="K47" s="180">
        <f t="shared" si="5"/>
        <v>0.33378400000000003</v>
      </c>
      <c r="L47" s="180">
        <f t="shared" si="6"/>
        <v>0.322405</v>
      </c>
      <c r="M47" s="20">
        <v>0.27150619860000003</v>
      </c>
      <c r="N47" s="20">
        <v>0.26255544479999998</v>
      </c>
      <c r="O47" s="20">
        <v>0.25360469099999999</v>
      </c>
    </row>
    <row r="48" spans="1:15" ht="40.5" customHeight="1">
      <c r="A48" s="167">
        <v>45</v>
      </c>
      <c r="B48" s="168" t="s">
        <v>123</v>
      </c>
      <c r="C48" s="25" t="s">
        <v>53</v>
      </c>
      <c r="D48" s="26" t="s">
        <v>124</v>
      </c>
      <c r="E48" s="180">
        <v>0.47370000000000001</v>
      </c>
      <c r="F48" s="47">
        <f t="shared" si="0"/>
        <v>461.85750000000007</v>
      </c>
      <c r="G48" s="47">
        <f t="shared" si="1"/>
        <v>511.85750000000007</v>
      </c>
      <c r="H48" s="180">
        <f t="shared" si="2"/>
        <v>0.45948899999999998</v>
      </c>
      <c r="I48" s="180">
        <f t="shared" si="3"/>
        <v>0.44527800000000001</v>
      </c>
      <c r="J48" s="180">
        <f t="shared" si="4"/>
        <v>0.43106700000000003</v>
      </c>
      <c r="K48" s="180">
        <f t="shared" si="5"/>
        <v>0.416856</v>
      </c>
      <c r="L48" s="180">
        <f t="shared" si="6"/>
        <v>0.40264499999999998</v>
      </c>
      <c r="M48" s="20">
        <v>0.32915731030000001</v>
      </c>
      <c r="N48" s="20">
        <v>0.31830597040000003</v>
      </c>
      <c r="O48" s="20">
        <v>0.30745463049999999</v>
      </c>
    </row>
    <row r="49" spans="1:15">
      <c r="A49" s="167">
        <v>46</v>
      </c>
      <c r="B49" s="168" t="s">
        <v>125</v>
      </c>
      <c r="C49" s="25" t="s">
        <v>53</v>
      </c>
      <c r="D49" s="26" t="s">
        <v>126</v>
      </c>
      <c r="E49" s="300">
        <v>0.3301</v>
      </c>
      <c r="F49" s="47">
        <f t="shared" si="0"/>
        <v>321.84750000000003</v>
      </c>
      <c r="G49" s="47">
        <f t="shared" si="1"/>
        <v>371.84750000000003</v>
      </c>
      <c r="H49" s="180">
        <f t="shared" si="2"/>
        <v>0.32019700000000001</v>
      </c>
      <c r="I49" s="180">
        <f t="shared" si="3"/>
        <v>0.31029400000000001</v>
      </c>
      <c r="J49" s="180">
        <f t="shared" si="4"/>
        <v>0.30039100000000002</v>
      </c>
      <c r="K49" s="180">
        <f t="shared" si="5"/>
        <v>0.29048800000000002</v>
      </c>
      <c r="L49" s="180">
        <f t="shared" si="6"/>
        <v>0.28058499999999997</v>
      </c>
      <c r="M49" s="20">
        <v>0.71698364920000002</v>
      </c>
      <c r="N49" s="20">
        <v>0.69334682560000005</v>
      </c>
      <c r="O49" s="20">
        <v>0.66971000199999997</v>
      </c>
    </row>
    <row r="50" spans="1:15" ht="38.25">
      <c r="A50" s="167">
        <v>47</v>
      </c>
      <c r="B50" s="168" t="s">
        <v>127</v>
      </c>
      <c r="C50" s="25" t="s">
        <v>53</v>
      </c>
      <c r="D50" s="26" t="s">
        <v>128</v>
      </c>
      <c r="E50" s="300">
        <v>0.4002</v>
      </c>
      <c r="F50" s="47">
        <f t="shared" si="0"/>
        <v>390.19499999999999</v>
      </c>
      <c r="G50" s="47">
        <f t="shared" si="1"/>
        <v>440.19499999999999</v>
      </c>
      <c r="H50" s="180">
        <f t="shared" si="2"/>
        <v>0.38819399999999998</v>
      </c>
      <c r="I50" s="180">
        <f t="shared" si="3"/>
        <v>0.37618799999999997</v>
      </c>
      <c r="J50" s="180">
        <f t="shared" si="4"/>
        <v>0.36418200000000001</v>
      </c>
      <c r="K50" s="180">
        <f t="shared" si="5"/>
        <v>0.35217599999999999</v>
      </c>
      <c r="L50" s="180">
        <f t="shared" si="6"/>
        <v>0.34016999999999997</v>
      </c>
      <c r="M50" s="20">
        <v>1.151171476</v>
      </c>
      <c r="N50" s="20">
        <v>1.1132207679999999</v>
      </c>
      <c r="O50" s="20">
        <v>1.0752700599999998</v>
      </c>
    </row>
    <row r="51" spans="1:15">
      <c r="A51" s="167">
        <v>48</v>
      </c>
      <c r="B51" s="168" t="s">
        <v>129</v>
      </c>
      <c r="C51" s="25" t="s">
        <v>53</v>
      </c>
      <c r="D51" s="26" t="s">
        <v>113</v>
      </c>
      <c r="E51" s="300">
        <v>0.87150000000000005</v>
      </c>
      <c r="F51" s="47">
        <f t="shared" si="0"/>
        <v>849.71249999999998</v>
      </c>
      <c r="G51" s="47">
        <f t="shared" si="1"/>
        <v>899.71249999999998</v>
      </c>
      <c r="H51" s="180">
        <f t="shared" si="2"/>
        <v>0.84535500000000008</v>
      </c>
      <c r="I51" s="180">
        <f t="shared" si="3"/>
        <v>0.81920999999999999</v>
      </c>
      <c r="J51" s="180">
        <f t="shared" si="4"/>
        <v>0.79306500000000002</v>
      </c>
      <c r="K51" s="180">
        <f t="shared" si="5"/>
        <v>0.76692000000000005</v>
      </c>
      <c r="L51" s="180">
        <f t="shared" si="6"/>
        <v>0.74077500000000007</v>
      </c>
      <c r="M51" s="20">
        <v>0.92121479449999988</v>
      </c>
      <c r="N51" s="20">
        <v>0.89084507599999985</v>
      </c>
      <c r="O51" s="20">
        <v>0.86047535749999982</v>
      </c>
    </row>
    <row r="52" spans="1:15" ht="36" customHeight="1">
      <c r="A52" s="167">
        <v>49</v>
      </c>
      <c r="B52" s="168" t="s">
        <v>130</v>
      </c>
      <c r="C52" s="25" t="s">
        <v>57</v>
      </c>
      <c r="D52" s="26" t="s">
        <v>131</v>
      </c>
      <c r="E52" s="180">
        <v>1.3585</v>
      </c>
      <c r="F52" s="47">
        <f t="shared" si="0"/>
        <v>1324.5375000000001</v>
      </c>
      <c r="G52" s="47">
        <f t="shared" si="1"/>
        <v>1374.5375000000001</v>
      </c>
      <c r="H52" s="180">
        <f t="shared" si="2"/>
        <v>1.3177449999999999</v>
      </c>
      <c r="I52" s="180">
        <f t="shared" si="3"/>
        <v>1.2769900000000001</v>
      </c>
      <c r="J52" s="180">
        <f t="shared" si="4"/>
        <v>1.236235</v>
      </c>
      <c r="K52" s="180">
        <f t="shared" si="5"/>
        <v>1.1954800000000001</v>
      </c>
      <c r="L52" s="180">
        <f t="shared" si="6"/>
        <v>1.154725</v>
      </c>
      <c r="M52" s="20">
        <v>0.4014294102</v>
      </c>
      <c r="N52" s="20">
        <v>0.38819547360000001</v>
      </c>
      <c r="O52" s="20">
        <v>0.37496153699999996</v>
      </c>
    </row>
    <row r="53" spans="1:15">
      <c r="A53" s="167">
        <v>50</v>
      </c>
      <c r="B53" s="168" t="s">
        <v>132</v>
      </c>
      <c r="C53" s="25" t="s">
        <v>53</v>
      </c>
      <c r="D53" s="26" t="s">
        <v>133</v>
      </c>
      <c r="E53" s="180">
        <v>1.0872999999999999</v>
      </c>
      <c r="F53" s="47">
        <f t="shared" si="0"/>
        <v>1060.1175000000001</v>
      </c>
      <c r="G53" s="47">
        <f t="shared" si="1"/>
        <v>1110.1175000000001</v>
      </c>
      <c r="H53" s="180">
        <f t="shared" si="2"/>
        <v>1.054681</v>
      </c>
      <c r="I53" s="180">
        <f t="shared" si="3"/>
        <v>1.0220619999999998</v>
      </c>
      <c r="J53" s="180">
        <f t="shared" si="4"/>
        <v>0.98944299999999996</v>
      </c>
      <c r="K53" s="180">
        <f t="shared" si="5"/>
        <v>0.9568239999999999</v>
      </c>
      <c r="L53" s="180">
        <f t="shared" si="6"/>
        <v>0.92420499999999994</v>
      </c>
      <c r="M53" s="20">
        <v>0.76334513709999996</v>
      </c>
      <c r="N53" s="20">
        <v>0.73817991279999995</v>
      </c>
      <c r="O53" s="20">
        <v>0.71301468849999983</v>
      </c>
    </row>
    <row r="54" spans="1:15" ht="63.75" customHeight="1">
      <c r="A54" s="167">
        <v>51</v>
      </c>
      <c r="B54" s="168" t="s">
        <v>134</v>
      </c>
      <c r="C54" s="25" t="s">
        <v>53</v>
      </c>
      <c r="D54" s="26" t="s">
        <v>506</v>
      </c>
      <c r="E54" s="180">
        <v>0.47370000000000001</v>
      </c>
      <c r="F54" s="47">
        <f t="shared" si="0"/>
        <v>461.85750000000007</v>
      </c>
      <c r="G54" s="47">
        <f t="shared" si="1"/>
        <v>511.85750000000007</v>
      </c>
      <c r="H54" s="180">
        <f t="shared" si="2"/>
        <v>0.45948899999999998</v>
      </c>
      <c r="I54" s="180">
        <f t="shared" si="3"/>
        <v>0.44527800000000001</v>
      </c>
      <c r="J54" s="180">
        <f t="shared" si="4"/>
        <v>0.43106700000000003</v>
      </c>
      <c r="K54" s="180">
        <f t="shared" si="5"/>
        <v>0.416856</v>
      </c>
      <c r="L54" s="180">
        <f t="shared" si="6"/>
        <v>0.40264499999999998</v>
      </c>
      <c r="M54" s="20">
        <v>0.64147272280000001</v>
      </c>
      <c r="N54" s="20">
        <v>0.62032527040000007</v>
      </c>
      <c r="O54" s="20">
        <v>0.59917781800000003</v>
      </c>
    </row>
    <row r="55" spans="1:15">
      <c r="A55" s="167">
        <v>52</v>
      </c>
      <c r="B55" s="168" t="s">
        <v>135</v>
      </c>
      <c r="C55" s="25" t="s">
        <v>57</v>
      </c>
      <c r="D55" s="26" t="s">
        <v>136</v>
      </c>
      <c r="E55" s="180">
        <v>0.8579</v>
      </c>
      <c r="F55" s="47">
        <f t="shared" si="0"/>
        <v>836.45249999999999</v>
      </c>
      <c r="G55" s="47">
        <f t="shared" si="1"/>
        <v>886.45249999999999</v>
      </c>
      <c r="H55" s="180">
        <f t="shared" si="2"/>
        <v>0.83216299999999999</v>
      </c>
      <c r="I55" s="180">
        <f t="shared" si="3"/>
        <v>0.80642599999999998</v>
      </c>
      <c r="J55" s="180">
        <f t="shared" si="4"/>
        <v>0.78068900000000008</v>
      </c>
      <c r="K55" s="180">
        <f t="shared" si="5"/>
        <v>0.75495199999999996</v>
      </c>
      <c r="L55" s="180">
        <f t="shared" si="6"/>
        <v>0.72921499999999995</v>
      </c>
      <c r="M55" s="20">
        <v>0.91149831499999989</v>
      </c>
      <c r="N55" s="20">
        <v>0.88144891999999986</v>
      </c>
      <c r="O55" s="20">
        <v>0.85139952499999982</v>
      </c>
    </row>
    <row r="56" spans="1:15" ht="30.75" customHeight="1">
      <c r="A56" s="167">
        <v>53</v>
      </c>
      <c r="B56" s="168" t="s">
        <v>137</v>
      </c>
      <c r="C56" s="25" t="s">
        <v>57</v>
      </c>
      <c r="D56" s="26" t="s">
        <v>138</v>
      </c>
      <c r="E56" s="180">
        <v>0.72099999999999997</v>
      </c>
      <c r="F56" s="47">
        <f t="shared" si="0"/>
        <v>702.97499999999991</v>
      </c>
      <c r="G56" s="47">
        <f t="shared" si="1"/>
        <v>752.97499999999991</v>
      </c>
      <c r="H56" s="180">
        <f t="shared" si="2"/>
        <v>0.69936999999999994</v>
      </c>
      <c r="I56" s="180">
        <f t="shared" si="3"/>
        <v>0.6777399999999999</v>
      </c>
      <c r="J56" s="180">
        <f t="shared" si="4"/>
        <v>0.65610999999999997</v>
      </c>
      <c r="K56" s="180">
        <f t="shared" si="5"/>
        <v>0.63447999999999993</v>
      </c>
      <c r="L56" s="180">
        <f t="shared" si="6"/>
        <v>0.61285000000000001</v>
      </c>
      <c r="M56" s="20">
        <v>0.91149831499999989</v>
      </c>
      <c r="N56" s="20">
        <v>0.88144891999999986</v>
      </c>
      <c r="O56" s="20">
        <v>0.85139952499999982</v>
      </c>
    </row>
    <row r="57" spans="1:15" ht="25.5">
      <c r="A57" s="167">
        <v>54</v>
      </c>
      <c r="B57" s="168" t="s">
        <v>507</v>
      </c>
      <c r="C57" s="25" t="s">
        <v>53</v>
      </c>
      <c r="D57" s="26" t="s">
        <v>508</v>
      </c>
      <c r="E57" s="180">
        <v>0.31519999999999998</v>
      </c>
      <c r="F57" s="47">
        <f t="shared" si="0"/>
        <v>307.31999999999994</v>
      </c>
      <c r="G57" s="47">
        <f t="shared" si="1"/>
        <v>357.31999999999994</v>
      </c>
      <c r="H57" s="180">
        <f t="shared" si="2"/>
        <v>0.30574399999999996</v>
      </c>
      <c r="I57" s="180">
        <f t="shared" si="3"/>
        <v>0.29628799999999994</v>
      </c>
      <c r="J57" s="180">
        <f t="shared" si="4"/>
        <v>0.28683199999999998</v>
      </c>
      <c r="K57" s="180">
        <f t="shared" si="5"/>
        <v>0.27737600000000001</v>
      </c>
      <c r="L57" s="180">
        <f t="shared" si="6"/>
        <v>0.26791999999999999</v>
      </c>
      <c r="M57" s="20">
        <v>0.91149831499999989</v>
      </c>
      <c r="N57" s="20">
        <v>0.88144891999999986</v>
      </c>
      <c r="O57" s="20">
        <v>0.85139952499999982</v>
      </c>
    </row>
    <row r="58" spans="1:15">
      <c r="A58" s="167">
        <v>55</v>
      </c>
      <c r="B58" s="168" t="s">
        <v>139</v>
      </c>
      <c r="C58" s="25" t="s">
        <v>57</v>
      </c>
      <c r="D58" s="26" t="s">
        <v>140</v>
      </c>
      <c r="E58" s="180">
        <v>1.0245</v>
      </c>
      <c r="F58" s="47">
        <f t="shared" si="0"/>
        <v>998.88749999999993</v>
      </c>
      <c r="G58" s="47">
        <f t="shared" si="1"/>
        <v>1048.8874999999998</v>
      </c>
      <c r="H58" s="180">
        <f t="shared" si="2"/>
        <v>0.9937649999999999</v>
      </c>
      <c r="I58" s="180">
        <f t="shared" si="3"/>
        <v>0.96302999999999994</v>
      </c>
      <c r="J58" s="180">
        <f t="shared" si="4"/>
        <v>0.93229499999999998</v>
      </c>
      <c r="K58" s="180">
        <f t="shared" si="5"/>
        <v>0.90156000000000003</v>
      </c>
      <c r="L58" s="180">
        <f t="shared" si="6"/>
        <v>0.87082499999999996</v>
      </c>
      <c r="M58" s="20">
        <v>0.36052765840000001</v>
      </c>
      <c r="N58" s="20">
        <v>0.34864213119999998</v>
      </c>
      <c r="O58" s="20">
        <v>0.33675660399999996</v>
      </c>
    </row>
    <row r="59" spans="1:15">
      <c r="A59" s="167">
        <v>56</v>
      </c>
      <c r="B59" s="168" t="s">
        <v>141</v>
      </c>
      <c r="C59" s="25" t="s">
        <v>57</v>
      </c>
      <c r="D59" s="26" t="s">
        <v>509</v>
      </c>
      <c r="E59" s="180">
        <v>1.0245</v>
      </c>
      <c r="F59" s="47">
        <f t="shared" si="0"/>
        <v>998.88749999999993</v>
      </c>
      <c r="G59" s="47">
        <f t="shared" si="1"/>
        <v>1048.8874999999998</v>
      </c>
      <c r="H59" s="180">
        <f t="shared" si="2"/>
        <v>0.9937649999999999</v>
      </c>
      <c r="I59" s="180">
        <f t="shared" si="3"/>
        <v>0.96302999999999994</v>
      </c>
      <c r="J59" s="180">
        <f t="shared" si="4"/>
        <v>0.93229499999999998</v>
      </c>
      <c r="K59" s="180">
        <f t="shared" si="5"/>
        <v>0.90156000000000003</v>
      </c>
      <c r="L59" s="180">
        <f t="shared" si="6"/>
        <v>0.87082499999999996</v>
      </c>
      <c r="M59" s="20">
        <v>0.37736955620000001</v>
      </c>
      <c r="N59" s="20">
        <v>0.36492880160000002</v>
      </c>
      <c r="O59" s="20">
        <v>0.35248804699999997</v>
      </c>
    </row>
    <row r="60" spans="1:15">
      <c r="A60" s="167">
        <v>57</v>
      </c>
      <c r="B60" s="168" t="s">
        <v>142</v>
      </c>
      <c r="C60" s="25" t="s">
        <v>57</v>
      </c>
      <c r="D60" s="26" t="s">
        <v>61</v>
      </c>
      <c r="E60" s="300">
        <v>0.45879999999999999</v>
      </c>
      <c r="F60" s="47">
        <f t="shared" si="0"/>
        <v>447.32999999999993</v>
      </c>
      <c r="G60" s="47">
        <f t="shared" si="1"/>
        <v>497.32999999999993</v>
      </c>
      <c r="H60" s="180">
        <f t="shared" si="2"/>
        <v>0.44503599999999999</v>
      </c>
      <c r="I60" s="180">
        <f t="shared" si="3"/>
        <v>0.43127199999999999</v>
      </c>
      <c r="J60" s="180">
        <f t="shared" si="4"/>
        <v>0.41750799999999999</v>
      </c>
      <c r="K60" s="180">
        <f t="shared" si="5"/>
        <v>0.40374399999999999</v>
      </c>
      <c r="L60" s="180">
        <f t="shared" si="6"/>
        <v>0.38997999999999999</v>
      </c>
    </row>
  </sheetData>
  <mergeCells count="6">
    <mergeCell ref="D1:D2"/>
    <mergeCell ref="B18:B20"/>
    <mergeCell ref="C18:C20"/>
    <mergeCell ref="A1:A2"/>
    <mergeCell ref="B1:B2"/>
    <mergeCell ref="C1:C2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2:M40"/>
  <sheetViews>
    <sheetView workbookViewId="0">
      <selection activeCell="D15" sqref="D15"/>
    </sheetView>
  </sheetViews>
  <sheetFormatPr defaultRowHeight="15"/>
  <cols>
    <col min="2" max="2" width="55.28515625" customWidth="1"/>
  </cols>
  <sheetData>
    <row r="2" spans="1:12" ht="25.5">
      <c r="A2" s="355" t="s">
        <v>0</v>
      </c>
      <c r="B2" s="369" t="s">
        <v>46</v>
      </c>
      <c r="C2" s="371" t="s">
        <v>303</v>
      </c>
      <c r="D2" s="199" t="s">
        <v>2</v>
      </c>
      <c r="E2" s="199" t="s">
        <v>304</v>
      </c>
      <c r="F2" s="199"/>
      <c r="G2" s="199"/>
      <c r="H2" s="200">
        <v>0.03</v>
      </c>
      <c r="I2" s="200">
        <v>0.06</v>
      </c>
      <c r="J2" s="200">
        <v>0.09</v>
      </c>
      <c r="K2" s="200">
        <v>0.12</v>
      </c>
      <c r="L2" s="200">
        <v>0.15</v>
      </c>
    </row>
    <row r="3" spans="1:12">
      <c r="A3" s="356"/>
      <c r="B3" s="370"/>
      <c r="C3" s="372" t="s">
        <v>303</v>
      </c>
      <c r="D3" s="201" t="s">
        <v>5</v>
      </c>
      <c r="E3" s="201"/>
      <c r="F3" s="201"/>
      <c r="G3" s="201"/>
      <c r="H3" s="201" t="s">
        <v>6</v>
      </c>
      <c r="I3" s="201" t="s">
        <v>7</v>
      </c>
      <c r="J3" s="201" t="s">
        <v>8</v>
      </c>
      <c r="K3" s="201" t="s">
        <v>9</v>
      </c>
      <c r="L3" s="201" t="s">
        <v>10</v>
      </c>
    </row>
    <row r="4" spans="1:12">
      <c r="A4" s="211">
        <v>2</v>
      </c>
      <c r="B4" s="212" t="s">
        <v>305</v>
      </c>
      <c r="C4" s="211" t="s">
        <v>304</v>
      </c>
      <c r="D4" s="213">
        <v>0.1986</v>
      </c>
      <c r="E4" s="214">
        <v>1</v>
      </c>
      <c r="F4" s="215">
        <f>D4*75</f>
        <v>14.895</v>
      </c>
      <c r="G4" s="215">
        <f>F4*E4</f>
        <v>14.895</v>
      </c>
      <c r="H4" s="213">
        <v>0.17025143179999999</v>
      </c>
      <c r="I4" s="213">
        <v>0.16498592359999997</v>
      </c>
      <c r="J4" s="213">
        <v>0.15972041539999998</v>
      </c>
      <c r="K4" s="213">
        <v>0.15445490719999999</v>
      </c>
      <c r="L4" s="213">
        <v>0.14918939899999997</v>
      </c>
    </row>
    <row r="5" spans="1:12">
      <c r="A5" s="202">
        <v>13</v>
      </c>
      <c r="B5" s="203" t="s">
        <v>310</v>
      </c>
      <c r="C5" s="202" t="s">
        <v>307</v>
      </c>
      <c r="D5" s="204">
        <v>0.17358483</v>
      </c>
      <c r="E5" s="296">
        <v>3</v>
      </c>
      <c r="F5" s="234">
        <f t="shared" ref="F5:F17" si="0">D5*75</f>
        <v>13.01886225</v>
      </c>
      <c r="G5" s="234">
        <f t="shared" ref="G5:G17" si="1">F5*E5</f>
        <v>39.056586750000001</v>
      </c>
      <c r="H5" s="204">
        <v>0.16837728509999997</v>
      </c>
      <c r="I5" s="204">
        <v>0.16316974019999997</v>
      </c>
      <c r="J5" s="204">
        <v>0.15796219529999997</v>
      </c>
      <c r="K5" s="204">
        <v>0.15275465039999997</v>
      </c>
      <c r="L5" s="204">
        <v>0.14754710549999997</v>
      </c>
    </row>
    <row r="6" spans="1:12">
      <c r="A6" s="216">
        <v>17</v>
      </c>
      <c r="B6" s="217" t="s">
        <v>311</v>
      </c>
      <c r="C6" s="216" t="s">
        <v>304</v>
      </c>
      <c r="D6" s="218">
        <v>2.46E-2</v>
      </c>
      <c r="E6" s="219">
        <v>2</v>
      </c>
      <c r="F6" s="245">
        <f t="shared" si="0"/>
        <v>1.845</v>
      </c>
      <c r="G6" s="245">
        <f t="shared" si="1"/>
        <v>3.69</v>
      </c>
      <c r="H6" s="218">
        <v>1.5519999999999999E-2</v>
      </c>
      <c r="I6" s="218">
        <v>1.504E-2</v>
      </c>
      <c r="J6" s="218">
        <v>1.456E-2</v>
      </c>
      <c r="K6" s="218">
        <v>1.4080000000000001E-2</v>
      </c>
      <c r="L6" s="218">
        <v>1.3599999999999999E-2</v>
      </c>
    </row>
    <row r="7" spans="1:12">
      <c r="A7" s="211">
        <v>31</v>
      </c>
      <c r="B7" s="212" t="s">
        <v>313</v>
      </c>
      <c r="C7" s="211" t="s">
        <v>304</v>
      </c>
      <c r="D7" s="213">
        <v>0.04</v>
      </c>
      <c r="E7" s="214">
        <v>1</v>
      </c>
      <c r="F7" s="245">
        <f t="shared" si="0"/>
        <v>3</v>
      </c>
      <c r="G7" s="245">
        <f t="shared" si="1"/>
        <v>3</v>
      </c>
      <c r="H7" s="213">
        <v>2.4152999999999997E-2</v>
      </c>
      <c r="I7" s="213">
        <v>2.3405999999999996E-2</v>
      </c>
      <c r="J7" s="213">
        <v>2.2658999999999999E-2</v>
      </c>
      <c r="K7" s="213">
        <v>2.1911999999999997E-2</v>
      </c>
      <c r="L7" s="213">
        <v>2.1165E-2</v>
      </c>
    </row>
    <row r="8" spans="1:12">
      <c r="A8" s="202">
        <v>35</v>
      </c>
      <c r="B8" s="203" t="s">
        <v>314</v>
      </c>
      <c r="C8" s="202" t="s">
        <v>307</v>
      </c>
      <c r="D8" s="204">
        <v>1.1760999999999999</v>
      </c>
      <c r="E8" s="296">
        <v>1</v>
      </c>
      <c r="F8" s="234">
        <f t="shared" si="0"/>
        <v>88.207499999999996</v>
      </c>
      <c r="G8" s="234">
        <f t="shared" si="1"/>
        <v>88.207499999999996</v>
      </c>
      <c r="H8" s="204">
        <v>0.73719999999999997</v>
      </c>
      <c r="I8" s="204">
        <v>0.71439999999999992</v>
      </c>
      <c r="J8" s="204">
        <v>0.69159999999999999</v>
      </c>
      <c r="K8" s="204">
        <v>0.66880000000000006</v>
      </c>
      <c r="L8" s="204">
        <v>0.64600000000000002</v>
      </c>
    </row>
    <row r="9" spans="1:12">
      <c r="A9" s="211">
        <v>55</v>
      </c>
      <c r="B9" s="212" t="s">
        <v>316</v>
      </c>
      <c r="C9" s="211" t="s">
        <v>307</v>
      </c>
      <c r="D9" s="213">
        <v>0.1215</v>
      </c>
      <c r="E9" s="214">
        <v>4</v>
      </c>
      <c r="F9" s="245">
        <f t="shared" si="0"/>
        <v>9.1124999999999989</v>
      </c>
      <c r="G9" s="245">
        <f t="shared" si="1"/>
        <v>36.449999999999996</v>
      </c>
      <c r="H9" s="213">
        <v>8.8755000000000001E-2</v>
      </c>
      <c r="I9" s="213">
        <v>8.6009999999999989E-2</v>
      </c>
      <c r="J9" s="213">
        <v>8.3265000000000006E-2</v>
      </c>
      <c r="K9" s="213">
        <v>8.0519999999999994E-2</v>
      </c>
      <c r="L9" s="213">
        <v>7.7774999999999997E-2</v>
      </c>
    </row>
    <row r="10" spans="1:12">
      <c r="A10" s="202">
        <v>117</v>
      </c>
      <c r="B10" s="203" t="s">
        <v>317</v>
      </c>
      <c r="C10" s="202" t="s">
        <v>307</v>
      </c>
      <c r="D10" s="204">
        <v>4.1085000000000003</v>
      </c>
      <c r="E10" s="296">
        <v>1</v>
      </c>
      <c r="F10" s="234">
        <f t="shared" si="0"/>
        <v>308.13750000000005</v>
      </c>
      <c r="G10" s="234">
        <f t="shared" si="1"/>
        <v>308.13750000000005</v>
      </c>
      <c r="H10" s="295">
        <v>2.4182099999999997</v>
      </c>
      <c r="I10" s="204">
        <v>2.3434199999999996</v>
      </c>
      <c r="J10" s="204">
        <v>2.2686299999999999</v>
      </c>
      <c r="K10" s="204">
        <v>2.1938399999999998</v>
      </c>
      <c r="L10" s="204">
        <v>2.1190499999999997</v>
      </c>
    </row>
    <row r="11" spans="1:12">
      <c r="A11" s="202">
        <v>135</v>
      </c>
      <c r="B11" s="203" t="s">
        <v>319</v>
      </c>
      <c r="C11" s="202" t="s">
        <v>307</v>
      </c>
      <c r="D11" s="204">
        <v>0.3004</v>
      </c>
      <c r="E11" s="296">
        <v>3</v>
      </c>
      <c r="F11" s="234">
        <f t="shared" si="0"/>
        <v>22.53</v>
      </c>
      <c r="G11" s="234">
        <f t="shared" si="1"/>
        <v>67.59</v>
      </c>
      <c r="H11" s="295">
        <v>0.1414487562</v>
      </c>
      <c r="I11" s="204">
        <v>0.13707405239999998</v>
      </c>
      <c r="J11" s="204">
        <v>0.13269934859999999</v>
      </c>
      <c r="K11" s="204">
        <v>0.1283246448</v>
      </c>
      <c r="L11" s="204">
        <v>0.12394994099999998</v>
      </c>
    </row>
    <row r="12" spans="1:12">
      <c r="A12" s="211">
        <v>137</v>
      </c>
      <c r="B12" s="212" t="s">
        <v>320</v>
      </c>
      <c r="C12" s="211" t="s">
        <v>304</v>
      </c>
      <c r="D12" s="213">
        <v>1.7576000000000001</v>
      </c>
      <c r="E12" s="214">
        <v>1</v>
      </c>
      <c r="F12" s="245">
        <f t="shared" si="0"/>
        <v>131.82</v>
      </c>
      <c r="G12" s="245">
        <f t="shared" si="1"/>
        <v>131.82</v>
      </c>
      <c r="H12" s="213">
        <v>1.501366</v>
      </c>
      <c r="I12" s="213">
        <v>1.4549319999999999</v>
      </c>
      <c r="J12" s="213">
        <v>1.408498</v>
      </c>
      <c r="K12" s="213">
        <v>1.3620640000000002</v>
      </c>
      <c r="L12" s="213">
        <v>1.3156300000000001</v>
      </c>
    </row>
    <row r="13" spans="1:12">
      <c r="A13" s="211">
        <v>140</v>
      </c>
      <c r="B13" s="242" t="s">
        <v>537</v>
      </c>
      <c r="C13" s="211" t="s">
        <v>307</v>
      </c>
      <c r="D13" s="213">
        <v>2.6236000000000002</v>
      </c>
      <c r="E13" s="214">
        <v>4</v>
      </c>
      <c r="F13" s="245">
        <f t="shared" si="0"/>
        <v>196.77</v>
      </c>
      <c r="G13" s="245">
        <f t="shared" si="1"/>
        <v>787.08</v>
      </c>
      <c r="H13" s="213">
        <v>0.83419999999999994</v>
      </c>
      <c r="I13" s="213">
        <v>0.8083999999999999</v>
      </c>
      <c r="J13" s="213">
        <v>0.78259999999999996</v>
      </c>
      <c r="K13" s="213">
        <v>0.75680000000000003</v>
      </c>
      <c r="L13" s="213">
        <v>0.73099999999999998</v>
      </c>
    </row>
    <row r="14" spans="1:12">
      <c r="A14" s="202">
        <v>163</v>
      </c>
      <c r="B14" s="203" t="s">
        <v>388</v>
      </c>
      <c r="C14" s="202" t="s">
        <v>307</v>
      </c>
      <c r="D14" s="206">
        <v>1.7601</v>
      </c>
      <c r="E14" s="296">
        <v>1</v>
      </c>
      <c r="F14" s="234">
        <f t="shared" si="0"/>
        <v>132.00749999999999</v>
      </c>
      <c r="G14" s="234">
        <f t="shared" si="1"/>
        <v>132.00749999999999</v>
      </c>
      <c r="H14" s="300">
        <v>1.3095000000000001</v>
      </c>
      <c r="I14" s="206">
        <v>1.2689999999999999</v>
      </c>
      <c r="J14" s="206">
        <v>1.2285000000000001</v>
      </c>
      <c r="K14" s="206">
        <v>1.1880000000000002</v>
      </c>
      <c r="L14" s="206">
        <v>1.1475</v>
      </c>
    </row>
    <row r="15" spans="1:12">
      <c r="A15" s="202">
        <v>166</v>
      </c>
      <c r="B15" s="203" t="s">
        <v>389</v>
      </c>
      <c r="C15" s="202" t="s">
        <v>307</v>
      </c>
      <c r="D15" s="206">
        <v>2.1162000000000001</v>
      </c>
      <c r="E15" s="296">
        <v>1</v>
      </c>
      <c r="F15" s="234">
        <f t="shared" si="0"/>
        <v>158.715</v>
      </c>
      <c r="G15" s="234">
        <f t="shared" si="1"/>
        <v>158.715</v>
      </c>
      <c r="H15" s="300">
        <v>1.9458199999999997</v>
      </c>
      <c r="I15" s="206">
        <v>1.8856399999999998</v>
      </c>
      <c r="J15" s="206">
        <v>1.8254599999999999</v>
      </c>
      <c r="K15" s="206">
        <v>1.7652799999999997</v>
      </c>
      <c r="L15" s="206">
        <v>1.7050999999999998</v>
      </c>
    </row>
    <row r="16" spans="1:12">
      <c r="A16" s="207">
        <v>11</v>
      </c>
      <c r="B16" s="208" t="s">
        <v>308</v>
      </c>
      <c r="C16" s="209" t="s">
        <v>309</v>
      </c>
      <c r="D16" s="209">
        <v>0.12050265</v>
      </c>
      <c r="E16" s="210">
        <v>1</v>
      </c>
      <c r="F16" s="245">
        <f t="shared" si="0"/>
        <v>9.0376987500000006</v>
      </c>
      <c r="G16" s="245">
        <f t="shared" si="1"/>
        <v>9.0376987500000006</v>
      </c>
      <c r="H16" s="209">
        <v>8.7665677874999997</v>
      </c>
      <c r="I16" s="209">
        <v>8.4954368250000005</v>
      </c>
      <c r="J16" s="209">
        <v>8.2243058625000014</v>
      </c>
      <c r="K16" s="209">
        <v>7.9531749000000005</v>
      </c>
      <c r="L16" s="209">
        <v>7.6820439375000005</v>
      </c>
    </row>
    <row r="17" spans="1:13">
      <c r="A17" s="202">
        <v>29</v>
      </c>
      <c r="B17" s="203" t="s">
        <v>306</v>
      </c>
      <c r="C17" s="202" t="s">
        <v>307</v>
      </c>
      <c r="D17" s="204">
        <v>0.26890999999999998</v>
      </c>
      <c r="E17" s="296">
        <v>1</v>
      </c>
      <c r="F17" s="234">
        <f t="shared" si="0"/>
        <v>20.16825</v>
      </c>
      <c r="G17" s="234">
        <f t="shared" si="1"/>
        <v>20.16825</v>
      </c>
      <c r="H17" s="295">
        <v>18.997929179999996</v>
      </c>
      <c r="I17" s="204">
        <v>18.410364359999996</v>
      </c>
      <c r="J17" s="204">
        <v>17.822799539999998</v>
      </c>
      <c r="K17" s="204">
        <v>17.235234719999998</v>
      </c>
      <c r="L17" s="204">
        <v>16.647669899999997</v>
      </c>
    </row>
    <row r="18" spans="1:13">
      <c r="A18" s="196"/>
      <c r="B18" s="196"/>
      <c r="C18" s="196"/>
      <c r="D18" s="197"/>
      <c r="E18" s="197"/>
      <c r="F18" s="197"/>
      <c r="G18" s="205">
        <v>1015.1313285000001</v>
      </c>
      <c r="H18" s="197"/>
      <c r="I18" s="197"/>
      <c r="J18" s="197"/>
      <c r="K18" s="197"/>
      <c r="L18" s="197"/>
    </row>
    <row r="19" spans="1:13">
      <c r="A19" s="196"/>
      <c r="B19" s="196"/>
      <c r="C19" s="196"/>
      <c r="D19" s="197"/>
      <c r="E19" s="197"/>
      <c r="F19" s="197"/>
      <c r="G19" s="197"/>
      <c r="H19" s="197"/>
      <c r="I19" s="197"/>
      <c r="J19" s="197"/>
      <c r="K19" s="197"/>
      <c r="L19" s="197"/>
    </row>
    <row r="20" spans="1:13">
      <c r="A20" s="198"/>
      <c r="B20" s="197"/>
      <c r="C20" s="198"/>
      <c r="D20" s="197"/>
      <c r="E20" s="197"/>
      <c r="F20" s="197"/>
      <c r="G20" s="197"/>
      <c r="H20" s="197"/>
      <c r="I20" s="197"/>
      <c r="J20" s="197"/>
      <c r="K20" s="197"/>
      <c r="L20" s="197"/>
    </row>
    <row r="21" spans="1:13">
      <c r="A21" s="198"/>
      <c r="B21" s="221" t="s">
        <v>44</v>
      </c>
      <c r="C21" s="223">
        <f>G4+G6+G7+G9+G12+G13+G16</f>
        <v>985.97269875000006</v>
      </c>
      <c r="D21" s="197"/>
      <c r="E21" s="197"/>
      <c r="F21" s="197"/>
      <c r="G21" s="197"/>
      <c r="H21" s="197"/>
      <c r="I21" s="197"/>
      <c r="J21" s="197"/>
      <c r="K21" s="197"/>
      <c r="L21" s="197"/>
    </row>
    <row r="22" spans="1:13">
      <c r="A22" s="198"/>
      <c r="B22" s="220" t="s">
        <v>45</v>
      </c>
      <c r="C22" s="222">
        <f>G5+G8+G10+G11+G14+G15+G17</f>
        <v>813.88233675000015</v>
      </c>
      <c r="D22" s="197"/>
      <c r="E22" s="197"/>
      <c r="F22" s="197"/>
      <c r="G22" s="197"/>
      <c r="H22" s="197"/>
      <c r="I22" s="197"/>
      <c r="J22" s="197"/>
      <c r="K22" s="197"/>
      <c r="L22" s="197"/>
    </row>
    <row r="23" spans="1:13" ht="25.5" customHeight="1"/>
    <row r="24" spans="1:13" ht="15" customHeight="1">
      <c r="M24" s="287"/>
    </row>
    <row r="25" spans="1:13">
      <c r="M25" s="287"/>
    </row>
    <row r="26" spans="1:13">
      <c r="M26" s="287"/>
    </row>
    <row r="27" spans="1:13">
      <c r="M27" s="287"/>
    </row>
    <row r="28" spans="1:13">
      <c r="M28" s="287"/>
    </row>
    <row r="29" spans="1:13">
      <c r="M29" s="287"/>
    </row>
    <row r="30" spans="1:13">
      <c r="M30" s="287"/>
    </row>
    <row r="31" spans="1:13">
      <c r="M31" s="287"/>
    </row>
    <row r="32" spans="1:13">
      <c r="M32" s="287"/>
    </row>
    <row r="33" spans="13:13">
      <c r="M33" s="287"/>
    </row>
    <row r="34" spans="13:13">
      <c r="M34" s="287"/>
    </row>
    <row r="35" spans="13:13">
      <c r="M35" s="287"/>
    </row>
    <row r="36" spans="13:13">
      <c r="M36" s="287"/>
    </row>
    <row r="37" spans="13:13">
      <c r="M37" s="287"/>
    </row>
    <row r="38" spans="13:13">
      <c r="M38" s="287"/>
    </row>
    <row r="39" spans="13:13">
      <c r="M39" s="287"/>
    </row>
    <row r="40" spans="13:13">
      <c r="M40" s="287"/>
    </row>
  </sheetData>
  <mergeCells count="3">
    <mergeCell ref="A2:A3"/>
    <mergeCell ref="B2:B3"/>
    <mergeCell ref="C2:C3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2:L25"/>
  <sheetViews>
    <sheetView topLeftCell="A7" workbookViewId="0">
      <selection activeCell="J24" sqref="J24"/>
    </sheetView>
  </sheetViews>
  <sheetFormatPr defaultRowHeight="15"/>
  <cols>
    <col min="2" max="2" width="55.28515625" customWidth="1"/>
  </cols>
  <sheetData>
    <row r="2" spans="1:12" ht="25.5">
      <c r="A2" s="355" t="s">
        <v>0</v>
      </c>
      <c r="B2" s="369" t="s">
        <v>46</v>
      </c>
      <c r="C2" s="371" t="s">
        <v>303</v>
      </c>
      <c r="D2" s="227" t="s">
        <v>2</v>
      </c>
      <c r="E2" s="227" t="s">
        <v>304</v>
      </c>
      <c r="F2" s="227"/>
      <c r="G2" s="227"/>
      <c r="H2" s="228">
        <v>0.03</v>
      </c>
      <c r="I2" s="228">
        <v>0.06</v>
      </c>
      <c r="J2" s="228">
        <v>0.09</v>
      </c>
      <c r="K2" s="228">
        <v>0.12</v>
      </c>
      <c r="L2" s="228">
        <v>0.15</v>
      </c>
    </row>
    <row r="3" spans="1:12">
      <c r="A3" s="356"/>
      <c r="B3" s="370"/>
      <c r="C3" s="372" t="s">
        <v>303</v>
      </c>
      <c r="D3" s="229" t="s">
        <v>5</v>
      </c>
      <c r="E3" s="229"/>
      <c r="F3" s="229"/>
      <c r="G3" s="229"/>
      <c r="H3" s="229" t="s">
        <v>6</v>
      </c>
      <c r="I3" s="229" t="s">
        <v>7</v>
      </c>
      <c r="J3" s="229" t="s">
        <v>8</v>
      </c>
      <c r="K3" s="229" t="s">
        <v>9</v>
      </c>
      <c r="L3" s="229" t="s">
        <v>10</v>
      </c>
    </row>
    <row r="4" spans="1:12">
      <c r="A4" s="241">
        <v>2</v>
      </c>
      <c r="B4" s="242" t="s">
        <v>305</v>
      </c>
      <c r="C4" s="241" t="s">
        <v>304</v>
      </c>
      <c r="D4" s="243">
        <v>0.1986</v>
      </c>
      <c r="E4" s="244">
        <v>1</v>
      </c>
      <c r="F4" s="245">
        <f>D4*75</f>
        <v>14.895</v>
      </c>
      <c r="G4" s="245">
        <f>F4*E4</f>
        <v>14.895</v>
      </c>
      <c r="H4" s="243">
        <v>0.17025143179999999</v>
      </c>
      <c r="I4" s="243">
        <v>0.16498592359999997</v>
      </c>
      <c r="J4" s="243">
        <v>0.15972041539999998</v>
      </c>
      <c r="K4" s="243">
        <v>0.15445490719999999</v>
      </c>
      <c r="L4" s="243">
        <v>0.14918939899999997</v>
      </c>
    </row>
    <row r="5" spans="1:12">
      <c r="A5" s="230">
        <v>13</v>
      </c>
      <c r="B5" s="231" t="s">
        <v>310</v>
      </c>
      <c r="C5" s="230" t="s">
        <v>307</v>
      </c>
      <c r="D5" s="232">
        <v>0.17358482999999997</v>
      </c>
      <c r="E5" s="233">
        <v>3</v>
      </c>
      <c r="F5" s="234">
        <f t="shared" ref="F5:F19" si="0">D5*75</f>
        <v>13.018862249999998</v>
      </c>
      <c r="G5" s="234">
        <f t="shared" ref="G5:G19" si="1">F5*E5</f>
        <v>39.056586749999994</v>
      </c>
      <c r="H5" s="232">
        <v>0.16837728509999997</v>
      </c>
      <c r="I5" s="232">
        <v>0.16316974019999997</v>
      </c>
      <c r="J5" s="232">
        <v>0.15796219529999997</v>
      </c>
      <c r="K5" s="232">
        <v>0.15275465039999997</v>
      </c>
      <c r="L5" s="232">
        <v>0.14754710549999997</v>
      </c>
    </row>
    <row r="6" spans="1:12">
      <c r="A6" s="246">
        <v>17</v>
      </c>
      <c r="B6" s="247" t="s">
        <v>311</v>
      </c>
      <c r="C6" s="246" t="s">
        <v>304</v>
      </c>
      <c r="D6" s="248">
        <v>2.46E-2</v>
      </c>
      <c r="E6" s="249">
        <v>2</v>
      </c>
      <c r="F6" s="245">
        <f t="shared" si="0"/>
        <v>1.845</v>
      </c>
      <c r="G6" s="245">
        <f t="shared" si="1"/>
        <v>3.69</v>
      </c>
      <c r="H6" s="248">
        <v>1.5519999999999999E-2</v>
      </c>
      <c r="I6" s="248">
        <v>1.504E-2</v>
      </c>
      <c r="J6" s="248">
        <v>1.456E-2</v>
      </c>
      <c r="K6" s="248">
        <v>1.4080000000000001E-2</v>
      </c>
      <c r="L6" s="248">
        <v>1.3599999999999999E-2</v>
      </c>
    </row>
    <row r="7" spans="1:12">
      <c r="A7" s="241">
        <v>31</v>
      </c>
      <c r="B7" s="242" t="s">
        <v>313</v>
      </c>
      <c r="C7" s="241" t="s">
        <v>304</v>
      </c>
      <c r="D7" s="243">
        <v>0.04</v>
      </c>
      <c r="E7" s="244">
        <v>1</v>
      </c>
      <c r="F7" s="245">
        <f t="shared" si="0"/>
        <v>3</v>
      </c>
      <c r="G7" s="245">
        <f t="shared" si="1"/>
        <v>3</v>
      </c>
      <c r="H7" s="243">
        <v>2.4152999999999997E-2</v>
      </c>
      <c r="I7" s="243">
        <v>2.3405999999999996E-2</v>
      </c>
      <c r="J7" s="243">
        <v>2.2658999999999999E-2</v>
      </c>
      <c r="K7" s="243">
        <v>2.1911999999999997E-2</v>
      </c>
      <c r="L7" s="243">
        <v>2.1165E-2</v>
      </c>
    </row>
    <row r="8" spans="1:12">
      <c r="A8" s="230">
        <v>35</v>
      </c>
      <c r="B8" s="231" t="s">
        <v>314</v>
      </c>
      <c r="C8" s="230" t="s">
        <v>307</v>
      </c>
      <c r="D8" s="232">
        <v>1.1760999999999999</v>
      </c>
      <c r="E8" s="233">
        <v>1</v>
      </c>
      <c r="F8" s="234">
        <f t="shared" si="0"/>
        <v>88.207499999999996</v>
      </c>
      <c r="G8" s="234">
        <f t="shared" si="1"/>
        <v>88.207499999999996</v>
      </c>
      <c r="H8" s="232">
        <v>0.73719999999999997</v>
      </c>
      <c r="I8" s="232">
        <v>0.71439999999999992</v>
      </c>
      <c r="J8" s="232">
        <v>0.69159999999999999</v>
      </c>
      <c r="K8" s="232">
        <v>0.66880000000000006</v>
      </c>
      <c r="L8" s="232">
        <v>0.64600000000000002</v>
      </c>
    </row>
    <row r="9" spans="1:12">
      <c r="A9" s="241">
        <v>55</v>
      </c>
      <c r="B9" s="242" t="s">
        <v>316</v>
      </c>
      <c r="C9" s="241" t="s">
        <v>307</v>
      </c>
      <c r="D9" s="243">
        <v>0.1215</v>
      </c>
      <c r="E9" s="244">
        <v>4</v>
      </c>
      <c r="F9" s="245">
        <f t="shared" si="0"/>
        <v>9.1124999999999989</v>
      </c>
      <c r="G9" s="245">
        <f t="shared" si="1"/>
        <v>36.449999999999996</v>
      </c>
      <c r="H9" s="243">
        <v>8.8755000000000001E-2</v>
      </c>
      <c r="I9" s="243">
        <v>8.6009999999999989E-2</v>
      </c>
      <c r="J9" s="243">
        <v>8.3265000000000006E-2</v>
      </c>
      <c r="K9" s="243">
        <v>8.0519999999999994E-2</v>
      </c>
      <c r="L9" s="243">
        <v>7.7774999999999997E-2</v>
      </c>
    </row>
    <row r="10" spans="1:12">
      <c r="A10" s="230">
        <v>117</v>
      </c>
      <c r="B10" s="231" t="s">
        <v>317</v>
      </c>
      <c r="C10" s="230" t="s">
        <v>307</v>
      </c>
      <c r="D10" s="232">
        <v>4.1085000000000003</v>
      </c>
      <c r="E10" s="296">
        <v>1</v>
      </c>
      <c r="F10" s="234">
        <f t="shared" si="0"/>
        <v>308.13750000000005</v>
      </c>
      <c r="G10" s="234">
        <f t="shared" si="1"/>
        <v>308.13750000000005</v>
      </c>
      <c r="H10" s="232">
        <v>2.4182099999999997</v>
      </c>
      <c r="I10" s="232">
        <v>2.3434199999999996</v>
      </c>
      <c r="J10" s="232">
        <v>2.2686299999999999</v>
      </c>
      <c r="K10" s="232">
        <v>2.1938399999999998</v>
      </c>
      <c r="L10" s="232">
        <v>2.1190499999999997</v>
      </c>
    </row>
    <row r="11" spans="1:12">
      <c r="A11" s="230">
        <v>135</v>
      </c>
      <c r="B11" s="231" t="s">
        <v>319</v>
      </c>
      <c r="C11" s="230" t="s">
        <v>307</v>
      </c>
      <c r="D11" s="232">
        <v>0.17358483</v>
      </c>
      <c r="E11" s="296">
        <v>4</v>
      </c>
      <c r="F11" s="234">
        <f t="shared" si="0"/>
        <v>13.01886225</v>
      </c>
      <c r="G11" s="234">
        <f t="shared" si="1"/>
        <v>52.075448999999999</v>
      </c>
      <c r="H11" s="232">
        <v>0.1414487562</v>
      </c>
      <c r="I11" s="232">
        <v>0.13707405239999998</v>
      </c>
      <c r="J11" s="232">
        <v>0.13269934859999999</v>
      </c>
      <c r="K11" s="232">
        <v>0.1283246448</v>
      </c>
      <c r="L11" s="232">
        <v>0.12394994099999998</v>
      </c>
    </row>
    <row r="12" spans="1:12">
      <c r="A12" s="241">
        <v>137</v>
      </c>
      <c r="B12" s="242" t="s">
        <v>320</v>
      </c>
      <c r="C12" s="241" t="s">
        <v>304</v>
      </c>
      <c r="D12" s="243">
        <v>1.7576000000000001</v>
      </c>
      <c r="E12" s="244">
        <v>1</v>
      </c>
      <c r="F12" s="245">
        <f t="shared" si="0"/>
        <v>131.82</v>
      </c>
      <c r="G12" s="245">
        <f t="shared" si="1"/>
        <v>131.82</v>
      </c>
      <c r="H12" s="243">
        <v>1.501366</v>
      </c>
      <c r="I12" s="243">
        <v>1.4549319999999999</v>
      </c>
      <c r="J12" s="243">
        <v>1.408498</v>
      </c>
      <c r="K12" s="243">
        <v>1.3620640000000002</v>
      </c>
      <c r="L12" s="243">
        <v>1.3156300000000001</v>
      </c>
    </row>
    <row r="13" spans="1:12">
      <c r="A13" s="230">
        <v>114</v>
      </c>
      <c r="B13" s="231" t="s">
        <v>323</v>
      </c>
      <c r="C13" s="230" t="s">
        <v>307</v>
      </c>
      <c r="D13" s="232">
        <v>2.6219000000000001</v>
      </c>
      <c r="E13" s="296">
        <v>1</v>
      </c>
      <c r="F13" s="234">
        <f t="shared" si="0"/>
        <v>196.64250000000001</v>
      </c>
      <c r="G13" s="234">
        <f t="shared" si="1"/>
        <v>196.64250000000001</v>
      </c>
      <c r="H13" s="232">
        <v>0.90307000000000004</v>
      </c>
      <c r="I13" s="232">
        <v>0.87514000000000003</v>
      </c>
      <c r="J13" s="232">
        <v>0.84721000000000013</v>
      </c>
      <c r="K13" s="232">
        <v>0.81928000000000001</v>
      </c>
      <c r="L13" s="232">
        <v>0.79135</v>
      </c>
    </row>
    <row r="14" spans="1:12">
      <c r="A14" s="241">
        <v>145</v>
      </c>
      <c r="B14" s="242" t="s">
        <v>324</v>
      </c>
      <c r="C14" s="241" t="s">
        <v>307</v>
      </c>
      <c r="D14" s="243">
        <v>1.7983</v>
      </c>
      <c r="E14" s="244">
        <v>4</v>
      </c>
      <c r="F14" s="245">
        <f t="shared" si="0"/>
        <v>134.8725</v>
      </c>
      <c r="G14" s="245">
        <f t="shared" si="1"/>
        <v>539.49</v>
      </c>
      <c r="H14" s="243">
        <v>1.14557</v>
      </c>
      <c r="I14" s="243">
        <v>1.1101399999999999</v>
      </c>
      <c r="J14" s="243">
        <v>1.0747100000000001</v>
      </c>
      <c r="K14" s="243">
        <v>1.03928</v>
      </c>
      <c r="L14" s="243">
        <v>1.0038499999999999</v>
      </c>
    </row>
    <row r="15" spans="1:12">
      <c r="A15" s="241">
        <v>150</v>
      </c>
      <c r="B15" s="242" t="s">
        <v>325</v>
      </c>
      <c r="C15" s="241" t="s">
        <v>304</v>
      </c>
      <c r="D15" s="243">
        <v>0.8417</v>
      </c>
      <c r="E15" s="244">
        <v>1</v>
      </c>
      <c r="F15" s="245">
        <f>D15*75</f>
        <v>63.127499999999998</v>
      </c>
      <c r="G15" s="245">
        <f t="shared" si="1"/>
        <v>63.127499999999998</v>
      </c>
      <c r="H15" s="243">
        <v>0.72588660869999988</v>
      </c>
      <c r="I15" s="243">
        <v>0.70343650739999986</v>
      </c>
      <c r="J15" s="243">
        <v>0.68098640609999994</v>
      </c>
      <c r="K15" s="243">
        <v>0.65853630479999992</v>
      </c>
      <c r="L15" s="243">
        <v>0.63608620349999989</v>
      </c>
    </row>
    <row r="16" spans="1:12">
      <c r="A16" s="241">
        <v>129</v>
      </c>
      <c r="B16" s="242" t="s">
        <v>326</v>
      </c>
      <c r="C16" s="241" t="s">
        <v>304</v>
      </c>
      <c r="D16" s="243">
        <v>0.35370000000000001</v>
      </c>
      <c r="E16" s="244">
        <v>1</v>
      </c>
      <c r="F16" s="245">
        <f t="shared" si="0"/>
        <v>26.5275</v>
      </c>
      <c r="G16" s="245">
        <f t="shared" si="1"/>
        <v>26.5275</v>
      </c>
      <c r="H16" s="243">
        <v>0.31732262809999995</v>
      </c>
      <c r="I16" s="243">
        <v>0.30750852619999991</v>
      </c>
      <c r="J16" s="243">
        <v>0.29769442429999993</v>
      </c>
      <c r="K16" s="243">
        <v>0.28788032239999994</v>
      </c>
      <c r="L16" s="243">
        <v>0.27806622049999996</v>
      </c>
    </row>
    <row r="17" spans="1:12">
      <c r="A17" s="230">
        <v>166</v>
      </c>
      <c r="B17" s="231" t="s">
        <v>389</v>
      </c>
      <c r="C17" s="230" t="s">
        <v>307</v>
      </c>
      <c r="D17" s="236">
        <v>2.1162000000000001</v>
      </c>
      <c r="E17" s="296">
        <v>1</v>
      </c>
      <c r="F17" s="234">
        <f t="shared" si="0"/>
        <v>158.715</v>
      </c>
      <c r="G17" s="234">
        <f t="shared" si="1"/>
        <v>158.715</v>
      </c>
      <c r="H17" s="300">
        <v>1.9458199999999997</v>
      </c>
      <c r="I17" s="236">
        <v>1.8856399999999998</v>
      </c>
      <c r="J17" s="236">
        <v>1.8254599999999999</v>
      </c>
      <c r="K17" s="236">
        <v>1.7652799999999997</v>
      </c>
      <c r="L17" s="236">
        <v>1.7050999999999998</v>
      </c>
    </row>
    <row r="18" spans="1:12">
      <c r="A18" s="230">
        <v>29</v>
      </c>
      <c r="B18" s="231" t="s">
        <v>306</v>
      </c>
      <c r="C18" s="230" t="s">
        <v>307</v>
      </c>
      <c r="D18" s="232">
        <v>0.26890999999999998</v>
      </c>
      <c r="E18" s="296">
        <v>1</v>
      </c>
      <c r="F18" s="234">
        <f t="shared" si="0"/>
        <v>20.16825</v>
      </c>
      <c r="G18" s="234">
        <f t="shared" si="1"/>
        <v>20.16825</v>
      </c>
      <c r="H18" s="295">
        <v>18.997929179999996</v>
      </c>
      <c r="I18" s="232">
        <v>18.410364359999996</v>
      </c>
      <c r="J18" s="232">
        <v>17.822799539999998</v>
      </c>
      <c r="K18" s="232">
        <v>17.235234719999998</v>
      </c>
      <c r="L18" s="232">
        <v>16.647669899999997</v>
      </c>
    </row>
    <row r="19" spans="1:12">
      <c r="A19" s="237">
        <v>11</v>
      </c>
      <c r="B19" s="238" t="s">
        <v>308</v>
      </c>
      <c r="C19" s="239" t="s">
        <v>309</v>
      </c>
      <c r="D19" s="239">
        <v>0.12050265</v>
      </c>
      <c r="E19" s="240">
        <v>1</v>
      </c>
      <c r="F19" s="245">
        <f t="shared" si="0"/>
        <v>9.0376987500000006</v>
      </c>
      <c r="G19" s="245">
        <f t="shared" si="1"/>
        <v>9.0376987500000006</v>
      </c>
      <c r="H19" s="239">
        <v>8.7665677874999997</v>
      </c>
      <c r="I19" s="239">
        <v>8.4954368250000005</v>
      </c>
      <c r="J19" s="239">
        <v>8.2243058625000014</v>
      </c>
      <c r="K19" s="239">
        <v>7.9531749000000005</v>
      </c>
      <c r="L19" s="239">
        <v>7.6820439375000005</v>
      </c>
    </row>
    <row r="20" spans="1:12">
      <c r="A20" s="226"/>
      <c r="B20" s="225"/>
      <c r="C20" s="226"/>
      <c r="D20" s="225"/>
      <c r="E20" s="225"/>
      <c r="F20" s="225"/>
      <c r="G20" s="235">
        <v>1171.6035959999999</v>
      </c>
      <c r="H20" s="225"/>
      <c r="I20" s="225"/>
      <c r="J20" s="225"/>
      <c r="K20" s="225"/>
      <c r="L20" s="225"/>
    </row>
    <row r="21" spans="1:12">
      <c r="A21" s="224"/>
      <c r="B21" s="224"/>
      <c r="C21" s="224"/>
      <c r="D21" s="225"/>
      <c r="E21" s="225"/>
      <c r="F21" s="225"/>
      <c r="G21" s="225"/>
      <c r="H21" s="225"/>
      <c r="I21" s="225"/>
      <c r="J21" s="225"/>
      <c r="K21" s="225"/>
      <c r="L21" s="225"/>
    </row>
    <row r="22" spans="1:12">
      <c r="A22" s="224"/>
      <c r="B22" s="224"/>
      <c r="C22" s="224"/>
      <c r="D22" s="225"/>
      <c r="E22" s="225"/>
      <c r="F22" s="225"/>
      <c r="G22" s="225"/>
      <c r="H22" s="225"/>
      <c r="I22" s="225"/>
      <c r="J22" s="225"/>
      <c r="K22" s="225"/>
      <c r="L22" s="225"/>
    </row>
    <row r="23" spans="1:12">
      <c r="A23" s="226"/>
      <c r="B23" s="225"/>
      <c r="C23" s="226"/>
      <c r="D23" s="225"/>
      <c r="E23" s="225"/>
      <c r="F23" s="225"/>
      <c r="G23" s="225"/>
      <c r="H23" s="225"/>
      <c r="I23" s="225"/>
      <c r="J23" s="225"/>
      <c r="K23" s="225"/>
      <c r="L23" s="225"/>
    </row>
    <row r="24" spans="1:12">
      <c r="A24" s="226"/>
      <c r="B24" s="251" t="s">
        <v>44</v>
      </c>
      <c r="C24" s="253">
        <f>G4+G6+G7+G9+G12+G14+G16+G19+G15</f>
        <v>828.03769875000012</v>
      </c>
      <c r="D24" s="225"/>
      <c r="E24" s="225"/>
      <c r="F24" s="225"/>
      <c r="G24" s="225"/>
      <c r="H24" s="225"/>
      <c r="I24" s="225"/>
      <c r="J24" s="225"/>
      <c r="K24" s="225"/>
      <c r="L24" s="225"/>
    </row>
    <row r="25" spans="1:12">
      <c r="A25" s="226"/>
      <c r="B25" s="250" t="s">
        <v>45</v>
      </c>
      <c r="C25" s="252">
        <f>G5+G8+G10+G11+G13+G17+G18</f>
        <v>863.00278575000016</v>
      </c>
      <c r="D25" s="225"/>
      <c r="E25" s="225"/>
      <c r="F25" s="225"/>
      <c r="G25" s="225"/>
      <c r="H25" s="225"/>
      <c r="I25" s="225"/>
      <c r="J25" s="225"/>
      <c r="K25" s="225"/>
      <c r="L25" s="225"/>
    </row>
  </sheetData>
  <mergeCells count="3">
    <mergeCell ref="A2:A3"/>
    <mergeCell ref="B2:B3"/>
    <mergeCell ref="C2:C3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2:L25"/>
  <sheetViews>
    <sheetView workbookViewId="0">
      <selection activeCell="D15" sqref="D15"/>
    </sheetView>
  </sheetViews>
  <sheetFormatPr defaultRowHeight="15"/>
  <cols>
    <col min="2" max="2" width="58.5703125" customWidth="1"/>
  </cols>
  <sheetData>
    <row r="2" spans="1:12" ht="25.5">
      <c r="A2" s="355" t="s">
        <v>0</v>
      </c>
      <c r="B2" s="369" t="s">
        <v>46</v>
      </c>
      <c r="C2" s="371" t="s">
        <v>303</v>
      </c>
      <c r="D2" s="290" t="s">
        <v>2</v>
      </c>
      <c r="E2" s="290" t="s">
        <v>304</v>
      </c>
      <c r="F2" s="290"/>
      <c r="G2" s="290"/>
      <c r="H2" s="291">
        <v>0.03</v>
      </c>
      <c r="I2" s="291">
        <v>0.06</v>
      </c>
      <c r="J2" s="291">
        <v>0.09</v>
      </c>
      <c r="K2" s="291">
        <v>0.12</v>
      </c>
      <c r="L2" s="291">
        <v>0.15</v>
      </c>
    </row>
    <row r="3" spans="1:12">
      <c r="A3" s="356"/>
      <c r="B3" s="370"/>
      <c r="C3" s="372" t="s">
        <v>303</v>
      </c>
      <c r="D3" s="292" t="s">
        <v>5</v>
      </c>
      <c r="E3" s="292"/>
      <c r="F3" s="292"/>
      <c r="G3" s="292"/>
      <c r="H3" s="292" t="s">
        <v>6</v>
      </c>
      <c r="I3" s="292" t="s">
        <v>7</v>
      </c>
      <c r="J3" s="292" t="s">
        <v>8</v>
      </c>
      <c r="K3" s="292" t="s">
        <v>9</v>
      </c>
      <c r="L3" s="292" t="s">
        <v>10</v>
      </c>
    </row>
    <row r="4" spans="1:12" ht="18">
      <c r="A4" s="302">
        <v>2</v>
      </c>
      <c r="B4" s="303" t="s">
        <v>406</v>
      </c>
      <c r="C4" s="302" t="s">
        <v>304</v>
      </c>
      <c r="D4" s="304">
        <v>0.20230000000000001</v>
      </c>
      <c r="E4" s="305">
        <v>1</v>
      </c>
      <c r="F4" s="52">
        <f>D4*75</f>
        <v>15.172500000000001</v>
      </c>
      <c r="G4" s="52">
        <f>F4*E4</f>
        <v>15.172500000000001</v>
      </c>
      <c r="H4" s="304">
        <v>0.17025143179999999</v>
      </c>
      <c r="I4" s="304">
        <v>0.16498592359999997</v>
      </c>
      <c r="J4" s="304">
        <v>0.15972041539999998</v>
      </c>
      <c r="K4" s="304">
        <v>0.15445490719999999</v>
      </c>
      <c r="L4" s="304">
        <v>0.14918939899999997</v>
      </c>
    </row>
    <row r="5" spans="1:12">
      <c r="A5" s="293">
        <v>13</v>
      </c>
      <c r="B5" s="294" t="s">
        <v>310</v>
      </c>
      <c r="C5" s="293" t="s">
        <v>307</v>
      </c>
      <c r="D5" s="295">
        <v>0.17358483</v>
      </c>
      <c r="E5" s="296">
        <v>3</v>
      </c>
      <c r="F5" s="234">
        <f t="shared" ref="F5:F17" si="0">D5*75</f>
        <v>13.01886225</v>
      </c>
      <c r="G5" s="234">
        <f t="shared" ref="G5:G17" si="1">F5*E5</f>
        <v>39.056586750000001</v>
      </c>
      <c r="H5" s="295">
        <v>0.16837728509999997</v>
      </c>
      <c r="I5" s="295">
        <v>0.16316974019999997</v>
      </c>
      <c r="J5" s="295">
        <v>0.15796219529999997</v>
      </c>
      <c r="K5" s="295">
        <v>0.15275465039999997</v>
      </c>
      <c r="L5" s="295">
        <v>0.14754710549999997</v>
      </c>
    </row>
    <row r="6" spans="1:12">
      <c r="A6" s="306">
        <v>17</v>
      </c>
      <c r="B6" s="307" t="s">
        <v>407</v>
      </c>
      <c r="C6" s="306" t="s">
        <v>304</v>
      </c>
      <c r="D6" s="271">
        <v>4.0300000000000002E-2</v>
      </c>
      <c r="E6" s="308">
        <v>2</v>
      </c>
      <c r="F6" s="52">
        <f t="shared" si="0"/>
        <v>3.0225</v>
      </c>
      <c r="G6" s="52">
        <f t="shared" si="1"/>
        <v>6.0449999999999999</v>
      </c>
      <c r="H6" s="271">
        <v>1.5519999999999999E-2</v>
      </c>
      <c r="I6" s="271">
        <v>1.504E-2</v>
      </c>
      <c r="J6" s="271">
        <v>1.456E-2</v>
      </c>
      <c r="K6" s="271">
        <v>1.4080000000000001E-2</v>
      </c>
      <c r="L6" s="271">
        <v>1.3599999999999999E-2</v>
      </c>
    </row>
    <row r="7" spans="1:12">
      <c r="A7" s="302">
        <v>31</v>
      </c>
      <c r="B7" s="303" t="s">
        <v>408</v>
      </c>
      <c r="C7" s="302" t="s">
        <v>304</v>
      </c>
      <c r="D7" s="304">
        <v>4.3400000000000001E-2</v>
      </c>
      <c r="E7" s="305">
        <v>1</v>
      </c>
      <c r="F7" s="52">
        <f t="shared" si="0"/>
        <v>3.2549999999999999</v>
      </c>
      <c r="G7" s="52">
        <f t="shared" si="1"/>
        <v>3.2549999999999999</v>
      </c>
      <c r="H7" s="304">
        <v>2.4152999999999997E-2</v>
      </c>
      <c r="I7" s="304">
        <v>2.3405999999999996E-2</v>
      </c>
      <c r="J7" s="304">
        <v>2.2658999999999999E-2</v>
      </c>
      <c r="K7" s="304">
        <v>2.1911999999999997E-2</v>
      </c>
      <c r="L7" s="304">
        <v>2.1165E-2</v>
      </c>
    </row>
    <row r="8" spans="1:12">
      <c r="A8" s="293">
        <v>35</v>
      </c>
      <c r="B8" s="294" t="s">
        <v>314</v>
      </c>
      <c r="C8" s="293" t="s">
        <v>307</v>
      </c>
      <c r="D8" s="295">
        <v>1.1760999999999999</v>
      </c>
      <c r="E8" s="296">
        <v>1</v>
      </c>
      <c r="F8" s="234">
        <f t="shared" si="0"/>
        <v>88.207499999999996</v>
      </c>
      <c r="G8" s="234">
        <f t="shared" si="1"/>
        <v>88.207499999999996</v>
      </c>
      <c r="H8" s="295">
        <v>0.73719999999999997</v>
      </c>
      <c r="I8" s="295">
        <v>0.71439999999999992</v>
      </c>
      <c r="J8" s="295">
        <v>0.69159999999999999</v>
      </c>
      <c r="K8" s="295">
        <v>0.66880000000000006</v>
      </c>
      <c r="L8" s="295">
        <v>0.64600000000000002</v>
      </c>
    </row>
    <row r="9" spans="1:12">
      <c r="A9" s="302">
        <v>55</v>
      </c>
      <c r="B9" s="303" t="s">
        <v>414</v>
      </c>
      <c r="C9" s="302" t="s">
        <v>307</v>
      </c>
      <c r="D9" s="304">
        <v>0.27900000000000003</v>
      </c>
      <c r="E9" s="305">
        <v>4</v>
      </c>
      <c r="F9" s="52">
        <f t="shared" si="0"/>
        <v>20.925000000000001</v>
      </c>
      <c r="G9" s="52">
        <f t="shared" si="1"/>
        <v>83.7</v>
      </c>
      <c r="H9" s="304">
        <v>8.8755000000000001E-2</v>
      </c>
      <c r="I9" s="304">
        <v>8.6009999999999989E-2</v>
      </c>
      <c r="J9" s="304">
        <v>8.3265000000000006E-2</v>
      </c>
      <c r="K9" s="304">
        <v>8.0519999999999994E-2</v>
      </c>
      <c r="L9" s="304">
        <v>7.7774999999999997E-2</v>
      </c>
    </row>
    <row r="10" spans="1:12">
      <c r="A10" s="293">
        <v>117</v>
      </c>
      <c r="B10" s="294" t="s">
        <v>410</v>
      </c>
      <c r="C10" s="293" t="s">
        <v>307</v>
      </c>
      <c r="D10" s="295">
        <v>5.8167</v>
      </c>
      <c r="E10" s="296">
        <v>1</v>
      </c>
      <c r="F10" s="234">
        <f t="shared" si="0"/>
        <v>436.2525</v>
      </c>
      <c r="G10" s="234">
        <f t="shared" si="1"/>
        <v>436.2525</v>
      </c>
      <c r="H10" s="295">
        <v>2.4182099999999997</v>
      </c>
      <c r="I10" s="295">
        <v>2.3434199999999996</v>
      </c>
      <c r="J10" s="295">
        <v>2.2686299999999999</v>
      </c>
      <c r="K10" s="295">
        <v>2.1938399999999998</v>
      </c>
      <c r="L10" s="295">
        <v>2.1190499999999997</v>
      </c>
    </row>
    <row r="11" spans="1:12">
      <c r="A11" s="293">
        <v>135</v>
      </c>
      <c r="B11" s="294" t="s">
        <v>319</v>
      </c>
      <c r="C11" s="293" t="s">
        <v>307</v>
      </c>
      <c r="D11" s="295">
        <v>0.3004</v>
      </c>
      <c r="E11" s="296">
        <v>3</v>
      </c>
      <c r="F11" s="234">
        <f t="shared" si="0"/>
        <v>22.53</v>
      </c>
      <c r="G11" s="234">
        <f t="shared" si="1"/>
        <v>67.59</v>
      </c>
      <c r="H11" s="295">
        <v>0.1414487562</v>
      </c>
      <c r="I11" s="295">
        <v>0.13707405239999998</v>
      </c>
      <c r="J11" s="295">
        <v>0.13269934859999999</v>
      </c>
      <c r="K11" s="295">
        <v>0.1283246448</v>
      </c>
      <c r="L11" s="295">
        <v>0.12394994099999998</v>
      </c>
    </row>
    <row r="12" spans="1:12">
      <c r="A12" s="302">
        <v>137</v>
      </c>
      <c r="B12" s="303" t="s">
        <v>412</v>
      </c>
      <c r="C12" s="302" t="s">
        <v>304</v>
      </c>
      <c r="D12" s="304">
        <v>3.3170000000000002</v>
      </c>
      <c r="E12" s="305">
        <v>1</v>
      </c>
      <c r="F12" s="52">
        <f t="shared" si="0"/>
        <v>248.77500000000001</v>
      </c>
      <c r="G12" s="52">
        <f t="shared" si="1"/>
        <v>248.77500000000001</v>
      </c>
      <c r="H12" s="304">
        <v>1.501366</v>
      </c>
      <c r="I12" s="304">
        <v>1.4549319999999999</v>
      </c>
      <c r="J12" s="304">
        <v>1.408498</v>
      </c>
      <c r="K12" s="304">
        <v>1.3620640000000002</v>
      </c>
      <c r="L12" s="304">
        <v>1.3156300000000001</v>
      </c>
    </row>
    <row r="13" spans="1:12">
      <c r="A13" s="302">
        <v>140</v>
      </c>
      <c r="B13" s="303" t="s">
        <v>413</v>
      </c>
      <c r="C13" s="302" t="s">
        <v>307</v>
      </c>
      <c r="D13" s="304">
        <v>1.7949999999999999</v>
      </c>
      <c r="E13" s="305">
        <v>4</v>
      </c>
      <c r="F13" s="52">
        <f t="shared" si="0"/>
        <v>134.625</v>
      </c>
      <c r="G13" s="52">
        <f t="shared" si="1"/>
        <v>538.5</v>
      </c>
      <c r="H13" s="304">
        <v>0.83419999999999994</v>
      </c>
      <c r="I13" s="304">
        <v>0.8083999999999999</v>
      </c>
      <c r="J13" s="304">
        <v>0.78259999999999996</v>
      </c>
      <c r="K13" s="304">
        <v>0.75680000000000003</v>
      </c>
      <c r="L13" s="304">
        <v>0.73099999999999998</v>
      </c>
    </row>
    <row r="14" spans="1:12">
      <c r="A14" s="293">
        <v>163</v>
      </c>
      <c r="B14" s="294" t="s">
        <v>445</v>
      </c>
      <c r="C14" s="293" t="s">
        <v>307</v>
      </c>
      <c r="D14" s="300">
        <v>1.9158999999999999</v>
      </c>
      <c r="E14" s="296">
        <v>1</v>
      </c>
      <c r="F14" s="234">
        <f t="shared" si="0"/>
        <v>143.6925</v>
      </c>
      <c r="G14" s="234">
        <f t="shared" si="1"/>
        <v>143.6925</v>
      </c>
      <c r="H14" s="300">
        <v>1.3095000000000001</v>
      </c>
      <c r="I14" s="300">
        <v>1.2689999999999999</v>
      </c>
      <c r="J14" s="300">
        <v>1.2285000000000001</v>
      </c>
      <c r="K14" s="300">
        <v>1.1880000000000002</v>
      </c>
      <c r="L14" s="300">
        <v>1.1475</v>
      </c>
    </row>
    <row r="15" spans="1:12">
      <c r="A15" s="293">
        <v>166</v>
      </c>
      <c r="B15" s="294" t="s">
        <v>446</v>
      </c>
      <c r="C15" s="293" t="s">
        <v>307</v>
      </c>
      <c r="D15" s="300">
        <v>2.7789000000000001</v>
      </c>
      <c r="E15" s="296">
        <v>1</v>
      </c>
      <c r="F15" s="234">
        <f t="shared" si="0"/>
        <v>208.41750000000002</v>
      </c>
      <c r="G15" s="234">
        <f t="shared" si="1"/>
        <v>208.41750000000002</v>
      </c>
      <c r="H15" s="300">
        <v>1.9458199999999997</v>
      </c>
      <c r="I15" s="300">
        <v>1.8856399999999998</v>
      </c>
      <c r="J15" s="300">
        <v>1.8254599999999999</v>
      </c>
      <c r="K15" s="300">
        <v>1.7652799999999997</v>
      </c>
      <c r="L15" s="300">
        <v>1.7050999999999998</v>
      </c>
    </row>
    <row r="16" spans="1:12">
      <c r="A16" s="306">
        <v>11</v>
      </c>
      <c r="B16" s="307" t="s">
        <v>308</v>
      </c>
      <c r="C16" s="271" t="s">
        <v>309</v>
      </c>
      <c r="D16" s="271">
        <v>0.33</v>
      </c>
      <c r="E16" s="308">
        <v>1</v>
      </c>
      <c r="F16" s="52">
        <f t="shared" si="0"/>
        <v>24.75</v>
      </c>
      <c r="G16" s="52">
        <f t="shared" si="1"/>
        <v>24.75</v>
      </c>
      <c r="H16" s="271">
        <v>8.7665677874999997</v>
      </c>
      <c r="I16" s="271">
        <v>8.4954368250000005</v>
      </c>
      <c r="J16" s="271">
        <v>8.2243058625000014</v>
      </c>
      <c r="K16" s="271">
        <v>7.9531749000000005</v>
      </c>
      <c r="L16" s="271">
        <v>7.6820439375000005</v>
      </c>
    </row>
    <row r="17" spans="1:12">
      <c r="A17" s="293">
        <v>29</v>
      </c>
      <c r="B17" s="294" t="s">
        <v>306</v>
      </c>
      <c r="C17" s="293" t="s">
        <v>307</v>
      </c>
      <c r="D17" s="295">
        <v>0.26113991999999997</v>
      </c>
      <c r="E17" s="296">
        <v>1</v>
      </c>
      <c r="F17" s="234">
        <f t="shared" si="0"/>
        <v>19.585493999999997</v>
      </c>
      <c r="G17" s="234">
        <f t="shared" si="1"/>
        <v>19.585493999999997</v>
      </c>
      <c r="H17" s="295">
        <v>18.997929179999996</v>
      </c>
      <c r="I17" s="295">
        <v>18.410364359999996</v>
      </c>
      <c r="J17" s="295">
        <v>17.822799539999998</v>
      </c>
      <c r="K17" s="295">
        <v>17.235234719999998</v>
      </c>
      <c r="L17" s="295">
        <v>16.647669899999997</v>
      </c>
    </row>
    <row r="18" spans="1:12">
      <c r="A18" s="287"/>
      <c r="B18" s="287"/>
      <c r="C18" s="287"/>
      <c r="D18" s="288"/>
      <c r="E18" s="288"/>
      <c r="F18" s="288"/>
      <c r="G18" s="235">
        <v>1015.1313285000001</v>
      </c>
      <c r="H18" s="288"/>
      <c r="I18" s="288"/>
      <c r="J18" s="288"/>
      <c r="K18" s="288"/>
      <c r="L18" s="288"/>
    </row>
    <row r="19" spans="1:12">
      <c r="A19" s="287"/>
      <c r="B19" s="287"/>
      <c r="C19" s="287"/>
      <c r="D19" s="288"/>
      <c r="E19" s="288"/>
      <c r="F19" s="288"/>
      <c r="G19" s="288"/>
      <c r="H19" s="288"/>
      <c r="I19" s="288"/>
      <c r="J19" s="288"/>
      <c r="K19" s="288"/>
      <c r="L19" s="288"/>
    </row>
    <row r="20" spans="1:12">
      <c r="A20" s="289"/>
      <c r="B20" s="288"/>
      <c r="C20" s="289"/>
      <c r="D20" s="288"/>
      <c r="E20" s="288"/>
      <c r="F20" s="288"/>
      <c r="G20" s="288"/>
      <c r="H20" s="288"/>
      <c r="I20" s="288"/>
      <c r="J20" s="288"/>
      <c r="K20" s="288"/>
      <c r="L20" s="288"/>
    </row>
    <row r="21" spans="1:12">
      <c r="A21" s="289"/>
      <c r="B21" s="315" t="s">
        <v>44</v>
      </c>
      <c r="C21" s="253">
        <f>G4+G6+G7+G9+G12+G13+G16</f>
        <v>920.19749999999999</v>
      </c>
      <c r="D21" s="288"/>
      <c r="E21" s="288"/>
      <c r="F21" s="288"/>
      <c r="G21" s="288"/>
      <c r="H21" s="288"/>
      <c r="I21" s="288"/>
      <c r="J21" s="288"/>
      <c r="K21" s="288"/>
      <c r="L21" s="288"/>
    </row>
    <row r="22" spans="1:12">
      <c r="A22" s="289"/>
      <c r="B22" s="314" t="s">
        <v>45</v>
      </c>
      <c r="C22" s="252">
        <f>G5+G8+G10+G11+G14+G15+G17</f>
        <v>1002.8020807500001</v>
      </c>
      <c r="D22" s="288"/>
      <c r="E22" s="288"/>
      <c r="F22" s="288"/>
      <c r="G22" s="288"/>
      <c r="H22" s="288"/>
      <c r="I22" s="288"/>
      <c r="J22" s="288"/>
      <c r="K22" s="288"/>
      <c r="L22" s="288"/>
    </row>
    <row r="24" spans="1:12" ht="25.5" customHeight="1"/>
    <row r="25" spans="1:12" ht="15" customHeight="1"/>
  </sheetData>
  <mergeCells count="3">
    <mergeCell ref="A2:A3"/>
    <mergeCell ref="B2:B3"/>
    <mergeCell ref="C2:C3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2:N43"/>
  <sheetViews>
    <sheetView topLeftCell="A34" workbookViewId="0">
      <selection activeCell="D52" sqref="D52"/>
    </sheetView>
  </sheetViews>
  <sheetFormatPr defaultRowHeight="15"/>
  <cols>
    <col min="2" max="2" width="55.5703125" customWidth="1"/>
  </cols>
  <sheetData>
    <row r="2" spans="1:12" ht="25.5">
      <c r="A2" s="355" t="s">
        <v>0</v>
      </c>
      <c r="B2" s="369" t="s">
        <v>46</v>
      </c>
      <c r="C2" s="371" t="s">
        <v>303</v>
      </c>
      <c r="D2" s="290" t="s">
        <v>2</v>
      </c>
      <c r="E2" s="290" t="s">
        <v>304</v>
      </c>
      <c r="F2" s="290"/>
      <c r="G2" s="290"/>
      <c r="H2" s="291">
        <v>0.03</v>
      </c>
      <c r="I2" s="291">
        <v>0.06</v>
      </c>
      <c r="J2" s="291">
        <v>0.09</v>
      </c>
      <c r="K2" s="291">
        <v>0.12</v>
      </c>
      <c r="L2" s="291">
        <v>0.15</v>
      </c>
    </row>
    <row r="3" spans="1:12">
      <c r="A3" s="356"/>
      <c r="B3" s="370"/>
      <c r="C3" s="372" t="s">
        <v>303</v>
      </c>
      <c r="D3" s="292" t="s">
        <v>5</v>
      </c>
      <c r="E3" s="292"/>
      <c r="F3" s="292"/>
      <c r="G3" s="292"/>
      <c r="H3" s="292" t="s">
        <v>6</v>
      </c>
      <c r="I3" s="292" t="s">
        <v>7</v>
      </c>
      <c r="J3" s="292" t="s">
        <v>8</v>
      </c>
      <c r="K3" s="292" t="s">
        <v>9</v>
      </c>
      <c r="L3" s="292" t="s">
        <v>10</v>
      </c>
    </row>
    <row r="4" spans="1:12" ht="18">
      <c r="A4" s="302">
        <v>2</v>
      </c>
      <c r="B4" s="303" t="s">
        <v>406</v>
      </c>
      <c r="C4" s="302" t="s">
        <v>304</v>
      </c>
      <c r="D4" s="304">
        <v>0.20230000000000001</v>
      </c>
      <c r="E4" s="305">
        <v>1</v>
      </c>
      <c r="F4" s="52">
        <f>D4*75</f>
        <v>15.172500000000001</v>
      </c>
      <c r="G4" s="52">
        <f>F4*E4</f>
        <v>15.172500000000001</v>
      </c>
      <c r="H4" s="304">
        <v>0.17025143179999999</v>
      </c>
      <c r="I4" s="304">
        <v>0.16498592359999997</v>
      </c>
      <c r="J4" s="304">
        <v>0.15972041539999998</v>
      </c>
      <c r="K4" s="304">
        <v>0.15445490719999999</v>
      </c>
      <c r="L4" s="304">
        <v>0.14918939899999997</v>
      </c>
    </row>
    <row r="5" spans="1:12">
      <c r="A5" s="293">
        <v>13</v>
      </c>
      <c r="B5" s="294" t="s">
        <v>310</v>
      </c>
      <c r="C5" s="293" t="s">
        <v>307</v>
      </c>
      <c r="D5" s="295">
        <v>0.17358482999999997</v>
      </c>
      <c r="E5" s="296">
        <v>3</v>
      </c>
      <c r="F5" s="234">
        <f t="shared" ref="F5:F19" si="0">D5*75</f>
        <v>13.018862249999998</v>
      </c>
      <c r="G5" s="234">
        <f t="shared" ref="G5:G19" si="1">F5*E5</f>
        <v>39.056586749999994</v>
      </c>
      <c r="H5" s="295">
        <v>0.16837728509999997</v>
      </c>
      <c r="I5" s="295">
        <v>0.16316974019999997</v>
      </c>
      <c r="J5" s="295">
        <v>0.15796219529999997</v>
      </c>
      <c r="K5" s="295">
        <v>0.15275465039999997</v>
      </c>
      <c r="L5" s="295">
        <v>0.14754710549999997</v>
      </c>
    </row>
    <row r="6" spans="1:12">
      <c r="A6" s="306">
        <v>17</v>
      </c>
      <c r="B6" s="307" t="s">
        <v>407</v>
      </c>
      <c r="C6" s="306" t="s">
        <v>304</v>
      </c>
      <c r="D6" s="271">
        <v>4.0300000000000002E-2</v>
      </c>
      <c r="E6" s="308">
        <v>2</v>
      </c>
      <c r="F6" s="52">
        <f t="shared" si="0"/>
        <v>3.0225</v>
      </c>
      <c r="G6" s="52">
        <f t="shared" si="1"/>
        <v>6.0449999999999999</v>
      </c>
      <c r="H6" s="271">
        <v>1.5519999999999999E-2</v>
      </c>
      <c r="I6" s="271">
        <v>1.504E-2</v>
      </c>
      <c r="J6" s="271">
        <v>1.456E-2</v>
      </c>
      <c r="K6" s="271">
        <v>1.4080000000000001E-2</v>
      </c>
      <c r="L6" s="271">
        <v>1.3599999999999999E-2</v>
      </c>
    </row>
    <row r="7" spans="1:12">
      <c r="A7" s="302">
        <v>31</v>
      </c>
      <c r="B7" s="303" t="s">
        <v>408</v>
      </c>
      <c r="C7" s="302" t="s">
        <v>304</v>
      </c>
      <c r="D7" s="304">
        <v>4.3400000000000001E-2</v>
      </c>
      <c r="E7" s="305">
        <v>1</v>
      </c>
      <c r="F7" s="52">
        <f t="shared" si="0"/>
        <v>3.2549999999999999</v>
      </c>
      <c r="G7" s="52">
        <f t="shared" si="1"/>
        <v>3.2549999999999999</v>
      </c>
      <c r="H7" s="304">
        <v>2.4152999999999997E-2</v>
      </c>
      <c r="I7" s="304">
        <v>2.3405999999999996E-2</v>
      </c>
      <c r="J7" s="304">
        <v>2.2658999999999999E-2</v>
      </c>
      <c r="K7" s="304">
        <v>2.1911999999999997E-2</v>
      </c>
      <c r="L7" s="304">
        <v>2.1165E-2</v>
      </c>
    </row>
    <row r="8" spans="1:12">
      <c r="A8" s="293">
        <v>35</v>
      </c>
      <c r="B8" s="294" t="s">
        <v>314</v>
      </c>
      <c r="C8" s="293" t="s">
        <v>307</v>
      </c>
      <c r="D8" s="295">
        <v>1.1760999999999999</v>
      </c>
      <c r="E8" s="296">
        <v>1</v>
      </c>
      <c r="F8" s="234">
        <f t="shared" si="0"/>
        <v>88.207499999999996</v>
      </c>
      <c r="G8" s="234">
        <f t="shared" si="1"/>
        <v>88.207499999999996</v>
      </c>
      <c r="H8" s="295">
        <v>0.73719999999999997</v>
      </c>
      <c r="I8" s="295">
        <v>0.71439999999999992</v>
      </c>
      <c r="J8" s="295">
        <v>0.69159999999999999</v>
      </c>
      <c r="K8" s="295">
        <v>0.66880000000000006</v>
      </c>
      <c r="L8" s="295">
        <v>0.64600000000000002</v>
      </c>
    </row>
    <row r="9" spans="1:12">
      <c r="A9" s="302">
        <v>55</v>
      </c>
      <c r="B9" s="303" t="s">
        <v>414</v>
      </c>
      <c r="C9" s="302" t="s">
        <v>307</v>
      </c>
      <c r="D9" s="304">
        <v>0.27900000000000003</v>
      </c>
      <c r="E9" s="305">
        <v>4</v>
      </c>
      <c r="F9" s="52">
        <f t="shared" si="0"/>
        <v>20.925000000000001</v>
      </c>
      <c r="G9" s="52">
        <f t="shared" si="1"/>
        <v>83.7</v>
      </c>
      <c r="H9" s="304">
        <v>8.8755000000000001E-2</v>
      </c>
      <c r="I9" s="304">
        <v>8.6009999999999989E-2</v>
      </c>
      <c r="J9" s="304">
        <v>8.3265000000000006E-2</v>
      </c>
      <c r="K9" s="304">
        <v>8.0519999999999994E-2</v>
      </c>
      <c r="L9" s="304">
        <v>7.7774999999999997E-2</v>
      </c>
    </row>
    <row r="10" spans="1:12">
      <c r="A10" s="293">
        <v>117</v>
      </c>
      <c r="B10" s="294" t="s">
        <v>410</v>
      </c>
      <c r="C10" s="293" t="s">
        <v>307</v>
      </c>
      <c r="D10" s="295">
        <v>5.8167</v>
      </c>
      <c r="E10" s="296">
        <v>1</v>
      </c>
      <c r="F10" s="234">
        <f t="shared" si="0"/>
        <v>436.2525</v>
      </c>
      <c r="G10" s="234">
        <f t="shared" si="1"/>
        <v>436.2525</v>
      </c>
      <c r="H10" s="295">
        <v>2.4182099999999997</v>
      </c>
      <c r="I10" s="295">
        <v>2.3434199999999996</v>
      </c>
      <c r="J10" s="295">
        <v>2.2686299999999999</v>
      </c>
      <c r="K10" s="295">
        <v>2.1938399999999998</v>
      </c>
      <c r="L10" s="295">
        <v>2.1190499999999997</v>
      </c>
    </row>
    <row r="11" spans="1:12">
      <c r="A11" s="293">
        <v>135</v>
      </c>
      <c r="B11" s="294" t="s">
        <v>319</v>
      </c>
      <c r="C11" s="293" t="s">
        <v>307</v>
      </c>
      <c r="D11" s="295">
        <v>0.17358483</v>
      </c>
      <c r="E11" s="296">
        <v>4</v>
      </c>
      <c r="F11" s="234">
        <f t="shared" si="0"/>
        <v>13.01886225</v>
      </c>
      <c r="G11" s="234">
        <f t="shared" si="1"/>
        <v>52.075448999999999</v>
      </c>
      <c r="H11" s="295">
        <v>0.1414487562</v>
      </c>
      <c r="I11" s="295">
        <v>0.13707405239999998</v>
      </c>
      <c r="J11" s="295">
        <v>0.13269934859999999</v>
      </c>
      <c r="K11" s="295">
        <v>0.1283246448</v>
      </c>
      <c r="L11" s="295">
        <v>0.12394994099999998</v>
      </c>
    </row>
    <row r="12" spans="1:12">
      <c r="A12" s="302">
        <v>137</v>
      </c>
      <c r="B12" s="303" t="s">
        <v>412</v>
      </c>
      <c r="C12" s="302" t="s">
        <v>304</v>
      </c>
      <c r="D12" s="304">
        <v>3.3170000000000002</v>
      </c>
      <c r="E12" s="305">
        <v>1</v>
      </c>
      <c r="F12" s="52">
        <f t="shared" si="0"/>
        <v>248.77500000000001</v>
      </c>
      <c r="G12" s="52">
        <f t="shared" si="1"/>
        <v>248.77500000000001</v>
      </c>
      <c r="H12" s="304">
        <v>1.501366</v>
      </c>
      <c r="I12" s="304">
        <v>1.4549319999999999</v>
      </c>
      <c r="J12" s="304">
        <v>1.408498</v>
      </c>
      <c r="K12" s="304">
        <v>1.3620640000000002</v>
      </c>
      <c r="L12" s="304">
        <v>1.3156300000000001</v>
      </c>
    </row>
    <row r="13" spans="1:12">
      <c r="A13" s="293">
        <v>114</v>
      </c>
      <c r="B13" s="294" t="s">
        <v>445</v>
      </c>
      <c r="C13" s="293" t="s">
        <v>307</v>
      </c>
      <c r="D13" s="295">
        <v>3.5758999999999999</v>
      </c>
      <c r="E13" s="234">
        <v>1</v>
      </c>
      <c r="F13" s="234">
        <f t="shared" si="0"/>
        <v>268.1925</v>
      </c>
      <c r="G13" s="234">
        <f t="shared" si="1"/>
        <v>268.1925</v>
      </c>
      <c r="H13" s="295">
        <v>0.90307000000000004</v>
      </c>
      <c r="I13" s="295">
        <v>0.87514000000000003</v>
      </c>
      <c r="J13" s="295">
        <v>0.84721000000000013</v>
      </c>
      <c r="K13" s="295">
        <v>0.81928000000000001</v>
      </c>
      <c r="L13" s="295">
        <v>0.79135</v>
      </c>
    </row>
    <row r="14" spans="1:12">
      <c r="A14" s="241">
        <v>145</v>
      </c>
      <c r="B14" s="242" t="s">
        <v>416</v>
      </c>
      <c r="C14" s="241" t="s">
        <v>307</v>
      </c>
      <c r="D14" s="243">
        <v>2.3820000000000001</v>
      </c>
      <c r="E14" s="245">
        <v>4</v>
      </c>
      <c r="F14" s="52">
        <f t="shared" si="0"/>
        <v>178.65</v>
      </c>
      <c r="G14" s="52">
        <f t="shared" si="1"/>
        <v>714.6</v>
      </c>
      <c r="H14" s="243">
        <v>1.14557</v>
      </c>
      <c r="I14" s="243">
        <v>1.1101399999999999</v>
      </c>
      <c r="J14" s="243">
        <v>1.0747100000000001</v>
      </c>
      <c r="K14" s="243">
        <v>1.03928</v>
      </c>
      <c r="L14" s="243">
        <v>1.0038499999999999</v>
      </c>
    </row>
    <row r="15" spans="1:12">
      <c r="A15" s="241">
        <v>150</v>
      </c>
      <c r="B15" s="242" t="s">
        <v>417</v>
      </c>
      <c r="C15" s="241" t="s">
        <v>304</v>
      </c>
      <c r="D15" s="243">
        <v>1.0616000000000001</v>
      </c>
      <c r="E15" s="245">
        <v>1</v>
      </c>
      <c r="F15" s="52">
        <f t="shared" si="0"/>
        <v>79.62</v>
      </c>
      <c r="G15" s="52">
        <f t="shared" si="1"/>
        <v>79.62</v>
      </c>
      <c r="H15" s="243">
        <v>0.72588660869999988</v>
      </c>
      <c r="I15" s="243">
        <v>0.70343650739999986</v>
      </c>
      <c r="J15" s="243">
        <v>0.68098640609999994</v>
      </c>
      <c r="K15" s="243">
        <v>0.65853630479999992</v>
      </c>
      <c r="L15" s="243">
        <v>0.63608620349999989</v>
      </c>
    </row>
    <row r="16" spans="1:12">
      <c r="A16" s="302">
        <v>126</v>
      </c>
      <c r="B16" s="303" t="s">
        <v>411</v>
      </c>
      <c r="C16" s="302" t="s">
        <v>304</v>
      </c>
      <c r="D16" s="304">
        <v>0.41710000000000003</v>
      </c>
      <c r="E16" s="305">
        <v>2</v>
      </c>
      <c r="F16" s="52">
        <f t="shared" si="0"/>
        <v>31.282500000000002</v>
      </c>
      <c r="G16" s="52">
        <f t="shared" si="1"/>
        <v>62.565000000000005</v>
      </c>
      <c r="H16" s="304">
        <v>2.8323999999999998E-2</v>
      </c>
      <c r="I16" s="304">
        <v>2.7448E-2</v>
      </c>
      <c r="J16" s="304">
        <v>2.6572000000000002E-2</v>
      </c>
      <c r="K16" s="304">
        <v>2.5696E-2</v>
      </c>
      <c r="L16" s="304">
        <v>2.4819999999999998E-2</v>
      </c>
    </row>
    <row r="17" spans="1:14">
      <c r="A17" s="293">
        <v>166</v>
      </c>
      <c r="B17" s="294" t="s">
        <v>446</v>
      </c>
      <c r="C17" s="293" t="s">
        <v>307</v>
      </c>
      <c r="D17" s="300">
        <v>2.7789000000000001</v>
      </c>
      <c r="E17" s="296">
        <v>1</v>
      </c>
      <c r="F17" s="234">
        <f t="shared" si="0"/>
        <v>208.41750000000002</v>
      </c>
      <c r="G17" s="234">
        <f t="shared" si="1"/>
        <v>208.41750000000002</v>
      </c>
      <c r="H17" s="300">
        <v>1.9458199999999997</v>
      </c>
      <c r="I17" s="300">
        <v>1.8856399999999998</v>
      </c>
      <c r="J17" s="300">
        <v>1.8254599999999999</v>
      </c>
      <c r="K17" s="300">
        <v>1.7652799999999997</v>
      </c>
      <c r="L17" s="300">
        <v>1.7050999999999998</v>
      </c>
    </row>
    <row r="18" spans="1:14">
      <c r="A18" s="293">
        <v>29</v>
      </c>
      <c r="B18" s="294" t="s">
        <v>306</v>
      </c>
      <c r="C18" s="293" t="s">
        <v>307</v>
      </c>
      <c r="D18" s="295">
        <v>0.26113991999999997</v>
      </c>
      <c r="E18" s="296">
        <v>1</v>
      </c>
      <c r="F18" s="234">
        <f t="shared" si="0"/>
        <v>19.585493999999997</v>
      </c>
      <c r="G18" s="234">
        <f t="shared" si="1"/>
        <v>19.585493999999997</v>
      </c>
      <c r="H18" s="295">
        <v>18.997929179999996</v>
      </c>
      <c r="I18" s="295">
        <v>18.410364359999996</v>
      </c>
      <c r="J18" s="295">
        <v>17.822799539999998</v>
      </c>
      <c r="K18" s="295">
        <v>17.235234719999998</v>
      </c>
      <c r="L18" s="295">
        <v>16.647669899999997</v>
      </c>
    </row>
    <row r="19" spans="1:14">
      <c r="A19" s="306">
        <v>11</v>
      </c>
      <c r="B19" s="307" t="s">
        <v>308</v>
      </c>
      <c r="C19" s="271" t="s">
        <v>309</v>
      </c>
      <c r="D19" s="271">
        <v>0.12050265</v>
      </c>
      <c r="E19" s="308">
        <v>1</v>
      </c>
      <c r="F19" s="52">
        <f t="shared" si="0"/>
        <v>9.0376987500000006</v>
      </c>
      <c r="G19" s="52">
        <f t="shared" si="1"/>
        <v>9.0376987500000006</v>
      </c>
      <c r="H19" s="271">
        <v>8.7665677874999997</v>
      </c>
      <c r="I19" s="271">
        <v>8.4954368250000005</v>
      </c>
      <c r="J19" s="271">
        <v>8.2243058625000014</v>
      </c>
      <c r="K19" s="271">
        <v>7.9531749000000005</v>
      </c>
      <c r="L19" s="271">
        <v>7.6820439375000005</v>
      </c>
    </row>
    <row r="22" spans="1:14">
      <c r="B22" s="319" t="s">
        <v>44</v>
      </c>
      <c r="C22" s="323">
        <f>G4+G6+G7+G9+G12+G14+G15+G16+G19</f>
        <v>1222.77019875</v>
      </c>
    </row>
    <row r="23" spans="1:14">
      <c r="B23" s="320" t="s">
        <v>45</v>
      </c>
      <c r="C23" s="322">
        <f>G5+G8+G10+G11+G13+G18+G17</f>
        <v>1111.78752975</v>
      </c>
    </row>
    <row r="24" spans="1:14" ht="25.5" customHeight="1"/>
    <row r="25" spans="1:14" ht="15" customHeight="1">
      <c r="N25" s="287"/>
    </row>
    <row r="26" spans="1:14" ht="15" customHeight="1">
      <c r="N26" s="287"/>
    </row>
    <row r="27" spans="1:14">
      <c r="N27" s="287"/>
    </row>
    <row r="28" spans="1:14">
      <c r="N28" s="287"/>
    </row>
    <row r="29" spans="1:14">
      <c r="N29" s="287"/>
    </row>
    <row r="30" spans="1:14">
      <c r="N30" s="287"/>
    </row>
    <row r="31" spans="1:14">
      <c r="N31" s="287"/>
    </row>
    <row r="32" spans="1:14">
      <c r="N32" s="287"/>
    </row>
    <row r="33" spans="14:14">
      <c r="N33" s="287"/>
    </row>
    <row r="34" spans="14:14">
      <c r="N34" s="287"/>
    </row>
    <row r="35" spans="14:14">
      <c r="N35" s="287"/>
    </row>
    <row r="36" spans="14:14">
      <c r="N36" s="287"/>
    </row>
    <row r="37" spans="14:14">
      <c r="N37" s="287"/>
    </row>
    <row r="38" spans="14:14">
      <c r="N38" s="287"/>
    </row>
    <row r="39" spans="14:14">
      <c r="N39" s="287"/>
    </row>
    <row r="40" spans="14:14">
      <c r="N40" s="287"/>
    </row>
    <row r="41" spans="14:14">
      <c r="N41" s="287"/>
    </row>
    <row r="42" spans="14:14">
      <c r="N42" s="287"/>
    </row>
    <row r="43" spans="14:14">
      <c r="N43" s="287"/>
    </row>
  </sheetData>
  <mergeCells count="3">
    <mergeCell ref="A2:A3"/>
    <mergeCell ref="B2:B3"/>
    <mergeCell ref="C2:C3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2:L25"/>
  <sheetViews>
    <sheetView topLeftCell="A3" workbookViewId="0">
      <selection activeCell="D15" sqref="D15"/>
    </sheetView>
  </sheetViews>
  <sheetFormatPr defaultRowHeight="15"/>
  <cols>
    <col min="2" max="2" width="62" customWidth="1"/>
  </cols>
  <sheetData>
    <row r="2" spans="1:12" ht="25.5">
      <c r="A2" s="355" t="s">
        <v>0</v>
      </c>
      <c r="B2" s="369" t="s">
        <v>46</v>
      </c>
      <c r="C2" s="371" t="s">
        <v>303</v>
      </c>
      <c r="D2" s="290" t="s">
        <v>2</v>
      </c>
      <c r="E2" s="290" t="s">
        <v>304</v>
      </c>
      <c r="F2" s="290"/>
      <c r="G2" s="290"/>
      <c r="H2" s="291">
        <v>0.03</v>
      </c>
      <c r="I2" s="291">
        <v>0.06</v>
      </c>
      <c r="J2" s="291">
        <v>0.09</v>
      </c>
      <c r="K2" s="291">
        <v>0.12</v>
      </c>
      <c r="L2" s="291">
        <v>0.15</v>
      </c>
    </row>
    <row r="3" spans="1:12">
      <c r="A3" s="356"/>
      <c r="B3" s="370"/>
      <c r="C3" s="372" t="s">
        <v>303</v>
      </c>
      <c r="D3" s="292" t="s">
        <v>5</v>
      </c>
      <c r="E3" s="292"/>
      <c r="F3" s="292"/>
      <c r="G3" s="292"/>
      <c r="H3" s="292" t="s">
        <v>6</v>
      </c>
      <c r="I3" s="292" t="s">
        <v>7</v>
      </c>
      <c r="J3" s="292" t="s">
        <v>8</v>
      </c>
      <c r="K3" s="292" t="s">
        <v>9</v>
      </c>
      <c r="L3" s="292" t="s">
        <v>10</v>
      </c>
    </row>
    <row r="4" spans="1:12" ht="18">
      <c r="A4" s="302">
        <v>2</v>
      </c>
      <c r="B4" s="303" t="s">
        <v>424</v>
      </c>
      <c r="C4" s="302" t="s">
        <v>304</v>
      </c>
      <c r="D4" s="304">
        <v>0.4012</v>
      </c>
      <c r="E4" s="305">
        <v>1</v>
      </c>
      <c r="F4" s="52">
        <f>D4*75</f>
        <v>30.09</v>
      </c>
      <c r="G4" s="52">
        <f>F4*E4</f>
        <v>30.09</v>
      </c>
      <c r="H4" s="304">
        <v>0.17025143179999999</v>
      </c>
      <c r="I4" s="304">
        <v>0.16498592359999997</v>
      </c>
      <c r="J4" s="304">
        <v>0.15972041539999998</v>
      </c>
      <c r="K4" s="304">
        <v>0.15445490719999999</v>
      </c>
      <c r="L4" s="304">
        <v>0.14918939899999997</v>
      </c>
    </row>
    <row r="5" spans="1:12">
      <c r="A5" s="293">
        <v>13</v>
      </c>
      <c r="B5" s="294" t="s">
        <v>310</v>
      </c>
      <c r="C5" s="293" t="s">
        <v>307</v>
      </c>
      <c r="D5" s="295">
        <v>0.17358482999999997</v>
      </c>
      <c r="E5" s="296">
        <v>3</v>
      </c>
      <c r="F5" s="234">
        <f t="shared" ref="F5:F17" si="0">D5*75</f>
        <v>13.018862249999998</v>
      </c>
      <c r="G5" s="234">
        <f t="shared" ref="G5:G17" si="1">F5*E5</f>
        <v>39.056586749999994</v>
      </c>
      <c r="H5" s="295">
        <v>0.16837728509999997</v>
      </c>
      <c r="I5" s="295">
        <v>0.16316974019999997</v>
      </c>
      <c r="J5" s="295">
        <v>0.15796219529999997</v>
      </c>
      <c r="K5" s="295">
        <v>0.15275465039999997</v>
      </c>
      <c r="L5" s="295">
        <v>0.14754710549999997</v>
      </c>
    </row>
    <row r="6" spans="1:12">
      <c r="A6" s="306">
        <v>17</v>
      </c>
      <c r="B6" s="307" t="s">
        <v>425</v>
      </c>
      <c r="C6" s="306" t="s">
        <v>304</v>
      </c>
      <c r="D6" s="271">
        <v>0.53400000000000003</v>
      </c>
      <c r="E6" s="308">
        <v>2</v>
      </c>
      <c r="F6" s="52">
        <f t="shared" si="0"/>
        <v>40.050000000000004</v>
      </c>
      <c r="G6" s="52">
        <f t="shared" si="1"/>
        <v>80.100000000000009</v>
      </c>
      <c r="H6" s="271">
        <v>1.5519999999999999E-2</v>
      </c>
      <c r="I6" s="271">
        <v>1.504E-2</v>
      </c>
      <c r="J6" s="271">
        <v>1.456E-2</v>
      </c>
      <c r="K6" s="271">
        <v>1.4080000000000001E-2</v>
      </c>
      <c r="L6" s="271">
        <v>1.3599999999999999E-2</v>
      </c>
    </row>
    <row r="7" spans="1:12">
      <c r="A7" s="302">
        <v>31</v>
      </c>
      <c r="B7" s="303" t="s">
        <v>427</v>
      </c>
      <c r="C7" s="302" t="s">
        <v>304</v>
      </c>
      <c r="D7" s="304">
        <v>5.6399999999999999E-2</v>
      </c>
      <c r="E7" s="305">
        <v>1</v>
      </c>
      <c r="F7" s="52">
        <f t="shared" si="0"/>
        <v>4.2299999999999995</v>
      </c>
      <c r="G7" s="52">
        <f t="shared" si="1"/>
        <v>4.2299999999999995</v>
      </c>
      <c r="H7" s="304">
        <v>2.4152999999999997E-2</v>
      </c>
      <c r="I7" s="304">
        <v>2.3405999999999996E-2</v>
      </c>
      <c r="J7" s="304">
        <v>2.2658999999999999E-2</v>
      </c>
      <c r="K7" s="304">
        <v>2.1911999999999997E-2</v>
      </c>
      <c r="L7" s="304">
        <v>2.1165E-2</v>
      </c>
    </row>
    <row r="8" spans="1:12">
      <c r="A8" s="293">
        <v>35</v>
      </c>
      <c r="B8" s="294" t="s">
        <v>314</v>
      </c>
      <c r="C8" s="293" t="s">
        <v>307</v>
      </c>
      <c r="D8" s="295">
        <v>1.1760999999999999</v>
      </c>
      <c r="E8" s="296">
        <v>1</v>
      </c>
      <c r="F8" s="234">
        <f t="shared" si="0"/>
        <v>88.207499999999996</v>
      </c>
      <c r="G8" s="234">
        <f t="shared" si="1"/>
        <v>88.207499999999996</v>
      </c>
      <c r="H8" s="295">
        <v>0.73719999999999997</v>
      </c>
      <c r="I8" s="295">
        <v>0.71439999999999992</v>
      </c>
      <c r="J8" s="295">
        <v>0.69159999999999999</v>
      </c>
      <c r="K8" s="295">
        <v>0.66880000000000006</v>
      </c>
      <c r="L8" s="295">
        <v>0.64600000000000002</v>
      </c>
    </row>
    <row r="9" spans="1:12">
      <c r="A9" s="302">
        <v>55</v>
      </c>
      <c r="B9" s="303" t="s">
        <v>429</v>
      </c>
      <c r="C9" s="302" t="s">
        <v>307</v>
      </c>
      <c r="D9" s="304">
        <v>0.27900000000000003</v>
      </c>
      <c r="E9" s="305">
        <v>4</v>
      </c>
      <c r="F9" s="52">
        <f t="shared" si="0"/>
        <v>20.925000000000001</v>
      </c>
      <c r="G9" s="52">
        <f t="shared" si="1"/>
        <v>83.7</v>
      </c>
      <c r="H9" s="304">
        <v>8.8755000000000001E-2</v>
      </c>
      <c r="I9" s="304">
        <v>8.6009999999999989E-2</v>
      </c>
      <c r="J9" s="304">
        <v>8.3265000000000006E-2</v>
      </c>
      <c r="K9" s="304">
        <v>8.0519999999999994E-2</v>
      </c>
      <c r="L9" s="304">
        <v>7.7774999999999997E-2</v>
      </c>
    </row>
    <row r="10" spans="1:12">
      <c r="A10" s="293">
        <v>117</v>
      </c>
      <c r="B10" s="294" t="s">
        <v>430</v>
      </c>
      <c r="C10" s="293" t="s">
        <v>307</v>
      </c>
      <c r="D10" s="295">
        <v>13.6319</v>
      </c>
      <c r="E10" s="296">
        <v>1</v>
      </c>
      <c r="F10" s="234">
        <f t="shared" si="0"/>
        <v>1022.3925</v>
      </c>
      <c r="G10" s="234">
        <f t="shared" si="1"/>
        <v>1022.3925</v>
      </c>
      <c r="H10" s="295">
        <v>2.4182099999999997</v>
      </c>
      <c r="I10" s="295">
        <v>2.3434199999999996</v>
      </c>
      <c r="J10" s="295">
        <v>2.2686299999999999</v>
      </c>
      <c r="K10" s="295">
        <v>2.1938399999999998</v>
      </c>
      <c r="L10" s="295">
        <v>2.1190499999999997</v>
      </c>
    </row>
    <row r="11" spans="1:12">
      <c r="A11" s="293">
        <v>135</v>
      </c>
      <c r="B11" s="294" t="s">
        <v>319</v>
      </c>
      <c r="C11" s="293" t="s">
        <v>307</v>
      </c>
      <c r="D11" s="295">
        <v>0.3004</v>
      </c>
      <c r="E11" s="296">
        <v>3</v>
      </c>
      <c r="F11" s="234">
        <f t="shared" si="0"/>
        <v>22.53</v>
      </c>
      <c r="G11" s="234">
        <f t="shared" si="1"/>
        <v>67.59</v>
      </c>
      <c r="H11" s="295">
        <v>0.1414487562</v>
      </c>
      <c r="I11" s="295">
        <v>0.13707405239999998</v>
      </c>
      <c r="J11" s="295">
        <v>0.13269934859999999</v>
      </c>
      <c r="K11" s="295">
        <v>0.1283246448</v>
      </c>
      <c r="L11" s="295">
        <v>0.12394994099999998</v>
      </c>
    </row>
    <row r="12" spans="1:12">
      <c r="A12" s="302">
        <v>137</v>
      </c>
      <c r="B12" s="303" t="s">
        <v>432</v>
      </c>
      <c r="C12" s="302" t="s">
        <v>304</v>
      </c>
      <c r="D12" s="304">
        <v>4.2765000000000004</v>
      </c>
      <c r="E12" s="305">
        <v>1</v>
      </c>
      <c r="F12" s="52">
        <f t="shared" si="0"/>
        <v>320.73750000000001</v>
      </c>
      <c r="G12" s="52">
        <f t="shared" si="1"/>
        <v>320.73750000000001</v>
      </c>
      <c r="H12" s="304">
        <v>1.501366</v>
      </c>
      <c r="I12" s="304">
        <v>1.4549319999999999</v>
      </c>
      <c r="J12" s="304">
        <v>1.408498</v>
      </c>
      <c r="K12" s="304">
        <v>1.3620640000000002</v>
      </c>
      <c r="L12" s="304">
        <v>1.3156300000000001</v>
      </c>
    </row>
    <row r="13" spans="1:12">
      <c r="A13" s="302">
        <v>140</v>
      </c>
      <c r="B13" s="303" t="s">
        <v>433</v>
      </c>
      <c r="C13" s="302" t="s">
        <v>307</v>
      </c>
      <c r="D13" s="304">
        <v>5.4526000000000003</v>
      </c>
      <c r="E13" s="305">
        <v>4</v>
      </c>
      <c r="F13" s="52">
        <f t="shared" si="0"/>
        <v>408.94500000000005</v>
      </c>
      <c r="G13" s="52">
        <f t="shared" si="1"/>
        <v>1635.7800000000002</v>
      </c>
      <c r="H13" s="304">
        <v>0.83419999999999994</v>
      </c>
      <c r="I13" s="304">
        <v>0.8083999999999999</v>
      </c>
      <c r="J13" s="304">
        <v>0.78259999999999996</v>
      </c>
      <c r="K13" s="304">
        <v>0.75680000000000003</v>
      </c>
      <c r="L13" s="304">
        <v>0.73099999999999998</v>
      </c>
    </row>
    <row r="14" spans="1:12">
      <c r="A14" s="293">
        <v>163</v>
      </c>
      <c r="B14" s="294" t="s">
        <v>455</v>
      </c>
      <c r="C14" s="293" t="s">
        <v>307</v>
      </c>
      <c r="D14" s="300">
        <v>1.7809999999999999</v>
      </c>
      <c r="E14" s="296">
        <v>1</v>
      </c>
      <c r="F14" s="234">
        <f t="shared" si="0"/>
        <v>133.57499999999999</v>
      </c>
      <c r="G14" s="234">
        <f t="shared" si="1"/>
        <v>133.57499999999999</v>
      </c>
      <c r="H14" s="300">
        <v>1.3095000000000001</v>
      </c>
      <c r="I14" s="300">
        <v>1.2689999999999999</v>
      </c>
      <c r="J14" s="300">
        <v>1.2285000000000001</v>
      </c>
      <c r="K14" s="300">
        <v>1.1880000000000002</v>
      </c>
      <c r="L14" s="300">
        <v>1.1475</v>
      </c>
    </row>
    <row r="15" spans="1:12">
      <c r="A15" s="293">
        <v>166</v>
      </c>
      <c r="B15" s="294" t="s">
        <v>456</v>
      </c>
      <c r="C15" s="293" t="s">
        <v>307</v>
      </c>
      <c r="D15" s="300">
        <v>3.5123726</v>
      </c>
      <c r="E15" s="296">
        <v>1</v>
      </c>
      <c r="F15" s="234">
        <f t="shared" si="0"/>
        <v>263.42794500000002</v>
      </c>
      <c r="G15" s="234">
        <f t="shared" si="1"/>
        <v>263.42794500000002</v>
      </c>
      <c r="H15" s="300">
        <v>1.9458199999999997</v>
      </c>
      <c r="I15" s="300">
        <v>1.8856399999999998</v>
      </c>
      <c r="J15" s="300">
        <v>1.8254599999999999</v>
      </c>
      <c r="K15" s="300">
        <v>1.7652799999999997</v>
      </c>
      <c r="L15" s="300">
        <v>1.7050999999999998</v>
      </c>
    </row>
    <row r="16" spans="1:12">
      <c r="A16" s="306">
        <v>11</v>
      </c>
      <c r="B16" s="307" t="s">
        <v>308</v>
      </c>
      <c r="C16" s="271" t="s">
        <v>309</v>
      </c>
      <c r="D16" s="271">
        <v>0.12050265</v>
      </c>
      <c r="E16" s="308">
        <v>1</v>
      </c>
      <c r="F16" s="52">
        <f t="shared" si="0"/>
        <v>9.0376987500000006</v>
      </c>
      <c r="G16" s="52">
        <f t="shared" si="1"/>
        <v>9.0376987500000006</v>
      </c>
      <c r="H16" s="271">
        <v>8.7665677874999997</v>
      </c>
      <c r="I16" s="271">
        <v>8.4954368250000005</v>
      </c>
      <c r="J16" s="271">
        <v>8.2243058625000014</v>
      </c>
      <c r="K16" s="271">
        <v>7.9531749000000005</v>
      </c>
      <c r="L16" s="271">
        <v>7.6820439375000005</v>
      </c>
    </row>
    <row r="17" spans="1:12">
      <c r="A17" s="293">
        <v>29</v>
      </c>
      <c r="B17" s="294" t="s">
        <v>306</v>
      </c>
      <c r="C17" s="293" t="s">
        <v>307</v>
      </c>
      <c r="D17" s="295">
        <v>0.26113991999999997</v>
      </c>
      <c r="E17" s="296">
        <v>1</v>
      </c>
      <c r="F17" s="234">
        <f t="shared" si="0"/>
        <v>19.585493999999997</v>
      </c>
      <c r="G17" s="234">
        <f t="shared" si="1"/>
        <v>19.585493999999997</v>
      </c>
      <c r="H17" s="295">
        <v>18.997929179999996</v>
      </c>
      <c r="I17" s="295">
        <v>18.410364359999996</v>
      </c>
      <c r="J17" s="295">
        <v>17.822799539999998</v>
      </c>
      <c r="K17" s="295">
        <v>17.235234719999998</v>
      </c>
      <c r="L17" s="295">
        <v>16.647669899999997</v>
      </c>
    </row>
    <row r="21" spans="1:12" ht="17.25" customHeight="1">
      <c r="B21" s="319" t="s">
        <v>44</v>
      </c>
      <c r="C21" s="323">
        <f>G4+G6+G7+G9+G12+G13+G16</f>
        <v>2163.6751987500002</v>
      </c>
    </row>
    <row r="22" spans="1:12" ht="15" customHeight="1">
      <c r="B22" s="321" t="s">
        <v>45</v>
      </c>
      <c r="C22" s="322">
        <f>G5+G8+G10+G11+G14+G15+G17</f>
        <v>1633.8350257500001</v>
      </c>
    </row>
    <row r="24" spans="1:12" ht="25.5" customHeight="1"/>
    <row r="25" spans="1:12" ht="15" customHeight="1"/>
  </sheetData>
  <mergeCells count="3">
    <mergeCell ref="A2:A3"/>
    <mergeCell ref="B2:B3"/>
    <mergeCell ref="C2:C3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2:M26"/>
  <sheetViews>
    <sheetView topLeftCell="A11" workbookViewId="0">
      <selection activeCell="G22" sqref="G22"/>
    </sheetView>
  </sheetViews>
  <sheetFormatPr defaultRowHeight="15"/>
  <cols>
    <col min="2" max="2" width="57.5703125" customWidth="1"/>
  </cols>
  <sheetData>
    <row r="2" spans="1:13" ht="25.5">
      <c r="A2" s="355" t="s">
        <v>0</v>
      </c>
      <c r="B2" s="369" t="s">
        <v>46</v>
      </c>
      <c r="C2" s="371" t="s">
        <v>303</v>
      </c>
      <c r="D2" s="290" t="s">
        <v>2</v>
      </c>
      <c r="E2" s="290" t="s">
        <v>304</v>
      </c>
      <c r="F2" s="290"/>
      <c r="G2" s="290"/>
      <c r="H2" s="291">
        <v>0.03</v>
      </c>
      <c r="I2" s="291">
        <v>0.06</v>
      </c>
      <c r="J2" s="291">
        <v>0.09</v>
      </c>
      <c r="K2" s="291">
        <v>0.12</v>
      </c>
      <c r="L2" s="291">
        <v>0.15</v>
      </c>
      <c r="M2" s="287"/>
    </row>
    <row r="3" spans="1:13">
      <c r="A3" s="356"/>
      <c r="B3" s="370"/>
      <c r="C3" s="372" t="s">
        <v>303</v>
      </c>
      <c r="D3" s="292" t="s">
        <v>5</v>
      </c>
      <c r="E3" s="292"/>
      <c r="F3" s="292"/>
      <c r="G3" s="292"/>
      <c r="H3" s="292" t="s">
        <v>6</v>
      </c>
      <c r="I3" s="292" t="s">
        <v>7</v>
      </c>
      <c r="J3" s="292" t="s">
        <v>8</v>
      </c>
      <c r="K3" s="292" t="s">
        <v>9</v>
      </c>
      <c r="L3" s="292" t="s">
        <v>10</v>
      </c>
      <c r="M3" s="287"/>
    </row>
    <row r="4" spans="1:13" ht="18">
      <c r="A4" s="302">
        <v>2</v>
      </c>
      <c r="B4" s="303" t="s">
        <v>424</v>
      </c>
      <c r="C4" s="302" t="s">
        <v>304</v>
      </c>
      <c r="D4" s="304">
        <v>0.4012</v>
      </c>
      <c r="E4" s="305">
        <v>1</v>
      </c>
      <c r="F4" s="52">
        <f>D4*75</f>
        <v>30.09</v>
      </c>
      <c r="G4" s="52">
        <f>F4*E4</f>
        <v>30.09</v>
      </c>
      <c r="H4" s="304">
        <v>0.17025143179999999</v>
      </c>
      <c r="I4" s="304">
        <v>0.16498592359999997</v>
      </c>
      <c r="J4" s="304">
        <v>0.15972041539999998</v>
      </c>
      <c r="K4" s="304">
        <v>0.15445490719999999</v>
      </c>
      <c r="L4" s="304">
        <v>0.14918939899999997</v>
      </c>
      <c r="M4" s="287"/>
    </row>
    <row r="5" spans="1:13">
      <c r="A5" s="293">
        <v>13</v>
      </c>
      <c r="B5" s="294" t="s">
        <v>310</v>
      </c>
      <c r="C5" s="293" t="s">
        <v>307</v>
      </c>
      <c r="D5" s="295">
        <v>0.17358482999999997</v>
      </c>
      <c r="E5" s="296">
        <v>3</v>
      </c>
      <c r="F5" s="234">
        <f t="shared" ref="F5:F19" si="0">D5*75</f>
        <v>13.018862249999998</v>
      </c>
      <c r="G5" s="234">
        <f t="shared" ref="G5:G19" si="1">F5*E5</f>
        <v>39.056586749999994</v>
      </c>
      <c r="H5" s="295">
        <v>0.16837728509999997</v>
      </c>
      <c r="I5" s="295">
        <v>0.16316974019999997</v>
      </c>
      <c r="J5" s="295">
        <v>0.15796219529999997</v>
      </c>
      <c r="K5" s="295">
        <v>0.15275465039999997</v>
      </c>
      <c r="L5" s="295">
        <v>0.14754710549999997</v>
      </c>
      <c r="M5" s="287"/>
    </row>
    <row r="6" spans="1:13">
      <c r="A6" s="306">
        <v>17</v>
      </c>
      <c r="B6" s="307" t="s">
        <v>425</v>
      </c>
      <c r="C6" s="306" t="s">
        <v>304</v>
      </c>
      <c r="D6" s="271">
        <v>0.53400000000000003</v>
      </c>
      <c r="E6" s="308">
        <v>2</v>
      </c>
      <c r="F6" s="52">
        <f t="shared" si="0"/>
        <v>40.050000000000004</v>
      </c>
      <c r="G6" s="52">
        <f t="shared" si="1"/>
        <v>80.100000000000009</v>
      </c>
      <c r="H6" s="271">
        <v>1.5519999999999999E-2</v>
      </c>
      <c r="I6" s="271">
        <v>1.504E-2</v>
      </c>
      <c r="J6" s="271">
        <v>1.456E-2</v>
      </c>
      <c r="K6" s="271">
        <v>1.4080000000000001E-2</v>
      </c>
      <c r="L6" s="271">
        <v>1.3599999999999999E-2</v>
      </c>
      <c r="M6" s="287"/>
    </row>
    <row r="7" spans="1:13">
      <c r="A7" s="302">
        <v>31</v>
      </c>
      <c r="B7" s="303" t="s">
        <v>427</v>
      </c>
      <c r="C7" s="302" t="s">
        <v>304</v>
      </c>
      <c r="D7" s="304">
        <v>5.6399999999999999E-2</v>
      </c>
      <c r="E7" s="305">
        <v>1</v>
      </c>
      <c r="F7" s="52">
        <f t="shared" si="0"/>
        <v>4.2299999999999995</v>
      </c>
      <c r="G7" s="52">
        <f t="shared" si="1"/>
        <v>4.2299999999999995</v>
      </c>
      <c r="H7" s="304">
        <v>2.4152999999999997E-2</v>
      </c>
      <c r="I7" s="304">
        <v>2.3405999999999996E-2</v>
      </c>
      <c r="J7" s="304">
        <v>2.2658999999999999E-2</v>
      </c>
      <c r="K7" s="304">
        <v>2.1911999999999997E-2</v>
      </c>
      <c r="L7" s="304">
        <v>2.1165E-2</v>
      </c>
      <c r="M7" s="287"/>
    </row>
    <row r="8" spans="1:13">
      <c r="A8" s="293">
        <v>35</v>
      </c>
      <c r="B8" s="294" t="s">
        <v>314</v>
      </c>
      <c r="C8" s="293" t="s">
        <v>307</v>
      </c>
      <c r="D8" s="295">
        <v>1.1760999999999999</v>
      </c>
      <c r="E8" s="296">
        <v>1</v>
      </c>
      <c r="F8" s="234">
        <f t="shared" si="0"/>
        <v>88.207499999999996</v>
      </c>
      <c r="G8" s="234">
        <f t="shared" si="1"/>
        <v>88.207499999999996</v>
      </c>
      <c r="H8" s="295">
        <v>0.73719999999999997</v>
      </c>
      <c r="I8" s="295">
        <v>0.71439999999999992</v>
      </c>
      <c r="J8" s="295">
        <v>0.69159999999999999</v>
      </c>
      <c r="K8" s="295">
        <v>0.66880000000000006</v>
      </c>
      <c r="L8" s="295">
        <v>0.64600000000000002</v>
      </c>
      <c r="M8" s="287"/>
    </row>
    <row r="9" spans="1:13">
      <c r="A9" s="302">
        <v>55</v>
      </c>
      <c r="B9" s="303" t="s">
        <v>429</v>
      </c>
      <c r="C9" s="302" t="s">
        <v>307</v>
      </c>
      <c r="D9" s="304">
        <v>0.27900000000000003</v>
      </c>
      <c r="E9" s="305">
        <v>4</v>
      </c>
      <c r="F9" s="52">
        <f t="shared" si="0"/>
        <v>20.925000000000001</v>
      </c>
      <c r="G9" s="52">
        <f t="shared" si="1"/>
        <v>83.7</v>
      </c>
      <c r="H9" s="304">
        <v>8.8755000000000001E-2</v>
      </c>
      <c r="I9" s="304">
        <v>8.6009999999999989E-2</v>
      </c>
      <c r="J9" s="304">
        <v>8.3265000000000006E-2</v>
      </c>
      <c r="K9" s="304">
        <v>8.0519999999999994E-2</v>
      </c>
      <c r="L9" s="304">
        <v>7.7774999999999997E-2</v>
      </c>
      <c r="M9" s="287"/>
    </row>
    <row r="10" spans="1:13">
      <c r="A10" s="293">
        <v>117</v>
      </c>
      <c r="B10" s="294" t="s">
        <v>430</v>
      </c>
      <c r="C10" s="293" t="s">
        <v>307</v>
      </c>
      <c r="D10" s="295">
        <v>13.6319</v>
      </c>
      <c r="E10" s="296">
        <v>1</v>
      </c>
      <c r="F10" s="234">
        <f t="shared" si="0"/>
        <v>1022.3925</v>
      </c>
      <c r="G10" s="234">
        <f t="shared" si="1"/>
        <v>1022.3925</v>
      </c>
      <c r="H10" s="295">
        <v>2.4182099999999997</v>
      </c>
      <c r="I10" s="295">
        <v>2.3434199999999996</v>
      </c>
      <c r="J10" s="295">
        <v>2.2686299999999999</v>
      </c>
      <c r="K10" s="295">
        <v>2.1938399999999998</v>
      </c>
      <c r="L10" s="295">
        <v>2.1190499999999997</v>
      </c>
      <c r="M10" s="287"/>
    </row>
    <row r="11" spans="1:13">
      <c r="A11" s="293">
        <v>135</v>
      </c>
      <c r="B11" s="294" t="s">
        <v>319</v>
      </c>
      <c r="C11" s="293" t="s">
        <v>307</v>
      </c>
      <c r="D11" s="295">
        <v>0.3004</v>
      </c>
      <c r="E11" s="296">
        <v>4</v>
      </c>
      <c r="F11" s="234">
        <f t="shared" si="0"/>
        <v>22.53</v>
      </c>
      <c r="G11" s="234">
        <f t="shared" si="1"/>
        <v>90.12</v>
      </c>
      <c r="H11" s="295">
        <v>0.1414487562</v>
      </c>
      <c r="I11" s="295">
        <v>0.13707405239999998</v>
      </c>
      <c r="J11" s="295">
        <v>0.13269934859999999</v>
      </c>
      <c r="K11" s="295">
        <v>0.1283246448</v>
      </c>
      <c r="L11" s="295">
        <v>0.12394994099999998</v>
      </c>
      <c r="M11" s="287"/>
    </row>
    <row r="12" spans="1:13">
      <c r="A12" s="302">
        <v>137</v>
      </c>
      <c r="B12" s="303" t="s">
        <v>432</v>
      </c>
      <c r="C12" s="302" t="s">
        <v>304</v>
      </c>
      <c r="D12" s="304">
        <v>4.2765000000000004</v>
      </c>
      <c r="E12" s="305">
        <v>1</v>
      </c>
      <c r="F12" s="52">
        <f t="shared" si="0"/>
        <v>320.73750000000001</v>
      </c>
      <c r="G12" s="52">
        <f t="shared" si="1"/>
        <v>320.73750000000001</v>
      </c>
      <c r="H12" s="304">
        <v>1.501366</v>
      </c>
      <c r="I12" s="304">
        <v>1.4549319999999999</v>
      </c>
      <c r="J12" s="304">
        <v>1.408498</v>
      </c>
      <c r="K12" s="304">
        <v>1.3620640000000002</v>
      </c>
      <c r="L12" s="304">
        <v>1.3156300000000001</v>
      </c>
      <c r="M12" s="287"/>
    </row>
    <row r="13" spans="1:13">
      <c r="A13" s="293">
        <v>114</v>
      </c>
      <c r="B13" s="294" t="s">
        <v>457</v>
      </c>
      <c r="C13" s="293" t="s">
        <v>307</v>
      </c>
      <c r="D13" s="295">
        <v>4.9276</v>
      </c>
      <c r="E13" s="296">
        <v>1</v>
      </c>
      <c r="F13" s="234">
        <f t="shared" si="0"/>
        <v>369.57</v>
      </c>
      <c r="G13" s="234">
        <f t="shared" si="1"/>
        <v>369.57</v>
      </c>
      <c r="H13" s="295">
        <v>0.90307000000000004</v>
      </c>
      <c r="I13" s="295">
        <v>0.87514000000000003</v>
      </c>
      <c r="J13" s="295">
        <v>0.84721000000000013</v>
      </c>
      <c r="K13" s="295">
        <v>0.81928000000000001</v>
      </c>
      <c r="L13" s="295">
        <v>0.79135</v>
      </c>
      <c r="M13" s="287"/>
    </row>
    <row r="14" spans="1:13">
      <c r="A14" s="241">
        <v>145</v>
      </c>
      <c r="B14" s="242" t="s">
        <v>458</v>
      </c>
      <c r="C14" s="241" t="s">
        <v>307</v>
      </c>
      <c r="D14" s="243">
        <v>6.7110000000000003</v>
      </c>
      <c r="E14" s="244">
        <v>4</v>
      </c>
      <c r="F14" s="52">
        <f t="shared" si="0"/>
        <v>503.32500000000005</v>
      </c>
      <c r="G14" s="52">
        <f t="shared" si="1"/>
        <v>2013.3000000000002</v>
      </c>
      <c r="H14" s="243">
        <v>1.14557</v>
      </c>
      <c r="I14" s="243">
        <v>1.1101399999999999</v>
      </c>
      <c r="J14" s="243">
        <v>1.0747100000000001</v>
      </c>
      <c r="K14" s="243">
        <v>1.03928</v>
      </c>
      <c r="L14" s="243">
        <v>1.0038499999999999</v>
      </c>
      <c r="M14" s="287"/>
    </row>
    <row r="15" spans="1:13">
      <c r="A15" s="241">
        <v>150</v>
      </c>
      <c r="B15" s="242" t="s">
        <v>439</v>
      </c>
      <c r="C15" s="241" t="s">
        <v>304</v>
      </c>
      <c r="D15" s="243">
        <v>1.3148</v>
      </c>
      <c r="E15" s="244">
        <v>1</v>
      </c>
      <c r="F15" s="52">
        <f t="shared" si="0"/>
        <v>98.61</v>
      </c>
      <c r="G15" s="52">
        <f t="shared" si="1"/>
        <v>98.61</v>
      </c>
      <c r="H15" s="243">
        <v>0.72588660869999988</v>
      </c>
      <c r="I15" s="243">
        <v>0.70343650739999986</v>
      </c>
      <c r="J15" s="243">
        <v>0.68098640609999994</v>
      </c>
      <c r="K15" s="243">
        <v>0.65853630479999992</v>
      </c>
      <c r="L15" s="243">
        <v>0.63608620349999989</v>
      </c>
      <c r="M15" s="287"/>
    </row>
    <row r="16" spans="1:13">
      <c r="A16" s="302">
        <v>126</v>
      </c>
      <c r="B16" s="303" t="s">
        <v>535</v>
      </c>
      <c r="C16" s="302" t="s">
        <v>304</v>
      </c>
      <c r="D16" s="304">
        <v>0.5363</v>
      </c>
      <c r="E16" s="305">
        <v>2</v>
      </c>
      <c r="F16" s="52">
        <f t="shared" si="0"/>
        <v>40.222499999999997</v>
      </c>
      <c r="G16" s="52">
        <f t="shared" si="1"/>
        <v>80.444999999999993</v>
      </c>
      <c r="H16" s="304">
        <v>2.8323999999999998E-2</v>
      </c>
      <c r="I16" s="304">
        <v>2.7448E-2</v>
      </c>
      <c r="J16" s="304">
        <v>2.6572000000000002E-2</v>
      </c>
      <c r="K16" s="304">
        <v>2.5696E-2</v>
      </c>
      <c r="L16" s="304">
        <v>2.4819999999999998E-2</v>
      </c>
      <c r="M16" s="287"/>
    </row>
    <row r="17" spans="1:13">
      <c r="A17" s="293">
        <v>166</v>
      </c>
      <c r="B17" s="294" t="s">
        <v>456</v>
      </c>
      <c r="C17" s="293" t="s">
        <v>307</v>
      </c>
      <c r="D17" s="300">
        <v>3.5123726</v>
      </c>
      <c r="E17" s="296">
        <v>1</v>
      </c>
      <c r="F17" s="234">
        <f t="shared" si="0"/>
        <v>263.42794500000002</v>
      </c>
      <c r="G17" s="234">
        <f t="shared" si="1"/>
        <v>263.42794500000002</v>
      </c>
      <c r="H17" s="300">
        <v>1.9458199999999997</v>
      </c>
      <c r="I17" s="300">
        <v>1.8856399999999998</v>
      </c>
      <c r="J17" s="300">
        <v>1.8254599999999999</v>
      </c>
      <c r="K17" s="300">
        <v>1.7652799999999997</v>
      </c>
      <c r="L17" s="300">
        <v>1.7050999999999998</v>
      </c>
      <c r="M17" s="287"/>
    </row>
    <row r="18" spans="1:13">
      <c r="A18" s="293">
        <v>29</v>
      </c>
      <c r="B18" s="294" t="s">
        <v>306</v>
      </c>
      <c r="C18" s="293" t="s">
        <v>307</v>
      </c>
      <c r="D18" s="295">
        <v>0.26113991999999997</v>
      </c>
      <c r="E18" s="296">
        <v>1</v>
      </c>
      <c r="F18" s="234">
        <f t="shared" si="0"/>
        <v>19.585493999999997</v>
      </c>
      <c r="G18" s="234">
        <f t="shared" si="1"/>
        <v>19.585493999999997</v>
      </c>
      <c r="H18" s="295">
        <v>18.997929179999996</v>
      </c>
      <c r="I18" s="295">
        <v>18.410364359999996</v>
      </c>
      <c r="J18" s="295">
        <v>17.822799539999998</v>
      </c>
      <c r="K18" s="295">
        <v>17.235234719999998</v>
      </c>
      <c r="L18" s="295">
        <v>16.647669899999997</v>
      </c>
      <c r="M18" s="287"/>
    </row>
    <row r="19" spans="1:13">
      <c r="A19" s="306">
        <v>11</v>
      </c>
      <c r="B19" s="307" t="s">
        <v>308</v>
      </c>
      <c r="C19" s="271" t="s">
        <v>309</v>
      </c>
      <c r="D19" s="271">
        <v>0.12050265</v>
      </c>
      <c r="E19" s="308">
        <v>1</v>
      </c>
      <c r="F19" s="52">
        <f t="shared" si="0"/>
        <v>9.0376987500000006</v>
      </c>
      <c r="G19" s="52">
        <f t="shared" si="1"/>
        <v>9.0376987500000006</v>
      </c>
      <c r="H19" s="271">
        <v>8.7665677874999997</v>
      </c>
      <c r="I19" s="271">
        <v>8.4954368250000005</v>
      </c>
      <c r="J19" s="271">
        <v>8.2243058625000014</v>
      </c>
      <c r="K19" s="271">
        <v>7.9531749000000005</v>
      </c>
      <c r="L19" s="271">
        <v>7.6820439375000005</v>
      </c>
      <c r="M19" s="287"/>
    </row>
    <row r="20" spans="1:13">
      <c r="A20" s="289"/>
      <c r="B20" s="288"/>
      <c r="C20" s="289"/>
      <c r="D20" s="288"/>
      <c r="E20" s="288"/>
      <c r="F20" s="288"/>
      <c r="G20" s="235">
        <v>1171.6035959999999</v>
      </c>
      <c r="H20" s="288"/>
      <c r="I20" s="288"/>
      <c r="J20" s="288"/>
      <c r="K20" s="288"/>
      <c r="L20" s="288"/>
      <c r="M20" s="287"/>
    </row>
    <row r="21" spans="1:13">
      <c r="A21" s="287"/>
      <c r="B21" s="287"/>
      <c r="C21" s="287"/>
      <c r="D21" s="288"/>
      <c r="E21" s="288"/>
      <c r="F21" s="288"/>
      <c r="G21" s="288"/>
      <c r="H21" s="288"/>
      <c r="I21" s="288"/>
      <c r="J21" s="288"/>
      <c r="K21" s="288"/>
      <c r="L21" s="288"/>
      <c r="M21" s="287"/>
    </row>
    <row r="22" spans="1:13">
      <c r="B22" s="319" t="s">
        <v>44</v>
      </c>
      <c r="C22" s="323">
        <f>G4+G6+G7+G9+G12+G14+G15+G16+G19</f>
        <v>2720.2501987500004</v>
      </c>
    </row>
    <row r="23" spans="1:13">
      <c r="B23" s="321" t="s">
        <v>45</v>
      </c>
      <c r="C23" s="322">
        <f>G5+G8+G10+G11+G13+G17+G18</f>
        <v>1892.3600257500002</v>
      </c>
    </row>
    <row r="25" spans="1:13" ht="16.5" customHeight="1"/>
    <row r="26" spans="1:13" ht="15" customHeight="1"/>
  </sheetData>
  <mergeCells count="3">
    <mergeCell ref="A2:A3"/>
    <mergeCell ref="B2:B3"/>
    <mergeCell ref="C2:C3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2:L23"/>
  <sheetViews>
    <sheetView workbookViewId="0">
      <selection activeCell="D8" sqref="D8"/>
    </sheetView>
  </sheetViews>
  <sheetFormatPr defaultRowHeight="15"/>
  <cols>
    <col min="2" max="2" width="54.42578125" customWidth="1"/>
  </cols>
  <sheetData>
    <row r="2" spans="1:12" ht="25.5">
      <c r="A2" s="355" t="s">
        <v>0</v>
      </c>
      <c r="B2" s="369" t="s">
        <v>46</v>
      </c>
      <c r="C2" s="371" t="s">
        <v>303</v>
      </c>
      <c r="D2" s="257" t="s">
        <v>2</v>
      </c>
      <c r="E2" s="257" t="s">
        <v>304</v>
      </c>
      <c r="F2" s="257"/>
      <c r="G2" s="257"/>
      <c r="H2" s="258">
        <v>0.03</v>
      </c>
      <c r="I2" s="258">
        <v>0.06</v>
      </c>
      <c r="J2" s="258">
        <v>0.09</v>
      </c>
      <c r="K2" s="258">
        <v>0.12</v>
      </c>
      <c r="L2" s="258">
        <v>0.15</v>
      </c>
    </row>
    <row r="3" spans="1:12">
      <c r="A3" s="356"/>
      <c r="B3" s="370"/>
      <c r="C3" s="372" t="s">
        <v>303</v>
      </c>
      <c r="D3" s="259" t="s">
        <v>5</v>
      </c>
      <c r="E3" s="259"/>
      <c r="F3" s="259"/>
      <c r="G3" s="259"/>
      <c r="H3" s="259" t="s">
        <v>6</v>
      </c>
      <c r="I3" s="259" t="s">
        <v>7</v>
      </c>
      <c r="J3" s="259" t="s">
        <v>8</v>
      </c>
      <c r="K3" s="259" t="s">
        <v>9</v>
      </c>
      <c r="L3" s="259" t="s">
        <v>10</v>
      </c>
    </row>
    <row r="4" spans="1:12">
      <c r="A4" s="265">
        <v>2</v>
      </c>
      <c r="B4" s="266" t="s">
        <v>305</v>
      </c>
      <c r="C4" s="265" t="s">
        <v>304</v>
      </c>
      <c r="D4" s="267">
        <v>0.1986</v>
      </c>
      <c r="E4" s="268">
        <v>1</v>
      </c>
      <c r="F4" s="274">
        <f>D4*75</f>
        <v>14.895</v>
      </c>
      <c r="G4" s="274">
        <f>F4*E4</f>
        <v>14.895</v>
      </c>
      <c r="H4" s="267">
        <v>0.17025143179999999</v>
      </c>
      <c r="I4" s="267">
        <v>0.16498592359999997</v>
      </c>
      <c r="J4" s="267">
        <v>0.15972041539999998</v>
      </c>
      <c r="K4" s="267">
        <v>0.15445490719999999</v>
      </c>
      <c r="L4" s="267">
        <v>0.14918939899999997</v>
      </c>
    </row>
    <row r="5" spans="1:12">
      <c r="A5" s="260">
        <v>13</v>
      </c>
      <c r="B5" s="261" t="s">
        <v>310</v>
      </c>
      <c r="C5" s="260" t="s">
        <v>307</v>
      </c>
      <c r="D5" s="262">
        <v>0.17358482999999997</v>
      </c>
      <c r="E5" s="296">
        <v>2</v>
      </c>
      <c r="F5" s="298">
        <f t="shared" ref="F5:F16" si="0">D5*75</f>
        <v>13.018862249999998</v>
      </c>
      <c r="G5" s="298">
        <f t="shared" ref="G5:G16" si="1">F5*E5</f>
        <v>26.037724499999996</v>
      </c>
      <c r="H5" s="262">
        <v>0.16837728509999997</v>
      </c>
      <c r="I5" s="262">
        <v>0.16316974019999997</v>
      </c>
      <c r="J5" s="262">
        <v>0.15796219529999997</v>
      </c>
      <c r="K5" s="262">
        <v>0.15275465039999997</v>
      </c>
      <c r="L5" s="262">
        <v>0.14754710549999997</v>
      </c>
    </row>
    <row r="6" spans="1:12">
      <c r="A6" s="269">
        <v>17</v>
      </c>
      <c r="B6" s="270" t="s">
        <v>311</v>
      </c>
      <c r="C6" s="269" t="s">
        <v>304</v>
      </c>
      <c r="D6" s="271">
        <v>2.46E-2</v>
      </c>
      <c r="E6" s="272">
        <v>2</v>
      </c>
      <c r="F6" s="309">
        <f t="shared" si="0"/>
        <v>1.845</v>
      </c>
      <c r="G6" s="309">
        <f t="shared" si="1"/>
        <v>3.69</v>
      </c>
      <c r="H6" s="271">
        <v>1.5519999999999999E-2</v>
      </c>
      <c r="I6" s="271">
        <v>1.504E-2</v>
      </c>
      <c r="J6" s="271">
        <v>1.456E-2</v>
      </c>
      <c r="K6" s="271">
        <v>1.4080000000000001E-2</v>
      </c>
      <c r="L6" s="271">
        <v>1.3599999999999999E-2</v>
      </c>
    </row>
    <row r="7" spans="1:12">
      <c r="A7" s="265">
        <v>31</v>
      </c>
      <c r="B7" s="266" t="s">
        <v>313</v>
      </c>
      <c r="C7" s="265" t="s">
        <v>304</v>
      </c>
      <c r="D7" s="267">
        <v>0.04</v>
      </c>
      <c r="E7" s="268">
        <v>1</v>
      </c>
      <c r="F7" s="309">
        <f t="shared" si="0"/>
        <v>3</v>
      </c>
      <c r="G7" s="309">
        <f t="shared" si="1"/>
        <v>3</v>
      </c>
      <c r="H7" s="267">
        <v>2.4152999999999997E-2</v>
      </c>
      <c r="I7" s="267">
        <v>2.3405999999999996E-2</v>
      </c>
      <c r="J7" s="267">
        <v>2.2658999999999999E-2</v>
      </c>
      <c r="K7" s="267">
        <v>2.1911999999999997E-2</v>
      </c>
      <c r="L7" s="267">
        <v>2.1165E-2</v>
      </c>
    </row>
    <row r="8" spans="1:12">
      <c r="A8" s="260">
        <v>35</v>
      </c>
      <c r="B8" s="261" t="s">
        <v>314</v>
      </c>
      <c r="C8" s="260" t="s">
        <v>307</v>
      </c>
      <c r="D8" s="262">
        <v>1.1760999999999999</v>
      </c>
      <c r="E8" s="296">
        <v>1</v>
      </c>
      <c r="F8" s="298">
        <f t="shared" si="0"/>
        <v>88.207499999999996</v>
      </c>
      <c r="G8" s="298">
        <f t="shared" si="1"/>
        <v>88.207499999999996</v>
      </c>
      <c r="H8" s="262">
        <v>0.73719999999999997</v>
      </c>
      <c r="I8" s="262">
        <v>0.71439999999999992</v>
      </c>
      <c r="J8" s="262">
        <v>0.69159999999999999</v>
      </c>
      <c r="K8" s="262">
        <v>0.66880000000000006</v>
      </c>
      <c r="L8" s="262">
        <v>0.64600000000000002</v>
      </c>
    </row>
    <row r="9" spans="1:12">
      <c r="A9" s="265">
        <v>55</v>
      </c>
      <c r="B9" s="266" t="s">
        <v>316</v>
      </c>
      <c r="C9" s="265" t="s">
        <v>307</v>
      </c>
      <c r="D9" s="267">
        <v>0.1215</v>
      </c>
      <c r="E9" s="268">
        <v>4</v>
      </c>
      <c r="F9" s="309">
        <f t="shared" si="0"/>
        <v>9.1124999999999989</v>
      </c>
      <c r="G9" s="309">
        <f t="shared" si="1"/>
        <v>36.449999999999996</v>
      </c>
      <c r="H9" s="267">
        <v>8.8755000000000001E-2</v>
      </c>
      <c r="I9" s="267">
        <v>8.6009999999999989E-2</v>
      </c>
      <c r="J9" s="267">
        <v>8.3265000000000006E-2</v>
      </c>
      <c r="K9" s="267">
        <v>8.0519999999999994E-2</v>
      </c>
      <c r="L9" s="267">
        <v>7.7774999999999997E-2</v>
      </c>
    </row>
    <row r="10" spans="1:12">
      <c r="A10" s="269">
        <v>88</v>
      </c>
      <c r="B10" s="270" t="s">
        <v>390</v>
      </c>
      <c r="C10" s="269" t="s">
        <v>304</v>
      </c>
      <c r="D10" s="275">
        <v>0.17699999999999999</v>
      </c>
      <c r="E10" s="268">
        <v>2</v>
      </c>
      <c r="F10" s="309">
        <f t="shared" si="0"/>
        <v>13.274999999999999</v>
      </c>
      <c r="G10" s="309">
        <f t="shared" si="1"/>
        <v>26.549999999999997</v>
      </c>
      <c r="H10" s="275">
        <v>0.14738179999999998</v>
      </c>
      <c r="I10" s="275">
        <v>0.1428236</v>
      </c>
      <c r="J10" s="275">
        <v>0.13826540000000001</v>
      </c>
      <c r="K10" s="275">
        <v>0.1337072</v>
      </c>
      <c r="L10" s="275">
        <v>0.12914899999999999</v>
      </c>
    </row>
    <row r="11" spans="1:12">
      <c r="A11" s="265">
        <v>95</v>
      </c>
      <c r="B11" s="266" t="s">
        <v>391</v>
      </c>
      <c r="C11" s="265" t="s">
        <v>304</v>
      </c>
      <c r="D11" s="276">
        <v>2.1507999999999998</v>
      </c>
      <c r="E11" s="268">
        <v>1</v>
      </c>
      <c r="F11" s="309">
        <f t="shared" si="0"/>
        <v>161.30999999999997</v>
      </c>
      <c r="G11" s="309">
        <f t="shared" si="1"/>
        <v>161.30999999999997</v>
      </c>
      <c r="H11" s="276">
        <v>1.8547147578999998</v>
      </c>
      <c r="I11" s="276">
        <v>1.7973524457999996</v>
      </c>
      <c r="J11" s="276">
        <v>1.7399901336999999</v>
      </c>
      <c r="K11" s="276">
        <v>1.6826278215999999</v>
      </c>
      <c r="L11" s="276">
        <v>1.6252655094999997</v>
      </c>
    </row>
    <row r="12" spans="1:12">
      <c r="A12" s="260">
        <v>104</v>
      </c>
      <c r="B12" s="261" t="s">
        <v>392</v>
      </c>
      <c r="C12" s="260" t="s">
        <v>307</v>
      </c>
      <c r="D12" s="264">
        <v>1.726</v>
      </c>
      <c r="E12" s="296">
        <v>1</v>
      </c>
      <c r="F12" s="298">
        <f t="shared" si="0"/>
        <v>129.44999999999999</v>
      </c>
      <c r="G12" s="298">
        <f t="shared" si="1"/>
        <v>129.44999999999999</v>
      </c>
      <c r="H12" s="300">
        <v>1.2794299999999998</v>
      </c>
      <c r="I12" s="264">
        <v>1.23986</v>
      </c>
      <c r="J12" s="264">
        <v>1.2002900000000001</v>
      </c>
      <c r="K12" s="264">
        <v>1.16072</v>
      </c>
      <c r="L12" s="264">
        <v>1.1211499999999999</v>
      </c>
    </row>
    <row r="13" spans="1:12">
      <c r="A13" s="260">
        <v>106</v>
      </c>
      <c r="B13" s="261" t="s">
        <v>393</v>
      </c>
      <c r="C13" s="260" t="s">
        <v>307</v>
      </c>
      <c r="D13" s="264">
        <v>2.2955000000000001</v>
      </c>
      <c r="E13" s="296">
        <v>1</v>
      </c>
      <c r="F13" s="298">
        <f t="shared" si="0"/>
        <v>172.16249999999999</v>
      </c>
      <c r="G13" s="298">
        <f t="shared" si="1"/>
        <v>172.16249999999999</v>
      </c>
      <c r="H13" s="300">
        <v>1.7004099999999998</v>
      </c>
      <c r="I13" s="264">
        <v>1.6478199999999998</v>
      </c>
      <c r="J13" s="264">
        <v>1.5952299999999999</v>
      </c>
      <c r="K13" s="264">
        <v>1.54264</v>
      </c>
      <c r="L13" s="264">
        <v>1.4900499999999999</v>
      </c>
    </row>
    <row r="14" spans="1:12">
      <c r="A14" s="278">
        <v>19</v>
      </c>
      <c r="B14" s="279" t="s">
        <v>394</v>
      </c>
      <c r="C14" s="283" t="s">
        <v>395</v>
      </c>
      <c r="D14" s="328">
        <v>0.24879999999999999</v>
      </c>
      <c r="E14" s="280">
        <v>2</v>
      </c>
      <c r="F14" s="309">
        <f t="shared" si="0"/>
        <v>18.66</v>
      </c>
      <c r="G14" s="309">
        <f t="shared" si="1"/>
        <v>37.32</v>
      </c>
      <c r="H14" s="284">
        <v>25.025999999999996</v>
      </c>
      <c r="I14" s="284">
        <v>24.251999999999995</v>
      </c>
      <c r="J14" s="284">
        <v>23.477999999999998</v>
      </c>
      <c r="K14" s="284">
        <v>22.703999999999997</v>
      </c>
      <c r="L14" s="284">
        <v>21.929999999999996</v>
      </c>
    </row>
    <row r="15" spans="1:12">
      <c r="A15" s="269">
        <v>11</v>
      </c>
      <c r="B15" s="270" t="s">
        <v>308</v>
      </c>
      <c r="C15" s="271" t="s">
        <v>309</v>
      </c>
      <c r="D15" s="271">
        <v>0.12050265</v>
      </c>
      <c r="E15" s="272">
        <v>1</v>
      </c>
      <c r="F15" s="309">
        <f t="shared" si="0"/>
        <v>9.0376987500000006</v>
      </c>
      <c r="G15" s="309">
        <f t="shared" si="1"/>
        <v>9.0376987500000006</v>
      </c>
      <c r="H15" s="271">
        <v>8.7665677874999997</v>
      </c>
      <c r="I15" s="271">
        <v>8.4954368250000005</v>
      </c>
      <c r="J15" s="271">
        <v>8.2243058625000014</v>
      </c>
      <c r="K15" s="271">
        <v>7.9531749000000005</v>
      </c>
      <c r="L15" s="271">
        <v>7.6820439375000005</v>
      </c>
    </row>
    <row r="16" spans="1:12">
      <c r="A16" s="260">
        <v>29</v>
      </c>
      <c r="B16" s="261" t="s">
        <v>306</v>
      </c>
      <c r="C16" s="260" t="s">
        <v>307</v>
      </c>
      <c r="D16" s="262">
        <v>0.26890999999999998</v>
      </c>
      <c r="E16" s="296">
        <v>1</v>
      </c>
      <c r="F16" s="298">
        <f t="shared" si="0"/>
        <v>20.16825</v>
      </c>
      <c r="G16" s="298">
        <f t="shared" si="1"/>
        <v>20.16825</v>
      </c>
      <c r="H16" s="262">
        <v>18.997929179999996</v>
      </c>
      <c r="I16" s="262">
        <v>18.410364359999996</v>
      </c>
      <c r="J16" s="262">
        <v>17.822799539999998</v>
      </c>
      <c r="K16" s="262">
        <v>17.235234719999998</v>
      </c>
      <c r="L16" s="262">
        <v>16.647669899999997</v>
      </c>
    </row>
    <row r="17" spans="1:12">
      <c r="A17" s="254"/>
      <c r="B17" s="254"/>
      <c r="C17" s="256"/>
      <c r="D17" s="255"/>
      <c r="E17" s="255"/>
      <c r="F17" s="255"/>
      <c r="G17" s="263">
        <v>578.93896799999993</v>
      </c>
      <c r="H17" s="255"/>
      <c r="I17" s="255"/>
      <c r="J17" s="255"/>
      <c r="K17" s="255"/>
      <c r="L17" s="255"/>
    </row>
    <row r="18" spans="1:12">
      <c r="A18" s="256"/>
      <c r="B18" s="255"/>
      <c r="C18" s="256"/>
      <c r="D18" s="255"/>
      <c r="E18" s="255"/>
      <c r="F18" s="255"/>
      <c r="G18" s="255"/>
      <c r="H18" s="255"/>
      <c r="I18" s="255"/>
      <c r="J18" s="255"/>
      <c r="K18" s="255"/>
      <c r="L18" s="255"/>
    </row>
    <row r="19" spans="1:12">
      <c r="A19" s="277"/>
      <c r="B19" s="282" t="s">
        <v>44</v>
      </c>
      <c r="C19" s="285">
        <f>G4+G6+G7+G9+G10+G11+G14+G15</f>
        <v>292.25269874999998</v>
      </c>
      <c r="D19" s="255"/>
      <c r="E19" s="255"/>
      <c r="F19" s="255"/>
      <c r="G19" s="255"/>
      <c r="H19" s="255"/>
      <c r="I19" s="255"/>
      <c r="J19" s="255"/>
      <c r="K19" s="255"/>
      <c r="L19" s="255"/>
    </row>
    <row r="20" spans="1:12">
      <c r="A20" s="277"/>
      <c r="B20" s="281" t="s">
        <v>45</v>
      </c>
      <c r="C20" s="286">
        <f>G5+G8+G12+G13+G16</f>
        <v>436.02597450000002</v>
      </c>
      <c r="D20" s="255"/>
      <c r="E20" s="255"/>
      <c r="F20" s="255"/>
      <c r="G20" s="255"/>
      <c r="H20" s="255"/>
      <c r="I20" s="255"/>
      <c r="J20" s="255"/>
      <c r="K20" s="255"/>
      <c r="L20" s="255"/>
    </row>
    <row r="22" spans="1:12" ht="25.5" customHeight="1">
      <c r="A22" s="287"/>
      <c r="B22" s="287"/>
      <c r="C22" s="287"/>
      <c r="D22" s="288"/>
      <c r="E22" s="288"/>
      <c r="F22" s="288"/>
      <c r="G22" s="288"/>
      <c r="H22" s="288"/>
      <c r="I22" s="288"/>
      <c r="J22" s="288"/>
      <c r="K22" s="288"/>
      <c r="L22" s="288"/>
    </row>
    <row r="23" spans="1:12" ht="15" customHeight="1"/>
  </sheetData>
  <mergeCells count="3">
    <mergeCell ref="A2:A3"/>
    <mergeCell ref="B2:B3"/>
    <mergeCell ref="C2:C3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2:M34"/>
  <sheetViews>
    <sheetView workbookViewId="0">
      <selection activeCell="D13" sqref="D13"/>
    </sheetView>
  </sheetViews>
  <sheetFormatPr defaultRowHeight="15"/>
  <cols>
    <col min="2" max="2" width="54.7109375" customWidth="1"/>
  </cols>
  <sheetData>
    <row r="2" spans="1:12" ht="25.5">
      <c r="A2" s="355" t="s">
        <v>0</v>
      </c>
      <c r="B2" s="369" t="s">
        <v>46</v>
      </c>
      <c r="C2" s="371" t="s">
        <v>303</v>
      </c>
      <c r="D2" s="290" t="s">
        <v>2</v>
      </c>
      <c r="E2" s="290" t="s">
        <v>304</v>
      </c>
      <c r="F2" s="290"/>
      <c r="G2" s="290"/>
      <c r="H2" s="291">
        <v>0.03</v>
      </c>
      <c r="I2" s="291">
        <v>0.06</v>
      </c>
      <c r="J2" s="291">
        <v>0.09</v>
      </c>
      <c r="K2" s="291">
        <v>0.12</v>
      </c>
      <c r="L2" s="291">
        <v>0.15</v>
      </c>
    </row>
    <row r="3" spans="1:12">
      <c r="A3" s="356"/>
      <c r="B3" s="370"/>
      <c r="C3" s="372" t="s">
        <v>303</v>
      </c>
      <c r="D3" s="292" t="s">
        <v>5</v>
      </c>
      <c r="E3" s="292"/>
      <c r="F3" s="292"/>
      <c r="G3" s="292"/>
      <c r="H3" s="292" t="s">
        <v>6</v>
      </c>
      <c r="I3" s="292" t="s">
        <v>7</v>
      </c>
      <c r="J3" s="292" t="s">
        <v>8</v>
      </c>
      <c r="K3" s="292" t="s">
        <v>9</v>
      </c>
      <c r="L3" s="292" t="s">
        <v>10</v>
      </c>
    </row>
    <row r="4" spans="1:12" ht="18">
      <c r="A4" s="302">
        <v>2</v>
      </c>
      <c r="B4" s="303" t="s">
        <v>406</v>
      </c>
      <c r="C4" s="302" t="s">
        <v>304</v>
      </c>
      <c r="D4" s="304">
        <v>0.20230000000000001</v>
      </c>
      <c r="E4" s="305">
        <v>1</v>
      </c>
      <c r="F4" s="52">
        <f>D4*75</f>
        <v>15.172500000000001</v>
      </c>
      <c r="G4" s="52">
        <f>F4</f>
        <v>15.172500000000001</v>
      </c>
      <c r="H4" s="304">
        <v>0.17025143179999999</v>
      </c>
      <c r="I4" s="304">
        <v>0.16498592359999997</v>
      </c>
      <c r="J4" s="304">
        <v>0.15972041539999998</v>
      </c>
      <c r="K4" s="304">
        <v>0.15445490719999999</v>
      </c>
      <c r="L4" s="304">
        <v>0.14918939899999997</v>
      </c>
    </row>
    <row r="5" spans="1:12">
      <c r="A5" s="293">
        <v>13</v>
      </c>
      <c r="B5" s="294" t="s">
        <v>310</v>
      </c>
      <c r="C5" s="293" t="s">
        <v>307</v>
      </c>
      <c r="D5" s="295">
        <v>0.17358482999999997</v>
      </c>
      <c r="E5" s="296">
        <v>2</v>
      </c>
      <c r="F5" s="298">
        <v>13.018862249999998</v>
      </c>
      <c r="G5" s="298">
        <v>26.037724499999996</v>
      </c>
      <c r="H5" s="295">
        <v>0.16837728509999997</v>
      </c>
      <c r="I5" s="295">
        <v>0.16316974019999997</v>
      </c>
      <c r="J5" s="295">
        <v>0.15796219529999997</v>
      </c>
      <c r="K5" s="295">
        <v>0.15275465039999997</v>
      </c>
      <c r="L5" s="295">
        <v>0.14754710549999997</v>
      </c>
    </row>
    <row r="6" spans="1:12">
      <c r="A6" s="306">
        <v>17</v>
      </c>
      <c r="B6" s="307" t="s">
        <v>407</v>
      </c>
      <c r="C6" s="306" t="s">
        <v>304</v>
      </c>
      <c r="D6" s="271">
        <v>4.0300000000000002E-2</v>
      </c>
      <c r="E6" s="308">
        <v>2</v>
      </c>
      <c r="F6" s="52">
        <f>D6*75</f>
        <v>3.0225</v>
      </c>
      <c r="G6" s="52">
        <f>F6*2</f>
        <v>6.0449999999999999</v>
      </c>
      <c r="H6" s="271">
        <v>1.5519999999999999E-2</v>
      </c>
      <c r="I6" s="271">
        <v>1.504E-2</v>
      </c>
      <c r="J6" s="271">
        <v>1.456E-2</v>
      </c>
      <c r="K6" s="271">
        <v>1.4080000000000001E-2</v>
      </c>
      <c r="L6" s="271">
        <v>1.3599999999999999E-2</v>
      </c>
    </row>
    <row r="7" spans="1:12">
      <c r="A7" s="302">
        <v>31</v>
      </c>
      <c r="B7" s="303" t="s">
        <v>408</v>
      </c>
      <c r="C7" s="302" t="s">
        <v>304</v>
      </c>
      <c r="D7" s="304">
        <v>4.3400000000000001E-2</v>
      </c>
      <c r="E7" s="305">
        <v>1</v>
      </c>
      <c r="F7" s="52">
        <f>D7*75</f>
        <v>3.2549999999999999</v>
      </c>
      <c r="G7" s="52">
        <f>F7</f>
        <v>3.2549999999999999</v>
      </c>
      <c r="H7" s="304">
        <v>2.4152999999999997E-2</v>
      </c>
      <c r="I7" s="304">
        <v>2.3405999999999996E-2</v>
      </c>
      <c r="J7" s="304">
        <v>2.2658999999999999E-2</v>
      </c>
      <c r="K7" s="304">
        <v>2.1911999999999997E-2</v>
      </c>
      <c r="L7" s="304">
        <v>2.1165E-2</v>
      </c>
    </row>
    <row r="8" spans="1:12">
      <c r="A8" s="293">
        <v>35</v>
      </c>
      <c r="B8" s="294" t="s">
        <v>314</v>
      </c>
      <c r="C8" s="293" t="s">
        <v>307</v>
      </c>
      <c r="D8" s="295">
        <v>1.1760999999999999</v>
      </c>
      <c r="E8" s="296">
        <v>1</v>
      </c>
      <c r="F8" s="298">
        <v>57</v>
      </c>
      <c r="G8" s="298">
        <v>57</v>
      </c>
      <c r="H8" s="295">
        <v>0.73719999999999997</v>
      </c>
      <c r="I8" s="295">
        <v>0.71439999999999992</v>
      </c>
      <c r="J8" s="295">
        <v>0.69159999999999999</v>
      </c>
      <c r="K8" s="295">
        <v>0.66880000000000006</v>
      </c>
      <c r="L8" s="295">
        <v>0.64600000000000002</v>
      </c>
    </row>
    <row r="9" spans="1:12">
      <c r="A9" s="302">
        <v>55</v>
      </c>
      <c r="B9" s="303" t="s">
        <v>414</v>
      </c>
      <c r="C9" s="302" t="s">
        <v>307</v>
      </c>
      <c r="D9" s="304">
        <v>0.27900000000000003</v>
      </c>
      <c r="E9" s="305">
        <v>4</v>
      </c>
      <c r="F9" s="52">
        <f>D9*75</f>
        <v>20.925000000000001</v>
      </c>
      <c r="G9" s="52">
        <f>F9*4</f>
        <v>83.7</v>
      </c>
      <c r="H9" s="304">
        <v>8.8755000000000001E-2</v>
      </c>
      <c r="I9" s="304">
        <v>8.6009999999999989E-2</v>
      </c>
      <c r="J9" s="304">
        <v>8.3265000000000006E-2</v>
      </c>
      <c r="K9" s="304">
        <v>8.0519999999999994E-2</v>
      </c>
      <c r="L9" s="304">
        <v>7.7774999999999997E-2</v>
      </c>
    </row>
    <row r="10" spans="1:12">
      <c r="A10" s="306">
        <v>88</v>
      </c>
      <c r="B10" s="307" t="s">
        <v>390</v>
      </c>
      <c r="C10" s="306" t="s">
        <v>304</v>
      </c>
      <c r="D10" s="310">
        <v>0.17699999999999999</v>
      </c>
      <c r="E10" s="305">
        <v>2</v>
      </c>
      <c r="F10" s="311">
        <v>11.3955</v>
      </c>
      <c r="G10" s="311">
        <v>22.791</v>
      </c>
      <c r="H10" s="310">
        <v>0.14738179999999998</v>
      </c>
      <c r="I10" s="310">
        <v>0.1428236</v>
      </c>
      <c r="J10" s="310">
        <v>0.13826540000000001</v>
      </c>
      <c r="K10" s="310">
        <v>0.1337072</v>
      </c>
      <c r="L10" s="310">
        <v>0.12914899999999999</v>
      </c>
    </row>
    <row r="11" spans="1:12">
      <c r="A11" s="302">
        <v>95</v>
      </c>
      <c r="B11" s="303" t="s">
        <v>447</v>
      </c>
      <c r="C11" s="302" t="s">
        <v>304</v>
      </c>
      <c r="D11" s="312">
        <v>2.6756000000000002</v>
      </c>
      <c r="E11" s="305">
        <v>1</v>
      </c>
      <c r="F11" s="311">
        <f>D11*75</f>
        <v>200.67000000000002</v>
      </c>
      <c r="G11" s="311">
        <f>F11</f>
        <v>200.67000000000002</v>
      </c>
      <c r="H11" s="312">
        <v>1.8547147578999998</v>
      </c>
      <c r="I11" s="312">
        <v>1.7973524457999996</v>
      </c>
      <c r="J11" s="312">
        <v>1.7399901336999999</v>
      </c>
      <c r="K11" s="312">
        <v>1.6826278215999999</v>
      </c>
      <c r="L11" s="312">
        <v>1.6252655094999997</v>
      </c>
    </row>
    <row r="12" spans="1:12">
      <c r="A12" s="293">
        <v>104</v>
      </c>
      <c r="B12" s="294" t="s">
        <v>448</v>
      </c>
      <c r="C12" s="293" t="s">
        <v>307</v>
      </c>
      <c r="D12" s="300">
        <v>1.8813</v>
      </c>
      <c r="E12" s="296">
        <v>1</v>
      </c>
      <c r="F12" s="318">
        <f>D12*75</f>
        <v>141.0975</v>
      </c>
      <c r="G12" s="318">
        <f>F12</f>
        <v>141.0975</v>
      </c>
      <c r="H12" s="300">
        <v>1.2794299999999998</v>
      </c>
      <c r="I12" s="300">
        <v>1.23986</v>
      </c>
      <c r="J12" s="300">
        <v>1.2002900000000001</v>
      </c>
      <c r="K12" s="300">
        <v>1.16072</v>
      </c>
      <c r="L12" s="300">
        <v>1.1211499999999999</v>
      </c>
    </row>
    <row r="13" spans="1:12">
      <c r="A13" s="293">
        <v>106</v>
      </c>
      <c r="B13" s="294" t="s">
        <v>450</v>
      </c>
      <c r="C13" s="293" t="s">
        <v>307</v>
      </c>
      <c r="D13" s="300">
        <v>2.3671000000000002</v>
      </c>
      <c r="E13" s="296">
        <v>1</v>
      </c>
      <c r="F13" s="318">
        <f>D13*75</f>
        <v>177.53250000000003</v>
      </c>
      <c r="G13" s="318">
        <f>F13</f>
        <v>177.53250000000003</v>
      </c>
      <c r="H13" s="300">
        <v>1.7004099999999998</v>
      </c>
      <c r="I13" s="300">
        <v>1.6478199999999998</v>
      </c>
      <c r="J13" s="300">
        <v>1.5952299999999999</v>
      </c>
      <c r="K13" s="300">
        <v>1.54264</v>
      </c>
      <c r="L13" s="300">
        <v>1.4900499999999999</v>
      </c>
    </row>
    <row r="14" spans="1:12">
      <c r="A14" s="278">
        <v>19</v>
      </c>
      <c r="B14" s="279" t="s">
        <v>449</v>
      </c>
      <c r="C14" s="283" t="s">
        <v>395</v>
      </c>
      <c r="D14" s="328">
        <v>0.184</v>
      </c>
      <c r="E14" s="280">
        <v>2</v>
      </c>
      <c r="F14" s="280">
        <f>D14*E14*75</f>
        <v>27.599999999999998</v>
      </c>
      <c r="G14" s="280">
        <f>F14</f>
        <v>27.599999999999998</v>
      </c>
      <c r="H14" s="284">
        <v>25.025999999999996</v>
      </c>
      <c r="I14" s="284">
        <v>24.251999999999995</v>
      </c>
      <c r="J14" s="284">
        <v>23.477999999999998</v>
      </c>
      <c r="K14" s="284">
        <v>22.703999999999997</v>
      </c>
      <c r="L14" s="284">
        <v>21.929999999999996</v>
      </c>
    </row>
    <row r="15" spans="1:12">
      <c r="A15" s="306">
        <v>11</v>
      </c>
      <c r="B15" s="307" t="s">
        <v>308</v>
      </c>
      <c r="C15" s="271" t="s">
        <v>309</v>
      </c>
      <c r="D15" s="271">
        <v>0.12050265</v>
      </c>
      <c r="E15" s="308">
        <v>1</v>
      </c>
      <c r="F15" s="308">
        <v>9.0376987500000006</v>
      </c>
      <c r="G15" s="273">
        <v>9.0376987500000006</v>
      </c>
      <c r="H15" s="271">
        <v>8.7665677874999997</v>
      </c>
      <c r="I15" s="271">
        <v>8.4954368250000005</v>
      </c>
      <c r="J15" s="271">
        <v>8.2243058625000014</v>
      </c>
      <c r="K15" s="271">
        <v>7.9531749000000005</v>
      </c>
      <c r="L15" s="271">
        <v>7.6820439375000005</v>
      </c>
    </row>
    <row r="16" spans="1:12">
      <c r="A16" s="293">
        <v>29</v>
      </c>
      <c r="B16" s="294" t="s">
        <v>306</v>
      </c>
      <c r="C16" s="293" t="s">
        <v>307</v>
      </c>
      <c r="D16" s="295">
        <v>0.28639999999999999</v>
      </c>
      <c r="E16" s="296">
        <v>1</v>
      </c>
      <c r="F16" s="296">
        <v>19.585493999999997</v>
      </c>
      <c r="G16" s="296">
        <v>19.585493999999997</v>
      </c>
      <c r="H16" s="295">
        <v>18.997929179999996</v>
      </c>
      <c r="I16" s="295">
        <v>18.410364359999996</v>
      </c>
      <c r="J16" s="295">
        <v>17.822799539999998</v>
      </c>
      <c r="K16" s="295">
        <v>17.235234719999998</v>
      </c>
      <c r="L16" s="295">
        <v>16.647669899999997</v>
      </c>
    </row>
    <row r="19" spans="2:13">
      <c r="B19" s="319" t="s">
        <v>44</v>
      </c>
      <c r="C19" s="323">
        <f>G4+G6+G7+G9+G10+G11+G14+G15</f>
        <v>368.27119875000005</v>
      </c>
    </row>
    <row r="20" spans="2:13" ht="15.75" customHeight="1">
      <c r="B20" s="320" t="s">
        <v>45</v>
      </c>
      <c r="C20" s="329">
        <f>G5+G8+G12+G13+G16</f>
        <v>421.2532185</v>
      </c>
      <c r="M20" s="287"/>
    </row>
    <row r="21" spans="2:13" ht="15" customHeight="1">
      <c r="M21" s="287"/>
    </row>
    <row r="22" spans="2:13" ht="25.5" customHeight="1">
      <c r="M22" s="287"/>
    </row>
    <row r="23" spans="2:13" ht="15" customHeight="1">
      <c r="M23" s="287"/>
    </row>
    <row r="24" spans="2:13">
      <c r="M24" s="287"/>
    </row>
    <row r="25" spans="2:13">
      <c r="M25" s="287"/>
    </row>
    <row r="26" spans="2:13">
      <c r="M26" s="287"/>
    </row>
    <row r="27" spans="2:13">
      <c r="M27" s="287"/>
    </row>
    <row r="28" spans="2:13">
      <c r="M28" s="287"/>
    </row>
    <row r="29" spans="2:13">
      <c r="M29" s="287"/>
    </row>
    <row r="30" spans="2:13">
      <c r="M30" s="287"/>
    </row>
    <row r="31" spans="2:13">
      <c r="M31" s="287"/>
    </row>
    <row r="32" spans="2:13">
      <c r="M32" s="287"/>
    </row>
    <row r="33" spans="13:13">
      <c r="M33" s="287"/>
    </row>
    <row r="34" spans="13:13">
      <c r="M34" s="287"/>
    </row>
  </sheetData>
  <mergeCells count="3">
    <mergeCell ref="A2:A3"/>
    <mergeCell ref="B2:B3"/>
    <mergeCell ref="C2:C3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2:L21"/>
  <sheetViews>
    <sheetView workbookViewId="0">
      <selection activeCell="D12" sqref="D12"/>
    </sheetView>
  </sheetViews>
  <sheetFormatPr defaultRowHeight="15"/>
  <cols>
    <col min="2" max="2" width="55.28515625" customWidth="1"/>
  </cols>
  <sheetData>
    <row r="2" spans="1:12" ht="25.5">
      <c r="A2" s="355" t="s">
        <v>0</v>
      </c>
      <c r="B2" s="369" t="s">
        <v>46</v>
      </c>
      <c r="C2" s="371" t="s">
        <v>303</v>
      </c>
      <c r="D2" s="290" t="s">
        <v>2</v>
      </c>
      <c r="E2" s="290" t="s">
        <v>304</v>
      </c>
      <c r="F2" s="290"/>
      <c r="G2" s="290"/>
      <c r="H2" s="291">
        <v>0.03</v>
      </c>
      <c r="I2" s="291">
        <v>0.06</v>
      </c>
      <c r="J2" s="291">
        <v>0.09</v>
      </c>
      <c r="K2" s="291">
        <v>0.12</v>
      </c>
      <c r="L2" s="291">
        <v>0.15</v>
      </c>
    </row>
    <row r="3" spans="1:12">
      <c r="A3" s="356"/>
      <c r="B3" s="370"/>
      <c r="C3" s="372" t="s">
        <v>303</v>
      </c>
      <c r="D3" s="292" t="s">
        <v>5</v>
      </c>
      <c r="E3" s="292"/>
      <c r="F3" s="292"/>
      <c r="G3" s="292"/>
      <c r="H3" s="292" t="s">
        <v>6</v>
      </c>
      <c r="I3" s="292" t="s">
        <v>7</v>
      </c>
      <c r="J3" s="292" t="s">
        <v>8</v>
      </c>
      <c r="K3" s="292" t="s">
        <v>9</v>
      </c>
      <c r="L3" s="292" t="s">
        <v>10</v>
      </c>
    </row>
    <row r="4" spans="1:12">
      <c r="A4" s="302">
        <v>2</v>
      </c>
      <c r="B4" s="303" t="s">
        <v>305</v>
      </c>
      <c r="C4" s="302" t="s">
        <v>304</v>
      </c>
      <c r="D4" s="304">
        <v>0.1986</v>
      </c>
      <c r="E4" s="305">
        <v>1</v>
      </c>
      <c r="F4" s="309">
        <v>13.163770499999998</v>
      </c>
      <c r="G4" s="309">
        <v>13.163770499999998</v>
      </c>
      <c r="H4" s="304">
        <v>0.17025143179999999</v>
      </c>
      <c r="I4" s="304">
        <v>0.16498592359999997</v>
      </c>
      <c r="J4" s="304">
        <v>0.15972041539999998</v>
      </c>
      <c r="K4" s="304">
        <v>0.15445490719999999</v>
      </c>
      <c r="L4" s="304">
        <v>0.14918939899999997</v>
      </c>
    </row>
    <row r="5" spans="1:12">
      <c r="A5" s="293">
        <v>13</v>
      </c>
      <c r="B5" s="294" t="s">
        <v>310</v>
      </c>
      <c r="C5" s="293" t="s">
        <v>307</v>
      </c>
      <c r="D5" s="295">
        <v>0.17358482999999997</v>
      </c>
      <c r="E5" s="296">
        <v>2</v>
      </c>
      <c r="F5" s="298">
        <v>13.018862249999998</v>
      </c>
      <c r="G5" s="298">
        <v>26.037724499999996</v>
      </c>
      <c r="H5" s="295">
        <v>0.16837728509999997</v>
      </c>
      <c r="I5" s="295">
        <v>0.16316974019999997</v>
      </c>
      <c r="J5" s="295">
        <v>0.15796219529999997</v>
      </c>
      <c r="K5" s="295">
        <v>0.15275465039999997</v>
      </c>
      <c r="L5" s="295">
        <v>0.14754710549999997</v>
      </c>
    </row>
    <row r="6" spans="1:12">
      <c r="A6" s="306">
        <v>88</v>
      </c>
      <c r="B6" s="307" t="s">
        <v>390</v>
      </c>
      <c r="C6" s="306" t="s">
        <v>304</v>
      </c>
      <c r="D6" s="310">
        <v>0.17699999999999999</v>
      </c>
      <c r="E6" s="305">
        <v>2</v>
      </c>
      <c r="F6" s="311">
        <v>11.3955</v>
      </c>
      <c r="G6" s="311">
        <v>22.791</v>
      </c>
      <c r="H6" s="310">
        <v>0.14738179999999998</v>
      </c>
      <c r="I6" s="310">
        <v>0.1428236</v>
      </c>
      <c r="J6" s="310">
        <v>0.13826540000000001</v>
      </c>
      <c r="K6" s="310">
        <v>0.1337072</v>
      </c>
      <c r="L6" s="310">
        <v>0.12914899999999999</v>
      </c>
    </row>
    <row r="7" spans="1:12">
      <c r="A7" s="293">
        <v>106</v>
      </c>
      <c r="B7" s="294" t="s">
        <v>393</v>
      </c>
      <c r="C7" s="293" t="s">
        <v>307</v>
      </c>
      <c r="D7" s="300">
        <v>1.1760999999999999</v>
      </c>
      <c r="E7" s="296">
        <v>1</v>
      </c>
      <c r="F7" s="318">
        <v>131.47499999999999</v>
      </c>
      <c r="G7" s="318">
        <v>131.47499999999999</v>
      </c>
      <c r="H7" s="300">
        <v>1.7004099999999998</v>
      </c>
      <c r="I7" s="300">
        <v>1.6478199999999998</v>
      </c>
      <c r="J7" s="300">
        <v>1.5952299999999999</v>
      </c>
      <c r="K7" s="300">
        <v>1.54264</v>
      </c>
      <c r="L7" s="300">
        <v>1.4900499999999999</v>
      </c>
    </row>
    <row r="8" spans="1:12">
      <c r="A8" s="302">
        <v>184</v>
      </c>
      <c r="B8" s="303" t="s">
        <v>396</v>
      </c>
      <c r="C8" s="302" t="s">
        <v>304</v>
      </c>
      <c r="D8" s="312">
        <v>3.1789999999999998</v>
      </c>
      <c r="E8" s="305">
        <v>1</v>
      </c>
      <c r="F8" s="311">
        <v>220.45883549999996</v>
      </c>
      <c r="G8" s="311">
        <v>220.45883549999996</v>
      </c>
      <c r="H8" s="312">
        <v>2.8512676057999995</v>
      </c>
      <c r="I8" s="312">
        <v>2.7630840715999994</v>
      </c>
      <c r="J8" s="312">
        <v>2.6749005373999997</v>
      </c>
      <c r="K8" s="312">
        <v>2.5867170031999995</v>
      </c>
      <c r="L8" s="312">
        <v>2.4985334689999998</v>
      </c>
    </row>
    <row r="9" spans="1:12">
      <c r="A9" s="293">
        <v>192</v>
      </c>
      <c r="B9" s="294" t="s">
        <v>397</v>
      </c>
      <c r="C9" s="293" t="s">
        <v>307</v>
      </c>
      <c r="D9" s="300">
        <v>1.7054</v>
      </c>
      <c r="E9" s="296">
        <v>1</v>
      </c>
      <c r="F9" s="318">
        <v>99.75</v>
      </c>
      <c r="G9" s="318">
        <v>99.75</v>
      </c>
      <c r="H9" s="300">
        <v>1.2901</v>
      </c>
      <c r="I9" s="300">
        <v>1.2502</v>
      </c>
      <c r="J9" s="300">
        <v>1.2103000000000002</v>
      </c>
      <c r="K9" s="300">
        <v>1.1704000000000001</v>
      </c>
      <c r="L9" s="300">
        <v>1.1305000000000001</v>
      </c>
    </row>
    <row r="10" spans="1:12">
      <c r="A10" s="293">
        <v>190</v>
      </c>
      <c r="B10" s="294" t="s">
        <v>330</v>
      </c>
      <c r="C10" s="293" t="s">
        <v>307</v>
      </c>
      <c r="D10" s="295">
        <v>2.2099000000000002</v>
      </c>
      <c r="E10" s="296">
        <v>1</v>
      </c>
      <c r="F10" s="318">
        <f>D10*75</f>
        <v>165.74250000000001</v>
      </c>
      <c r="G10" s="318">
        <f>D10*75</f>
        <v>165.74250000000001</v>
      </c>
      <c r="H10" s="300">
        <v>1.2871899999999998</v>
      </c>
      <c r="I10" s="300">
        <v>1.2473799999999999</v>
      </c>
      <c r="J10" s="300">
        <v>1.20757</v>
      </c>
      <c r="K10" s="300">
        <v>1.1677599999999999</v>
      </c>
      <c r="L10" s="300">
        <v>1.12795</v>
      </c>
    </row>
    <row r="11" spans="1:12">
      <c r="A11" s="302">
        <v>199</v>
      </c>
      <c r="B11" s="303" t="s">
        <v>398</v>
      </c>
      <c r="C11" s="302" t="s">
        <v>304</v>
      </c>
      <c r="D11" s="312">
        <v>1.4650000000000001</v>
      </c>
      <c r="E11" s="305">
        <v>1</v>
      </c>
      <c r="F11" s="311">
        <v>96.3</v>
      </c>
      <c r="G11" s="311">
        <v>96.3</v>
      </c>
      <c r="H11" s="312">
        <v>1.2454799999999999</v>
      </c>
      <c r="I11" s="312">
        <v>1.20696</v>
      </c>
      <c r="J11" s="312">
        <v>1.1684400000000001</v>
      </c>
      <c r="K11" s="312">
        <v>1.12992</v>
      </c>
      <c r="L11" s="312">
        <v>1.0913999999999999</v>
      </c>
    </row>
    <row r="12" spans="1:12">
      <c r="A12" s="302">
        <v>182</v>
      </c>
      <c r="B12" s="303" t="s">
        <v>399</v>
      </c>
      <c r="C12" s="302" t="s">
        <v>304</v>
      </c>
      <c r="D12" s="312">
        <v>0.40029999999999999</v>
      </c>
      <c r="E12" s="305">
        <v>3</v>
      </c>
      <c r="F12" s="311">
        <v>27.761369999999999</v>
      </c>
      <c r="G12" s="308">
        <v>83.284109999999998</v>
      </c>
      <c r="H12" s="312">
        <v>0.35904705199999998</v>
      </c>
      <c r="I12" s="312">
        <v>0.34794250399999993</v>
      </c>
      <c r="J12" s="312">
        <v>0.33683795599999999</v>
      </c>
      <c r="K12" s="312">
        <v>0.325733408</v>
      </c>
      <c r="L12" s="312">
        <v>0.31462885999999995</v>
      </c>
    </row>
    <row r="13" spans="1:12">
      <c r="A13" s="293">
        <v>194</v>
      </c>
      <c r="B13" s="294" t="s">
        <v>400</v>
      </c>
      <c r="C13" s="293" t="s">
        <v>307</v>
      </c>
      <c r="D13" s="300">
        <v>4.2458</v>
      </c>
      <c r="E13" s="296">
        <v>1</v>
      </c>
      <c r="F13" s="318">
        <v>248.32499999999999</v>
      </c>
      <c r="G13" s="297">
        <v>248.32499999999999</v>
      </c>
      <c r="H13" s="300">
        <v>3.2116699999999998</v>
      </c>
      <c r="I13" s="300">
        <v>3.1123399999999997</v>
      </c>
      <c r="J13" s="300">
        <v>3.01301</v>
      </c>
      <c r="K13" s="300">
        <v>2.9136799999999998</v>
      </c>
      <c r="L13" s="300">
        <v>2.8143499999999997</v>
      </c>
    </row>
    <row r="14" spans="1:12">
      <c r="A14" s="293">
        <v>29</v>
      </c>
      <c r="B14" s="294" t="s">
        <v>306</v>
      </c>
      <c r="C14" s="293" t="s">
        <v>307</v>
      </c>
      <c r="D14" s="295">
        <v>0.26113991999999997</v>
      </c>
      <c r="E14" s="296">
        <v>1</v>
      </c>
      <c r="F14" s="296">
        <v>19.585493999999997</v>
      </c>
      <c r="G14" s="296">
        <v>19.585493999999997</v>
      </c>
      <c r="H14" s="295">
        <v>18.997929179999996</v>
      </c>
      <c r="I14" s="295">
        <v>18.410364359999996</v>
      </c>
      <c r="J14" s="295">
        <v>17.822799539999998</v>
      </c>
      <c r="K14" s="295">
        <v>17.235234719999998</v>
      </c>
      <c r="L14" s="295">
        <v>16.647669899999997</v>
      </c>
    </row>
    <row r="15" spans="1:12">
      <c r="A15" s="313"/>
      <c r="B15" s="288"/>
      <c r="C15" s="289"/>
      <c r="D15" s="288"/>
      <c r="E15" s="288"/>
      <c r="F15" s="288"/>
      <c r="G15" s="299">
        <v>1060.6959344999998</v>
      </c>
      <c r="H15" s="288"/>
      <c r="I15" s="288"/>
      <c r="J15" s="288"/>
      <c r="K15" s="288"/>
      <c r="L15" s="288"/>
    </row>
    <row r="16" spans="1:12">
      <c r="A16" s="287"/>
      <c r="B16" s="287"/>
      <c r="C16" s="289"/>
      <c r="D16" s="288"/>
      <c r="E16" s="288"/>
      <c r="F16" s="288"/>
      <c r="G16" s="288"/>
      <c r="H16" s="288"/>
      <c r="I16" s="288"/>
      <c r="J16" s="288"/>
      <c r="K16" s="288"/>
      <c r="L16" s="288"/>
    </row>
    <row r="17" spans="1:12">
      <c r="A17" s="313"/>
      <c r="B17" s="315" t="s">
        <v>401</v>
      </c>
      <c r="C17" s="316">
        <v>535.99771599999997</v>
      </c>
      <c r="D17" s="288"/>
      <c r="E17" s="288"/>
      <c r="F17" s="288"/>
      <c r="G17" s="288"/>
      <c r="H17" s="288"/>
      <c r="I17" s="288"/>
      <c r="J17" s="288"/>
      <c r="K17" s="288"/>
      <c r="L17" s="288"/>
    </row>
    <row r="18" spans="1:12">
      <c r="A18" s="301"/>
      <c r="B18" s="314" t="s">
        <v>402</v>
      </c>
      <c r="C18" s="317">
        <f>G5+G7+G9+G10+G13+G14</f>
        <v>690.91571850000003</v>
      </c>
      <c r="D18" s="288"/>
      <c r="E18" s="288"/>
      <c r="F18" s="288"/>
      <c r="G18" s="288"/>
      <c r="H18" s="288"/>
      <c r="I18" s="288"/>
      <c r="J18" s="288"/>
      <c r="K18" s="288"/>
      <c r="L18" s="288"/>
    </row>
    <row r="20" spans="1:12" ht="25.5" customHeight="1"/>
    <row r="21" spans="1:12" ht="15" customHeight="1"/>
  </sheetData>
  <mergeCells count="3">
    <mergeCell ref="A2:A3"/>
    <mergeCell ref="B2:B3"/>
    <mergeCell ref="C2:C3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2:L21"/>
  <sheetViews>
    <sheetView tabSelected="1" topLeftCell="A16" workbookViewId="0">
      <selection activeCell="A20" sqref="A20:M33"/>
    </sheetView>
  </sheetViews>
  <sheetFormatPr defaultRowHeight="15"/>
  <cols>
    <col min="2" max="2" width="59" customWidth="1"/>
  </cols>
  <sheetData>
    <row r="2" spans="1:12" ht="25.5">
      <c r="A2" s="355" t="s">
        <v>0</v>
      </c>
      <c r="B2" s="369" t="s">
        <v>46</v>
      </c>
      <c r="C2" s="371" t="s">
        <v>303</v>
      </c>
      <c r="D2" s="290" t="s">
        <v>2</v>
      </c>
      <c r="E2" s="290" t="s">
        <v>304</v>
      </c>
      <c r="F2" s="290"/>
      <c r="G2" s="290"/>
      <c r="H2" s="291">
        <v>0.03</v>
      </c>
      <c r="I2" s="291">
        <v>0.06</v>
      </c>
      <c r="J2" s="291">
        <v>0.09</v>
      </c>
      <c r="K2" s="291">
        <v>0.12</v>
      </c>
      <c r="L2" s="291">
        <v>0.15</v>
      </c>
    </row>
    <row r="3" spans="1:12">
      <c r="A3" s="356"/>
      <c r="B3" s="370"/>
      <c r="C3" s="372" t="s">
        <v>303</v>
      </c>
      <c r="D3" s="292" t="s">
        <v>5</v>
      </c>
      <c r="E3" s="292"/>
      <c r="F3" s="292"/>
      <c r="G3" s="292"/>
      <c r="H3" s="292" t="s">
        <v>6</v>
      </c>
      <c r="I3" s="292" t="s">
        <v>7</v>
      </c>
      <c r="J3" s="292" t="s">
        <v>8</v>
      </c>
      <c r="K3" s="292" t="s">
        <v>9</v>
      </c>
      <c r="L3" s="292" t="s">
        <v>10</v>
      </c>
    </row>
    <row r="4" spans="1:12" ht="18">
      <c r="A4" s="302">
        <v>2</v>
      </c>
      <c r="B4" s="303" t="s">
        <v>406</v>
      </c>
      <c r="C4" s="302" t="s">
        <v>304</v>
      </c>
      <c r="D4" s="304">
        <v>0.20230000000000001</v>
      </c>
      <c r="E4" s="305">
        <v>1</v>
      </c>
      <c r="F4" s="52">
        <f>D4*75</f>
        <v>15.172500000000001</v>
      </c>
      <c r="G4" s="52">
        <f>F4*E4</f>
        <v>15.172500000000001</v>
      </c>
      <c r="H4" s="304">
        <v>0.17025143179999999</v>
      </c>
      <c r="I4" s="304">
        <v>0.16498592359999997</v>
      </c>
      <c r="J4" s="304">
        <v>0.15972041539999998</v>
      </c>
      <c r="K4" s="304">
        <v>0.15445490719999999</v>
      </c>
      <c r="L4" s="304">
        <v>0.14918939899999997</v>
      </c>
    </row>
    <row r="5" spans="1:12">
      <c r="A5" s="293">
        <v>13</v>
      </c>
      <c r="B5" s="294" t="s">
        <v>310</v>
      </c>
      <c r="C5" s="293" t="s">
        <v>307</v>
      </c>
      <c r="D5" s="295">
        <v>0.17358483</v>
      </c>
      <c r="E5" s="296">
        <v>2</v>
      </c>
      <c r="F5" s="234">
        <f t="shared" ref="F5:F14" si="0">D5*75</f>
        <v>13.01886225</v>
      </c>
      <c r="G5" s="234">
        <f t="shared" ref="G5:G14" si="1">F5*E5</f>
        <v>26.037724499999999</v>
      </c>
      <c r="H5" s="295">
        <v>0.16837728509999997</v>
      </c>
      <c r="I5" s="295">
        <v>0.16316974019999997</v>
      </c>
      <c r="J5" s="295">
        <v>0.15796219529999997</v>
      </c>
      <c r="K5" s="295">
        <v>0.15275465039999997</v>
      </c>
      <c r="L5" s="295">
        <v>0.14754710549999997</v>
      </c>
    </row>
    <row r="6" spans="1:12">
      <c r="A6" s="306">
        <v>88</v>
      </c>
      <c r="B6" s="307" t="s">
        <v>390</v>
      </c>
      <c r="C6" s="306" t="s">
        <v>304</v>
      </c>
      <c r="D6" s="310">
        <v>0.17699999999999999</v>
      </c>
      <c r="E6" s="305">
        <v>2</v>
      </c>
      <c r="F6" s="52">
        <f t="shared" si="0"/>
        <v>13.274999999999999</v>
      </c>
      <c r="G6" s="52">
        <f t="shared" si="1"/>
        <v>26.549999999999997</v>
      </c>
      <c r="H6" s="310">
        <v>0.14738179999999998</v>
      </c>
      <c r="I6" s="310">
        <v>0.1428236</v>
      </c>
      <c r="J6" s="310">
        <v>0.13826540000000001</v>
      </c>
      <c r="K6" s="310">
        <v>0.1337072</v>
      </c>
      <c r="L6" s="310">
        <v>0.12914899999999999</v>
      </c>
    </row>
    <row r="7" spans="1:12">
      <c r="A7" s="293">
        <v>106</v>
      </c>
      <c r="B7" s="294" t="s">
        <v>450</v>
      </c>
      <c r="C7" s="293" t="s">
        <v>307</v>
      </c>
      <c r="D7" s="300">
        <v>2.3671000000000002</v>
      </c>
      <c r="E7" s="296">
        <v>1</v>
      </c>
      <c r="F7" s="234">
        <f t="shared" si="0"/>
        <v>177.53250000000003</v>
      </c>
      <c r="G7" s="234">
        <f t="shared" si="1"/>
        <v>177.53250000000003</v>
      </c>
      <c r="H7" s="300">
        <v>1.7004099999999998</v>
      </c>
      <c r="I7" s="300">
        <v>1.6478199999999998</v>
      </c>
      <c r="J7" s="300">
        <v>1.5952299999999999</v>
      </c>
      <c r="K7" s="300">
        <v>1.54264</v>
      </c>
      <c r="L7" s="300">
        <v>1.4900499999999999</v>
      </c>
    </row>
    <row r="8" spans="1:12">
      <c r="A8" s="302">
        <v>184</v>
      </c>
      <c r="B8" s="303" t="s">
        <v>451</v>
      </c>
      <c r="C8" s="302" t="s">
        <v>304</v>
      </c>
      <c r="D8" s="312">
        <v>3.4969000000000001</v>
      </c>
      <c r="E8" s="305">
        <v>1</v>
      </c>
      <c r="F8" s="52">
        <f t="shared" si="0"/>
        <v>262.26749999999998</v>
      </c>
      <c r="G8" s="52">
        <f t="shared" si="1"/>
        <v>262.26749999999998</v>
      </c>
      <c r="H8" s="312">
        <v>2.8512676057999995</v>
      </c>
      <c r="I8" s="312">
        <v>2.7630840715999994</v>
      </c>
      <c r="J8" s="312">
        <v>2.6749005373999997</v>
      </c>
      <c r="K8" s="312">
        <v>2.5867170031999995</v>
      </c>
      <c r="L8" s="312">
        <v>2.4985334689999998</v>
      </c>
    </row>
    <row r="9" spans="1:12">
      <c r="A9" s="293">
        <v>192</v>
      </c>
      <c r="B9" s="294" t="s">
        <v>452</v>
      </c>
      <c r="C9" s="293" t="s">
        <v>307</v>
      </c>
      <c r="D9" s="300">
        <v>1.8969</v>
      </c>
      <c r="E9" s="296">
        <v>1</v>
      </c>
      <c r="F9" s="234">
        <f t="shared" si="0"/>
        <v>142.26750000000001</v>
      </c>
      <c r="G9" s="234">
        <f t="shared" si="1"/>
        <v>142.26750000000001</v>
      </c>
      <c r="H9" s="300">
        <v>1.2901</v>
      </c>
      <c r="I9" s="300">
        <v>1.2502</v>
      </c>
      <c r="J9" s="300">
        <v>1.2103000000000002</v>
      </c>
      <c r="K9" s="300">
        <v>1.1704000000000001</v>
      </c>
      <c r="L9" s="300">
        <v>1.1305000000000001</v>
      </c>
    </row>
    <row r="10" spans="1:12">
      <c r="A10" s="293">
        <v>190</v>
      </c>
      <c r="B10" s="294" t="s">
        <v>330</v>
      </c>
      <c r="C10" s="293" t="s">
        <v>307</v>
      </c>
      <c r="D10" s="295">
        <v>2.2099000000000002</v>
      </c>
      <c r="E10" s="296">
        <v>1</v>
      </c>
      <c r="F10" s="234">
        <f t="shared" si="0"/>
        <v>165.74250000000001</v>
      </c>
      <c r="G10" s="234">
        <f t="shared" si="1"/>
        <v>165.74250000000001</v>
      </c>
      <c r="H10" s="300">
        <v>1.2871899999999998</v>
      </c>
      <c r="I10" s="300">
        <v>1.2473799999999999</v>
      </c>
      <c r="J10" s="300">
        <v>1.20757</v>
      </c>
      <c r="K10" s="300">
        <v>1.1677599999999999</v>
      </c>
      <c r="L10" s="300">
        <v>1.12795</v>
      </c>
    </row>
    <row r="11" spans="1:12">
      <c r="A11" s="302">
        <v>199</v>
      </c>
      <c r="B11" s="303" t="s">
        <v>516</v>
      </c>
      <c r="C11" s="302" t="s">
        <v>304</v>
      </c>
      <c r="D11" s="312">
        <v>1.726</v>
      </c>
      <c r="E11" s="305">
        <v>1</v>
      </c>
      <c r="F11" s="52">
        <f t="shared" si="0"/>
        <v>129.44999999999999</v>
      </c>
      <c r="G11" s="52">
        <f t="shared" si="1"/>
        <v>129.44999999999999</v>
      </c>
      <c r="H11" s="312">
        <v>1.2454799999999999</v>
      </c>
      <c r="I11" s="312">
        <v>1.20696</v>
      </c>
      <c r="J11" s="312">
        <v>1.1684400000000001</v>
      </c>
      <c r="K11" s="312">
        <v>1.12992</v>
      </c>
      <c r="L11" s="312">
        <v>1.0913999999999999</v>
      </c>
    </row>
    <row r="12" spans="1:12">
      <c r="A12" s="302">
        <v>182</v>
      </c>
      <c r="B12" s="303" t="s">
        <v>453</v>
      </c>
      <c r="C12" s="302" t="s">
        <v>304</v>
      </c>
      <c r="D12" s="312">
        <v>0.40029999999999999</v>
      </c>
      <c r="E12" s="305">
        <v>3</v>
      </c>
      <c r="F12" s="52">
        <f t="shared" si="0"/>
        <v>30.022500000000001</v>
      </c>
      <c r="G12" s="52">
        <f t="shared" si="1"/>
        <v>90.067499999999995</v>
      </c>
      <c r="H12" s="312">
        <v>0.35904705199999998</v>
      </c>
      <c r="I12" s="312">
        <v>0.34794250399999993</v>
      </c>
      <c r="J12" s="312">
        <v>0.33683795599999999</v>
      </c>
      <c r="K12" s="312">
        <v>0.325733408</v>
      </c>
      <c r="L12" s="312">
        <v>0.31462885999999995</v>
      </c>
    </row>
    <row r="13" spans="1:12">
      <c r="A13" s="293">
        <v>194</v>
      </c>
      <c r="B13" s="294" t="s">
        <v>454</v>
      </c>
      <c r="C13" s="293" t="s">
        <v>307</v>
      </c>
      <c r="D13" s="300">
        <v>4.7293000000000003</v>
      </c>
      <c r="E13" s="296">
        <v>1</v>
      </c>
      <c r="F13" s="234">
        <f t="shared" si="0"/>
        <v>354.69750000000005</v>
      </c>
      <c r="G13" s="234">
        <f t="shared" si="1"/>
        <v>354.69750000000005</v>
      </c>
      <c r="H13" s="300">
        <v>3.2116699999999998</v>
      </c>
      <c r="I13" s="300">
        <v>3.1123399999999997</v>
      </c>
      <c r="J13" s="300">
        <v>3.01301</v>
      </c>
      <c r="K13" s="300">
        <v>2.9136799999999998</v>
      </c>
      <c r="L13" s="300">
        <v>2.8143499999999997</v>
      </c>
    </row>
    <row r="14" spans="1:12">
      <c r="A14" s="293">
        <v>29</v>
      </c>
      <c r="B14" s="294" t="s">
        <v>306</v>
      </c>
      <c r="C14" s="293" t="s">
        <v>307</v>
      </c>
      <c r="D14" s="295">
        <v>0.26113992000000003</v>
      </c>
      <c r="E14" s="296">
        <v>1</v>
      </c>
      <c r="F14" s="234">
        <f t="shared" si="0"/>
        <v>19.585494000000001</v>
      </c>
      <c r="G14" s="234">
        <f t="shared" si="1"/>
        <v>19.585494000000001</v>
      </c>
      <c r="H14" s="295">
        <v>18.997929179999996</v>
      </c>
      <c r="I14" s="295">
        <v>18.410364359999996</v>
      </c>
      <c r="J14" s="295">
        <v>17.822799539999998</v>
      </c>
      <c r="K14" s="295">
        <v>17.235234719999998</v>
      </c>
      <c r="L14" s="295">
        <v>16.647669899999997</v>
      </c>
    </row>
    <row r="15" spans="1:12">
      <c r="A15" s="313"/>
      <c r="B15" s="288"/>
      <c r="C15" s="289"/>
      <c r="D15" s="288"/>
      <c r="E15" s="288"/>
      <c r="F15" s="288"/>
      <c r="G15" s="299">
        <v>1060.6959344999998</v>
      </c>
      <c r="H15" s="288"/>
      <c r="I15" s="288"/>
      <c r="J15" s="288"/>
      <c r="K15" s="288"/>
      <c r="L15" s="288"/>
    </row>
    <row r="17" spans="1:12">
      <c r="B17" s="319" t="s">
        <v>44</v>
      </c>
      <c r="C17" s="323">
        <f>G4+G6+G8+G11+G12</f>
        <v>523.50749999999994</v>
      </c>
    </row>
    <row r="18" spans="1:12">
      <c r="B18" s="321" t="s">
        <v>45</v>
      </c>
      <c r="C18" s="329">
        <f>G5+G7+G9+G10+G13+G14</f>
        <v>885.86321850000013</v>
      </c>
    </row>
    <row r="19" spans="1:12" ht="25.5" customHeight="1"/>
    <row r="20" spans="1:12" ht="15" customHeight="1">
      <c r="A20" s="287"/>
      <c r="B20" s="287"/>
      <c r="C20" s="287"/>
      <c r="D20" s="287"/>
      <c r="E20" s="287"/>
      <c r="F20" s="287"/>
      <c r="G20" s="287"/>
      <c r="H20" s="287"/>
      <c r="I20" s="287"/>
      <c r="J20" s="287"/>
      <c r="K20" s="287"/>
      <c r="L20" s="287"/>
    </row>
    <row r="21" spans="1:12" ht="15" customHeight="1"/>
  </sheetData>
  <mergeCells count="3">
    <mergeCell ref="A2:A3"/>
    <mergeCell ref="B2:B3"/>
    <mergeCell ref="C2:C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Q112"/>
  <sheetViews>
    <sheetView topLeftCell="A97" zoomScale="75" zoomScaleNormal="75" workbookViewId="0">
      <selection activeCell="I103" sqref="I103"/>
    </sheetView>
  </sheetViews>
  <sheetFormatPr defaultRowHeight="15"/>
  <cols>
    <col min="2" max="2" width="25.5703125" customWidth="1"/>
    <col min="6" max="6" width="25.85546875" customWidth="1"/>
    <col min="10" max="10" width="12.5703125" style="287" customWidth="1"/>
    <col min="11" max="11" width="10.28515625" customWidth="1"/>
    <col min="12" max="12" width="10.42578125" style="22" customWidth="1"/>
    <col min="13" max="13" width="11.28515625" customWidth="1"/>
    <col min="15" max="15" width="12" customWidth="1"/>
  </cols>
  <sheetData>
    <row r="1" spans="1:15" ht="25.5" customHeight="1">
      <c r="A1" s="355" t="s">
        <v>0</v>
      </c>
      <c r="B1" s="366" t="s">
        <v>1</v>
      </c>
      <c r="C1" s="367" t="s">
        <v>143</v>
      </c>
      <c r="D1" s="367"/>
      <c r="E1" s="355" t="s">
        <v>144</v>
      </c>
      <c r="F1" s="366" t="s">
        <v>145</v>
      </c>
      <c r="G1" s="355" t="s">
        <v>146</v>
      </c>
      <c r="H1" s="355" t="s">
        <v>147</v>
      </c>
      <c r="I1" s="290" t="s">
        <v>459</v>
      </c>
      <c r="J1" s="290"/>
      <c r="K1" s="290" t="s">
        <v>460</v>
      </c>
      <c r="L1" s="290" t="s">
        <v>461</v>
      </c>
      <c r="M1" s="290" t="s">
        <v>462</v>
      </c>
      <c r="N1" s="290" t="s">
        <v>463</v>
      </c>
      <c r="O1" s="346">
        <v>15</v>
      </c>
    </row>
    <row r="2" spans="1:15">
      <c r="A2" s="356"/>
      <c r="B2" s="356"/>
      <c r="C2" s="368"/>
      <c r="D2" s="368"/>
      <c r="E2" s="365"/>
      <c r="F2" s="356"/>
      <c r="G2" s="356"/>
      <c r="H2" s="365"/>
      <c r="I2" s="23" t="s">
        <v>5</v>
      </c>
      <c r="J2" s="23"/>
      <c r="K2" s="23" t="s">
        <v>6</v>
      </c>
      <c r="L2" s="23" t="s">
        <v>7</v>
      </c>
      <c r="M2" s="23" t="s">
        <v>8</v>
      </c>
      <c r="N2" s="23" t="s">
        <v>9</v>
      </c>
      <c r="O2" s="23" t="s">
        <v>10</v>
      </c>
    </row>
    <row r="3" spans="1:15">
      <c r="A3" s="167">
        <v>1</v>
      </c>
      <c r="B3" s="168" t="s">
        <v>148</v>
      </c>
      <c r="C3" s="169" t="s">
        <v>149</v>
      </c>
      <c r="D3" s="24">
        <v>2</v>
      </c>
      <c r="E3" s="25" t="s">
        <v>150</v>
      </c>
      <c r="F3" s="26" t="s">
        <v>151</v>
      </c>
      <c r="G3" s="27">
        <v>2.4</v>
      </c>
      <c r="H3" s="167">
        <v>42</v>
      </c>
      <c r="I3" s="170">
        <v>24.200880000000002</v>
      </c>
      <c r="J3" s="47">
        <f>I3*75</f>
        <v>1815.066</v>
      </c>
      <c r="K3" s="170">
        <f>I3*0.97</f>
        <v>23.474853599999999</v>
      </c>
      <c r="L3" s="170">
        <f>I3*0.94</f>
        <v>22.748827200000001</v>
      </c>
      <c r="M3" s="170">
        <f>I3*0.91</f>
        <v>22.022800800000002</v>
      </c>
      <c r="N3" s="170">
        <f>I3*0.88</f>
        <v>21.2967744</v>
      </c>
      <c r="O3" s="170">
        <f>I3*0.85</f>
        <v>20.570748000000002</v>
      </c>
    </row>
    <row r="4" spans="1:15" ht="88.5" customHeight="1">
      <c r="A4" s="167">
        <v>2</v>
      </c>
      <c r="B4" s="168" t="s">
        <v>152</v>
      </c>
      <c r="C4" s="169" t="s">
        <v>149</v>
      </c>
      <c r="D4" s="24">
        <v>1</v>
      </c>
      <c r="E4" s="25" t="s">
        <v>153</v>
      </c>
      <c r="F4" s="26" t="s">
        <v>154</v>
      </c>
      <c r="G4" s="27">
        <v>2.2000000000000002</v>
      </c>
      <c r="H4" s="167">
        <v>50</v>
      </c>
      <c r="I4" s="170">
        <v>10.501056</v>
      </c>
      <c r="J4" s="47">
        <f t="shared" ref="J4:J8" si="0">I4*75</f>
        <v>787.57920000000001</v>
      </c>
      <c r="K4" s="170">
        <f>I4*0.97</f>
        <v>10.18602432</v>
      </c>
      <c r="L4" s="170">
        <f>I4*0.94</f>
        <v>9.870992639999999</v>
      </c>
      <c r="M4" s="170">
        <f>I4*0.91</f>
        <v>9.5559609600000002</v>
      </c>
      <c r="N4" s="170">
        <f>I4*0.88</f>
        <v>9.2409292799999996</v>
      </c>
      <c r="O4" s="170">
        <f t="shared" ref="O4:O66" si="1">I4*0.85</f>
        <v>8.9258976000000008</v>
      </c>
    </row>
    <row r="5" spans="1:15" ht="35.25" customHeight="1">
      <c r="A5" s="167">
        <v>3</v>
      </c>
      <c r="B5" s="168" t="s">
        <v>155</v>
      </c>
      <c r="C5" s="169" t="s">
        <v>149</v>
      </c>
      <c r="D5" s="24">
        <v>3</v>
      </c>
      <c r="E5" s="25" t="s">
        <v>150</v>
      </c>
      <c r="F5" s="26" t="s">
        <v>156</v>
      </c>
      <c r="G5" s="27">
        <v>2.4</v>
      </c>
      <c r="H5" s="167">
        <v>45</v>
      </c>
      <c r="I5" s="170">
        <v>37.985370000000003</v>
      </c>
      <c r="J5" s="47">
        <f t="shared" si="0"/>
        <v>2848.9027500000002</v>
      </c>
      <c r="K5" s="170">
        <f t="shared" ref="K5:K82" si="2">I5*0.97</f>
        <v>36.845808900000002</v>
      </c>
      <c r="L5" s="170">
        <f t="shared" ref="L5:L82" si="3">I5*0.94</f>
        <v>35.7062478</v>
      </c>
      <c r="M5" s="170">
        <f t="shared" ref="M5:M82" si="4">I5*0.91</f>
        <v>34.566686700000005</v>
      </c>
      <c r="N5" s="170">
        <f t="shared" ref="N5:N82" si="5">I5*0.88</f>
        <v>33.427125600000004</v>
      </c>
      <c r="O5" s="170">
        <f t="shared" si="1"/>
        <v>32.287564500000002</v>
      </c>
    </row>
    <row r="6" spans="1:15" ht="30.75" customHeight="1">
      <c r="A6" s="167">
        <v>4</v>
      </c>
      <c r="B6" s="168" t="s">
        <v>157</v>
      </c>
      <c r="C6" s="169" t="s">
        <v>149</v>
      </c>
      <c r="D6" s="24">
        <v>2</v>
      </c>
      <c r="E6" s="25" t="s">
        <v>153</v>
      </c>
      <c r="F6" s="26" t="s">
        <v>465</v>
      </c>
      <c r="G6" s="27">
        <v>2.5</v>
      </c>
      <c r="H6" s="167">
        <v>50</v>
      </c>
      <c r="I6" s="295">
        <v>25.912700000000001</v>
      </c>
      <c r="J6" s="47">
        <f t="shared" si="0"/>
        <v>1943.4525000000001</v>
      </c>
      <c r="K6" s="170">
        <f t="shared" si="2"/>
        <v>25.135318999999999</v>
      </c>
      <c r="L6" s="170">
        <f t="shared" si="3"/>
        <v>24.357938000000001</v>
      </c>
      <c r="M6" s="170">
        <f t="shared" si="4"/>
        <v>23.580557000000002</v>
      </c>
      <c r="N6" s="170">
        <f t="shared" si="5"/>
        <v>22.803176000000001</v>
      </c>
      <c r="O6" s="170">
        <f t="shared" si="1"/>
        <v>22.025794999999999</v>
      </c>
    </row>
    <row r="7" spans="1:15" ht="28.5" customHeight="1">
      <c r="A7" s="167">
        <v>5</v>
      </c>
      <c r="B7" s="168" t="s">
        <v>158</v>
      </c>
      <c r="C7" s="169" t="s">
        <v>149</v>
      </c>
      <c r="D7" s="24">
        <v>1</v>
      </c>
      <c r="E7" s="25" t="s">
        <v>153</v>
      </c>
      <c r="F7" s="26" t="s">
        <v>466</v>
      </c>
      <c r="G7" s="27">
        <v>2.4</v>
      </c>
      <c r="H7" s="167">
        <v>50</v>
      </c>
      <c r="I7" s="295">
        <v>13.8725</v>
      </c>
      <c r="J7" s="47">
        <f t="shared" si="0"/>
        <v>1040.4375</v>
      </c>
      <c r="K7" s="170">
        <f t="shared" si="2"/>
        <v>13.456325</v>
      </c>
      <c r="L7" s="170">
        <f t="shared" si="3"/>
        <v>13.040150000000001</v>
      </c>
      <c r="M7" s="170">
        <f t="shared" si="4"/>
        <v>12.623975000000002</v>
      </c>
      <c r="N7" s="170">
        <f t="shared" si="5"/>
        <v>12.207800000000001</v>
      </c>
      <c r="O7" s="170">
        <f t="shared" si="1"/>
        <v>11.791625</v>
      </c>
    </row>
    <row r="8" spans="1:15" ht="18.75" customHeight="1">
      <c r="A8" s="167">
        <v>6</v>
      </c>
      <c r="B8" s="168" t="s">
        <v>159</v>
      </c>
      <c r="C8" s="169" t="s">
        <v>149</v>
      </c>
      <c r="D8" s="24" t="s">
        <v>160</v>
      </c>
      <c r="E8" s="25" t="s">
        <v>153</v>
      </c>
      <c r="F8" s="26" t="s">
        <v>133</v>
      </c>
      <c r="G8" s="27">
        <v>2</v>
      </c>
      <c r="H8" s="167">
        <v>35</v>
      </c>
      <c r="I8" s="295">
        <v>6.2727000000000004</v>
      </c>
      <c r="J8" s="47">
        <f t="shared" si="0"/>
        <v>470.45250000000004</v>
      </c>
      <c r="K8" s="170">
        <f t="shared" si="2"/>
        <v>6.0845190000000002</v>
      </c>
      <c r="L8" s="170">
        <f t="shared" si="3"/>
        <v>5.8963380000000001</v>
      </c>
      <c r="M8" s="170">
        <f t="shared" si="4"/>
        <v>5.7081570000000008</v>
      </c>
      <c r="N8" s="170">
        <f t="shared" si="5"/>
        <v>5.5199760000000007</v>
      </c>
      <c r="O8" s="170">
        <f t="shared" si="1"/>
        <v>5.3317950000000005</v>
      </c>
    </row>
    <row r="9" spans="1:15" ht="120" customHeight="1">
      <c r="A9" s="167">
        <v>7</v>
      </c>
      <c r="B9" s="168" t="s">
        <v>159</v>
      </c>
      <c r="C9" s="169" t="s">
        <v>149</v>
      </c>
      <c r="D9" s="24" t="s">
        <v>160</v>
      </c>
      <c r="E9" s="25" t="s">
        <v>153</v>
      </c>
      <c r="F9" s="26" t="s">
        <v>161</v>
      </c>
      <c r="G9" s="27">
        <v>2</v>
      </c>
      <c r="H9" s="167">
        <v>35</v>
      </c>
      <c r="I9" s="295">
        <v>6.7546999999999997</v>
      </c>
      <c r="J9" s="47">
        <f>I9*75</f>
        <v>506.60249999999996</v>
      </c>
      <c r="K9" s="170">
        <f>I9*0.97</f>
        <v>6.5520589999999999</v>
      </c>
      <c r="L9" s="170">
        <f>I9*0.94</f>
        <v>6.3494179999999991</v>
      </c>
      <c r="M9" s="170">
        <f>I9*0.91</f>
        <v>6.1467770000000002</v>
      </c>
      <c r="N9" s="170">
        <f>I9*0.88</f>
        <v>5.9441359999999994</v>
      </c>
      <c r="O9" s="170">
        <f t="shared" si="1"/>
        <v>5.7414949999999996</v>
      </c>
    </row>
    <row r="10" spans="1:15" ht="34.5" customHeight="1">
      <c r="A10" s="167">
        <v>8</v>
      </c>
      <c r="B10" s="168" t="s">
        <v>159</v>
      </c>
      <c r="C10" s="169" t="s">
        <v>149</v>
      </c>
      <c r="D10" s="24" t="s">
        <v>160</v>
      </c>
      <c r="E10" s="25" t="s">
        <v>153</v>
      </c>
      <c r="F10" s="26" t="s">
        <v>467</v>
      </c>
      <c r="G10" s="27">
        <v>2.5</v>
      </c>
      <c r="H10" s="167">
        <v>35</v>
      </c>
      <c r="I10" s="295">
        <v>10.3134</v>
      </c>
      <c r="J10" s="47">
        <f t="shared" ref="J10:J76" si="6">I10*75</f>
        <v>773.505</v>
      </c>
      <c r="K10" s="170">
        <f t="shared" si="2"/>
        <v>10.003997999999999</v>
      </c>
      <c r="L10" s="170">
        <f t="shared" si="3"/>
        <v>9.6945959999999989</v>
      </c>
      <c r="M10" s="170">
        <f t="shared" si="4"/>
        <v>9.3851940000000003</v>
      </c>
      <c r="N10" s="170">
        <f t="shared" si="5"/>
        <v>9.0757919999999999</v>
      </c>
      <c r="O10" s="170">
        <f t="shared" si="1"/>
        <v>8.7663899999999995</v>
      </c>
    </row>
    <row r="11" spans="1:15" ht="49.5" customHeight="1">
      <c r="A11" s="167">
        <v>9</v>
      </c>
      <c r="B11" s="168" t="s">
        <v>162</v>
      </c>
      <c r="C11" s="169" t="s">
        <v>149</v>
      </c>
      <c r="D11" s="24">
        <v>2</v>
      </c>
      <c r="E11" s="25" t="s">
        <v>153</v>
      </c>
      <c r="F11" s="26" t="s">
        <v>163</v>
      </c>
      <c r="G11" s="27">
        <v>2.5</v>
      </c>
      <c r="H11" s="167">
        <v>40</v>
      </c>
      <c r="I11" s="295">
        <v>15.8736</v>
      </c>
      <c r="J11" s="47">
        <f t="shared" si="6"/>
        <v>1190.52</v>
      </c>
      <c r="K11" s="170">
        <f t="shared" si="2"/>
        <v>15.397392</v>
      </c>
      <c r="L11" s="170">
        <f t="shared" si="3"/>
        <v>14.921183999999998</v>
      </c>
      <c r="M11" s="170">
        <f t="shared" si="4"/>
        <v>14.444976</v>
      </c>
      <c r="N11" s="170">
        <f t="shared" si="5"/>
        <v>13.968767999999999</v>
      </c>
      <c r="O11" s="170">
        <f t="shared" si="1"/>
        <v>13.492559999999999</v>
      </c>
    </row>
    <row r="12" spans="1:15" ht="72" customHeight="1">
      <c r="A12" s="167">
        <v>10</v>
      </c>
      <c r="B12" s="168" t="s">
        <v>164</v>
      </c>
      <c r="C12" s="169" t="s">
        <v>149</v>
      </c>
      <c r="D12" s="24">
        <v>2</v>
      </c>
      <c r="E12" s="25" t="s">
        <v>153</v>
      </c>
      <c r="F12" s="26" t="s">
        <v>165</v>
      </c>
      <c r="G12" s="27">
        <v>2.5</v>
      </c>
      <c r="H12" s="167">
        <v>35</v>
      </c>
      <c r="I12" s="295">
        <v>22.224299999999999</v>
      </c>
      <c r="J12" s="47">
        <f t="shared" si="6"/>
        <v>1666.8225</v>
      </c>
      <c r="K12" s="170">
        <f t="shared" si="2"/>
        <v>21.557570999999999</v>
      </c>
      <c r="L12" s="170">
        <f t="shared" si="3"/>
        <v>20.890841999999999</v>
      </c>
      <c r="M12" s="170">
        <f t="shared" si="4"/>
        <v>20.224112999999999</v>
      </c>
      <c r="N12" s="170">
        <f t="shared" si="5"/>
        <v>19.557383999999999</v>
      </c>
      <c r="O12" s="170">
        <f t="shared" si="1"/>
        <v>18.890654999999999</v>
      </c>
    </row>
    <row r="13" spans="1:15" ht="30" customHeight="1">
      <c r="A13" s="167">
        <v>11</v>
      </c>
      <c r="B13" s="168" t="s">
        <v>166</v>
      </c>
      <c r="C13" s="169" t="s">
        <v>149</v>
      </c>
      <c r="D13" s="24">
        <v>3</v>
      </c>
      <c r="E13" s="25" t="s">
        <v>150</v>
      </c>
      <c r="F13" s="26" t="s">
        <v>167</v>
      </c>
      <c r="G13" s="27">
        <v>2</v>
      </c>
      <c r="H13" s="167">
        <v>42</v>
      </c>
      <c r="I13" s="170">
        <v>37.855589999999999</v>
      </c>
      <c r="J13" s="47">
        <f t="shared" si="6"/>
        <v>2839.1692499999999</v>
      </c>
      <c r="K13" s="170">
        <f t="shared" si="2"/>
        <v>36.7199223</v>
      </c>
      <c r="L13" s="170">
        <f t="shared" si="3"/>
        <v>35.584254599999994</v>
      </c>
      <c r="M13" s="170">
        <f t="shared" si="4"/>
        <v>34.448586900000002</v>
      </c>
      <c r="N13" s="170">
        <f t="shared" si="5"/>
        <v>33.312919200000003</v>
      </c>
      <c r="O13" s="170">
        <f t="shared" si="1"/>
        <v>32.177251499999997</v>
      </c>
    </row>
    <row r="14" spans="1:15" ht="33" customHeight="1">
      <c r="A14" s="171">
        <v>12</v>
      </c>
      <c r="B14" s="172" t="s">
        <v>168</v>
      </c>
      <c r="C14" s="173" t="s">
        <v>149</v>
      </c>
      <c r="D14" s="171">
        <v>4</v>
      </c>
      <c r="E14" s="28" t="s">
        <v>150</v>
      </c>
      <c r="F14" s="29" t="s">
        <v>169</v>
      </c>
      <c r="G14" s="30">
        <v>3</v>
      </c>
      <c r="H14" s="171">
        <v>20</v>
      </c>
      <c r="I14" s="174">
        <v>54.764069999999997</v>
      </c>
      <c r="J14" s="47">
        <f t="shared" si="6"/>
        <v>4107.3052499999994</v>
      </c>
      <c r="K14" s="174">
        <f t="shared" si="2"/>
        <v>53.121147899999997</v>
      </c>
      <c r="L14" s="174">
        <f t="shared" si="3"/>
        <v>51.478225799999997</v>
      </c>
      <c r="M14" s="174">
        <f t="shared" si="4"/>
        <v>49.835303699999997</v>
      </c>
      <c r="N14" s="174">
        <f t="shared" si="5"/>
        <v>48.192381599999997</v>
      </c>
      <c r="O14" s="170">
        <f t="shared" si="1"/>
        <v>46.549459499999998</v>
      </c>
    </row>
    <row r="15" spans="1:15">
      <c r="A15" s="348">
        <v>13</v>
      </c>
      <c r="B15" s="168" t="s">
        <v>517</v>
      </c>
      <c r="C15" s="169" t="s">
        <v>149</v>
      </c>
      <c r="D15" s="349">
        <v>3</v>
      </c>
      <c r="E15" s="350" t="s">
        <v>150</v>
      </c>
      <c r="F15" s="351" t="s">
        <v>518</v>
      </c>
      <c r="G15" s="352">
        <v>2.4</v>
      </c>
      <c r="H15" s="348">
        <v>42</v>
      </c>
      <c r="I15" s="295">
        <v>36.878700000000002</v>
      </c>
      <c r="J15" s="353">
        <f>I15*75</f>
        <v>2765.9025000000001</v>
      </c>
      <c r="K15" s="347">
        <f>I15*0.97</f>
        <v>35.772339000000002</v>
      </c>
      <c r="L15" s="347">
        <f>I15*0.94</f>
        <v>34.665978000000003</v>
      </c>
      <c r="M15" s="347">
        <f>I15*0.91</f>
        <v>33.559617000000003</v>
      </c>
      <c r="N15" s="347">
        <f>I15*0.88</f>
        <v>32.453256000000003</v>
      </c>
      <c r="O15" s="170">
        <f t="shared" si="1"/>
        <v>31.346895</v>
      </c>
    </row>
    <row r="16" spans="1:15">
      <c r="A16" s="167">
        <v>13</v>
      </c>
      <c r="B16" s="168" t="s">
        <v>170</v>
      </c>
      <c r="C16" s="169" t="s">
        <v>149</v>
      </c>
      <c r="D16" s="24">
        <v>3</v>
      </c>
      <c r="E16" s="25" t="s">
        <v>150</v>
      </c>
      <c r="F16" s="26" t="s">
        <v>171</v>
      </c>
      <c r="G16" s="27">
        <v>1.95</v>
      </c>
      <c r="H16" s="167">
        <v>42</v>
      </c>
      <c r="I16" s="170">
        <v>23.447949999999999</v>
      </c>
      <c r="J16" s="47">
        <f>I16*75</f>
        <v>1758.5962499999998</v>
      </c>
      <c r="K16" s="170">
        <f t="shared" si="2"/>
        <v>22.744511499999998</v>
      </c>
      <c r="L16" s="170">
        <f t="shared" si="3"/>
        <v>22.041072999999997</v>
      </c>
      <c r="M16" s="170">
        <f t="shared" si="4"/>
        <v>21.3376345</v>
      </c>
      <c r="N16" s="170">
        <f t="shared" si="5"/>
        <v>20.634195999999999</v>
      </c>
      <c r="O16" s="170">
        <f t="shared" si="1"/>
        <v>19.930757499999999</v>
      </c>
    </row>
    <row r="17" spans="1:15">
      <c r="A17" s="167">
        <v>14</v>
      </c>
      <c r="B17" s="168" t="s">
        <v>172</v>
      </c>
      <c r="C17" s="169" t="s">
        <v>149</v>
      </c>
      <c r="D17" s="24">
        <v>3</v>
      </c>
      <c r="E17" s="25" t="s">
        <v>150</v>
      </c>
      <c r="F17" s="26" t="s">
        <v>173</v>
      </c>
      <c r="G17" s="27">
        <v>1.95</v>
      </c>
      <c r="H17" s="167">
        <v>42</v>
      </c>
      <c r="I17" s="170">
        <v>24.935269999999999</v>
      </c>
      <c r="J17" s="47">
        <f t="shared" si="6"/>
        <v>1870.14525</v>
      </c>
      <c r="K17" s="170">
        <f t="shared" si="2"/>
        <v>24.187211899999998</v>
      </c>
      <c r="L17" s="170">
        <f t="shared" si="3"/>
        <v>23.439153799999996</v>
      </c>
      <c r="M17" s="170">
        <f t="shared" si="4"/>
        <v>22.691095700000002</v>
      </c>
      <c r="N17" s="170">
        <f t="shared" si="5"/>
        <v>21.9430376</v>
      </c>
      <c r="O17" s="170">
        <f t="shared" si="1"/>
        <v>21.194979499999999</v>
      </c>
    </row>
    <row r="18" spans="1:15">
      <c r="A18" s="167">
        <v>15</v>
      </c>
      <c r="B18" s="168" t="s">
        <v>174</v>
      </c>
      <c r="C18" s="169" t="s">
        <v>149</v>
      </c>
      <c r="D18" s="24">
        <v>1</v>
      </c>
      <c r="E18" s="25" t="s">
        <v>153</v>
      </c>
      <c r="F18" s="26" t="s">
        <v>175</v>
      </c>
      <c r="G18" s="27">
        <v>2.4</v>
      </c>
      <c r="H18" s="167">
        <v>50</v>
      </c>
      <c r="I18" s="295">
        <v>14.914099999999999</v>
      </c>
      <c r="J18" s="47">
        <f t="shared" si="6"/>
        <v>1118.5574999999999</v>
      </c>
      <c r="K18" s="170">
        <f t="shared" si="2"/>
        <v>14.466676999999999</v>
      </c>
      <c r="L18" s="170">
        <f t="shared" si="3"/>
        <v>14.019253999999998</v>
      </c>
      <c r="M18" s="170">
        <f t="shared" si="4"/>
        <v>13.571831</v>
      </c>
      <c r="N18" s="170">
        <f t="shared" si="5"/>
        <v>13.124407999999999</v>
      </c>
      <c r="O18" s="170">
        <f t="shared" si="1"/>
        <v>12.676984999999998</v>
      </c>
    </row>
    <row r="19" spans="1:15">
      <c r="A19" s="167">
        <v>16</v>
      </c>
      <c r="B19" s="168" t="s">
        <v>176</v>
      </c>
      <c r="C19" s="169" t="s">
        <v>149</v>
      </c>
      <c r="D19" s="24">
        <v>2</v>
      </c>
      <c r="E19" s="25" t="s">
        <v>177</v>
      </c>
      <c r="F19" s="26" t="s">
        <v>156</v>
      </c>
      <c r="G19" s="27">
        <v>2</v>
      </c>
      <c r="H19" s="167">
        <v>30</v>
      </c>
      <c r="I19" s="170">
        <v>18.76763</v>
      </c>
      <c r="J19" s="47">
        <f t="shared" si="6"/>
        <v>1407.5722499999999</v>
      </c>
      <c r="K19" s="170">
        <f t="shared" si="2"/>
        <v>18.204601100000001</v>
      </c>
      <c r="L19" s="170">
        <f t="shared" si="3"/>
        <v>17.641572199999999</v>
      </c>
      <c r="M19" s="170">
        <f t="shared" si="4"/>
        <v>17.0785433</v>
      </c>
      <c r="N19" s="170">
        <f t="shared" si="5"/>
        <v>16.515514400000001</v>
      </c>
      <c r="O19" s="170">
        <f t="shared" si="1"/>
        <v>15.9524855</v>
      </c>
    </row>
    <row r="20" spans="1:15">
      <c r="A20" s="167">
        <v>17</v>
      </c>
      <c r="B20" s="168" t="s">
        <v>178</v>
      </c>
      <c r="C20" s="169" t="s">
        <v>149</v>
      </c>
      <c r="D20" s="24">
        <v>2</v>
      </c>
      <c r="E20" s="25" t="s">
        <v>153</v>
      </c>
      <c r="F20" s="26" t="s">
        <v>173</v>
      </c>
      <c r="G20" s="27">
        <v>2</v>
      </c>
      <c r="H20" s="167">
        <v>40</v>
      </c>
      <c r="I20" s="170">
        <v>16.563533</v>
      </c>
      <c r="J20" s="47">
        <f t="shared" si="6"/>
        <v>1242.264975</v>
      </c>
      <c r="K20" s="170">
        <f t="shared" si="2"/>
        <v>16.066627009999998</v>
      </c>
      <c r="L20" s="170">
        <f t="shared" si="3"/>
        <v>15.569721019999999</v>
      </c>
      <c r="M20" s="170">
        <f t="shared" si="4"/>
        <v>15.072815030000001</v>
      </c>
      <c r="N20" s="170">
        <f t="shared" si="5"/>
        <v>14.575909039999999</v>
      </c>
      <c r="O20" s="170">
        <f t="shared" si="1"/>
        <v>14.079003049999999</v>
      </c>
    </row>
    <row r="21" spans="1:15" ht="44.25" customHeight="1">
      <c r="A21" s="167">
        <v>18</v>
      </c>
      <c r="B21" s="168" t="s">
        <v>179</v>
      </c>
      <c r="C21" s="169" t="s">
        <v>149</v>
      </c>
      <c r="D21" s="24">
        <v>3</v>
      </c>
      <c r="E21" s="25" t="s">
        <v>177</v>
      </c>
      <c r="F21" s="26" t="s">
        <v>180</v>
      </c>
      <c r="G21" s="27">
        <v>2.5</v>
      </c>
      <c r="H21" s="167">
        <v>30</v>
      </c>
      <c r="I21" s="170">
        <v>31.982530000000001</v>
      </c>
      <c r="J21" s="47">
        <f t="shared" si="6"/>
        <v>2398.68975</v>
      </c>
      <c r="K21" s="170">
        <f t="shared" si="2"/>
        <v>31.0230541</v>
      </c>
      <c r="L21" s="170">
        <f t="shared" si="3"/>
        <v>30.063578199999998</v>
      </c>
      <c r="M21" s="170">
        <f t="shared" si="4"/>
        <v>29.104102300000001</v>
      </c>
      <c r="N21" s="170">
        <f t="shared" si="5"/>
        <v>28.1446264</v>
      </c>
      <c r="O21" s="170">
        <f t="shared" si="1"/>
        <v>27.185150499999999</v>
      </c>
    </row>
    <row r="22" spans="1:15" ht="24" customHeight="1">
      <c r="A22" s="167">
        <v>19</v>
      </c>
      <c r="B22" s="168" t="s">
        <v>181</v>
      </c>
      <c r="C22" s="169" t="s">
        <v>149</v>
      </c>
      <c r="D22" s="24">
        <v>3</v>
      </c>
      <c r="E22" s="25" t="s">
        <v>177</v>
      </c>
      <c r="F22" s="26" t="s">
        <v>182</v>
      </c>
      <c r="G22" s="27">
        <v>2.1</v>
      </c>
      <c r="H22" s="167">
        <v>30</v>
      </c>
      <c r="I22" s="170">
        <v>36.274540000000002</v>
      </c>
      <c r="J22" s="47">
        <f t="shared" si="6"/>
        <v>2720.5905000000002</v>
      </c>
      <c r="K22" s="170">
        <f t="shared" si="2"/>
        <v>35.186303799999997</v>
      </c>
      <c r="L22" s="170">
        <f t="shared" si="3"/>
        <v>34.0980676</v>
      </c>
      <c r="M22" s="170">
        <f t="shared" si="4"/>
        <v>33.009831400000003</v>
      </c>
      <c r="N22" s="170">
        <f t="shared" si="5"/>
        <v>31.921595200000002</v>
      </c>
      <c r="O22" s="170">
        <f t="shared" si="1"/>
        <v>30.833359000000002</v>
      </c>
    </row>
    <row r="23" spans="1:15">
      <c r="A23" s="167">
        <v>20</v>
      </c>
      <c r="B23" s="168" t="s">
        <v>183</v>
      </c>
      <c r="C23" s="169" t="s">
        <v>149</v>
      </c>
      <c r="D23" s="24">
        <v>2</v>
      </c>
      <c r="E23" s="25" t="s">
        <v>150</v>
      </c>
      <c r="F23" s="26" t="s">
        <v>156</v>
      </c>
      <c r="G23" s="27">
        <v>2.4</v>
      </c>
      <c r="H23" s="167">
        <v>42</v>
      </c>
      <c r="I23" s="170">
        <v>21.844239999999999</v>
      </c>
      <c r="J23" s="47">
        <f t="shared" si="6"/>
        <v>1638.318</v>
      </c>
      <c r="K23" s="170">
        <f t="shared" si="2"/>
        <v>21.188912799999997</v>
      </c>
      <c r="L23" s="170">
        <f t="shared" si="3"/>
        <v>20.533585599999999</v>
      </c>
      <c r="M23" s="170">
        <f t="shared" si="4"/>
        <v>19.8782584</v>
      </c>
      <c r="N23" s="170">
        <f t="shared" si="5"/>
        <v>19.222931199999998</v>
      </c>
      <c r="O23" s="170">
        <f t="shared" si="1"/>
        <v>18.567603999999999</v>
      </c>
    </row>
    <row r="24" spans="1:15" ht="30" customHeight="1">
      <c r="A24" s="167">
        <v>21</v>
      </c>
      <c r="B24" s="168" t="s">
        <v>184</v>
      </c>
      <c r="C24" s="169" t="s">
        <v>149</v>
      </c>
      <c r="D24" s="24">
        <v>3</v>
      </c>
      <c r="E24" s="25" t="s">
        <v>150</v>
      </c>
      <c r="F24" s="26" t="s">
        <v>185</v>
      </c>
      <c r="G24" s="27">
        <v>2.4</v>
      </c>
      <c r="H24" s="167">
        <v>42</v>
      </c>
      <c r="I24" s="170">
        <v>41.999279999999999</v>
      </c>
      <c r="J24" s="47">
        <f t="shared" si="6"/>
        <v>3149.9459999999999</v>
      </c>
      <c r="K24" s="170">
        <f t="shared" si="2"/>
        <v>40.739301599999997</v>
      </c>
      <c r="L24" s="170">
        <f t="shared" si="3"/>
        <v>39.479323199999996</v>
      </c>
      <c r="M24" s="170">
        <f t="shared" si="4"/>
        <v>38.219344800000002</v>
      </c>
      <c r="N24" s="170">
        <f t="shared" si="5"/>
        <v>36.9593664</v>
      </c>
      <c r="O24" s="170">
        <f t="shared" si="1"/>
        <v>35.699387999999999</v>
      </c>
    </row>
    <row r="25" spans="1:15">
      <c r="A25" s="167">
        <v>22</v>
      </c>
      <c r="B25" s="168" t="s">
        <v>519</v>
      </c>
      <c r="C25" s="169" t="s">
        <v>149</v>
      </c>
      <c r="D25" s="24">
        <v>3</v>
      </c>
      <c r="E25" s="25" t="s">
        <v>150</v>
      </c>
      <c r="F25" s="32" t="s">
        <v>520</v>
      </c>
      <c r="G25" s="27">
        <v>2.35</v>
      </c>
      <c r="H25" s="167">
        <v>40</v>
      </c>
      <c r="I25" s="170">
        <v>35.224402150700001</v>
      </c>
      <c r="J25" s="353">
        <f>I25*75</f>
        <v>2641.8301613025001</v>
      </c>
      <c r="K25" s="170">
        <f>I25*0.97</f>
        <v>34.167670086179001</v>
      </c>
      <c r="L25" s="170">
        <f>I25*0.94</f>
        <v>33.110938021658001</v>
      </c>
      <c r="M25" s="170">
        <f>I25*0.91</f>
        <v>32.054205957137</v>
      </c>
      <c r="N25" s="170">
        <f>I25*0.88</f>
        <v>30.997473892616</v>
      </c>
      <c r="O25" s="170">
        <f t="shared" si="1"/>
        <v>29.940741828095</v>
      </c>
    </row>
    <row r="26" spans="1:15">
      <c r="A26" s="167">
        <v>24</v>
      </c>
      <c r="B26" s="168" t="s">
        <v>186</v>
      </c>
      <c r="C26" s="169" t="s">
        <v>149</v>
      </c>
      <c r="D26" s="24">
        <v>2</v>
      </c>
      <c r="E26" s="25" t="s">
        <v>177</v>
      </c>
      <c r="F26" s="26" t="s">
        <v>156</v>
      </c>
      <c r="G26" s="27">
        <v>2</v>
      </c>
      <c r="H26" s="167">
        <v>30</v>
      </c>
      <c r="I26" s="170">
        <v>18.76763</v>
      </c>
      <c r="J26" s="353">
        <f>I26*75</f>
        <v>1407.5722499999999</v>
      </c>
      <c r="K26" s="170">
        <f>I26*0.97</f>
        <v>18.204601100000001</v>
      </c>
      <c r="L26" s="170">
        <f>I26*0.94</f>
        <v>17.641572199999999</v>
      </c>
      <c r="M26" s="170">
        <f>I26*0.91</f>
        <v>17.0785433</v>
      </c>
      <c r="N26" s="170">
        <f>I26*0.88</f>
        <v>16.515514400000001</v>
      </c>
      <c r="O26" s="170">
        <f t="shared" si="1"/>
        <v>15.9524855</v>
      </c>
    </row>
    <row r="27" spans="1:15" ht="25.5">
      <c r="A27" s="167">
        <v>25</v>
      </c>
      <c r="B27" s="168" t="s">
        <v>187</v>
      </c>
      <c r="C27" s="169" t="s">
        <v>149</v>
      </c>
      <c r="D27" s="24">
        <v>3</v>
      </c>
      <c r="E27" s="25" t="s">
        <v>150</v>
      </c>
      <c r="F27" s="26" t="s">
        <v>188</v>
      </c>
      <c r="G27" s="27">
        <v>2.2999999999999998</v>
      </c>
      <c r="H27" s="167">
        <v>30</v>
      </c>
      <c r="I27" s="170">
        <v>25.493530000000003</v>
      </c>
      <c r="J27" s="47">
        <f t="shared" si="6"/>
        <v>1912.0147500000003</v>
      </c>
      <c r="K27" s="170">
        <f t="shared" si="2"/>
        <v>24.728724100000001</v>
      </c>
      <c r="L27" s="170">
        <f t="shared" si="3"/>
        <v>23.963918200000002</v>
      </c>
      <c r="M27" s="170">
        <f t="shared" si="4"/>
        <v>23.199112300000003</v>
      </c>
      <c r="N27" s="170">
        <f t="shared" si="5"/>
        <v>22.434306400000004</v>
      </c>
      <c r="O27" s="170">
        <f t="shared" si="1"/>
        <v>21.669500500000002</v>
      </c>
    </row>
    <row r="28" spans="1:15">
      <c r="A28" s="167">
        <v>26</v>
      </c>
      <c r="B28" s="168" t="s">
        <v>189</v>
      </c>
      <c r="C28" s="169" t="s">
        <v>149</v>
      </c>
      <c r="D28" s="24">
        <v>1</v>
      </c>
      <c r="E28" s="25" t="s">
        <v>190</v>
      </c>
      <c r="F28" s="26" t="s">
        <v>468</v>
      </c>
      <c r="G28" s="27">
        <v>1.8</v>
      </c>
      <c r="H28" s="167">
        <v>45</v>
      </c>
      <c r="I28" s="170">
        <v>10.002330000000001</v>
      </c>
      <c r="J28" s="47">
        <f t="shared" si="6"/>
        <v>750.17475000000002</v>
      </c>
      <c r="K28" s="170">
        <f t="shared" si="2"/>
        <v>9.7022601000000002</v>
      </c>
      <c r="L28" s="170">
        <f t="shared" si="3"/>
        <v>9.4021901999999997</v>
      </c>
      <c r="M28" s="170">
        <f t="shared" si="4"/>
        <v>9.1021203000000011</v>
      </c>
      <c r="N28" s="170">
        <f t="shared" si="5"/>
        <v>8.8020504000000006</v>
      </c>
      <c r="O28" s="170">
        <f t="shared" si="1"/>
        <v>8.5019805000000002</v>
      </c>
    </row>
    <row r="29" spans="1:15" ht="37.5" customHeight="1">
      <c r="A29" s="167">
        <v>27</v>
      </c>
      <c r="B29" s="168" t="s">
        <v>191</v>
      </c>
      <c r="C29" s="169" t="s">
        <v>149</v>
      </c>
      <c r="D29" s="24">
        <v>3</v>
      </c>
      <c r="E29" s="25" t="s">
        <v>150</v>
      </c>
      <c r="F29" s="26" t="s">
        <v>192</v>
      </c>
      <c r="G29" s="27">
        <v>2.4</v>
      </c>
      <c r="H29" s="167">
        <v>42</v>
      </c>
      <c r="I29" s="170">
        <v>40.252400000000002</v>
      </c>
      <c r="J29" s="47">
        <f t="shared" si="6"/>
        <v>3018.9300000000003</v>
      </c>
      <c r="K29" s="170">
        <f t="shared" si="2"/>
        <v>39.044828000000003</v>
      </c>
      <c r="L29" s="170">
        <f t="shared" si="3"/>
        <v>37.837255999999996</v>
      </c>
      <c r="M29" s="170">
        <f t="shared" si="4"/>
        <v>36.629684000000005</v>
      </c>
      <c r="N29" s="170">
        <f t="shared" si="5"/>
        <v>35.422111999999998</v>
      </c>
      <c r="O29" s="170">
        <f t="shared" si="1"/>
        <v>34.21454</v>
      </c>
    </row>
    <row r="30" spans="1:15" ht="29.25" customHeight="1">
      <c r="A30" s="167">
        <v>28</v>
      </c>
      <c r="B30" s="168" t="s">
        <v>193</v>
      </c>
      <c r="C30" s="169" t="s">
        <v>149</v>
      </c>
      <c r="D30" s="24">
        <v>4</v>
      </c>
      <c r="E30" s="25" t="s">
        <v>150</v>
      </c>
      <c r="F30" s="26" t="s">
        <v>133</v>
      </c>
      <c r="G30" s="27">
        <v>2.4</v>
      </c>
      <c r="H30" s="167">
        <v>30</v>
      </c>
      <c r="I30" s="170">
        <v>50.06006</v>
      </c>
      <c r="J30" s="47">
        <f t="shared" si="6"/>
        <v>3754.5045</v>
      </c>
      <c r="K30" s="170">
        <f t="shared" si="2"/>
        <v>48.558258199999997</v>
      </c>
      <c r="L30" s="170">
        <f t="shared" si="3"/>
        <v>47.056456399999995</v>
      </c>
      <c r="M30" s="170">
        <f t="shared" si="4"/>
        <v>45.554654599999999</v>
      </c>
      <c r="N30" s="170">
        <f t="shared" si="5"/>
        <v>44.052852800000004</v>
      </c>
      <c r="O30" s="170">
        <f t="shared" si="1"/>
        <v>42.551051000000001</v>
      </c>
    </row>
    <row r="31" spans="1:15" ht="37.5" customHeight="1">
      <c r="A31" s="167">
        <v>29</v>
      </c>
      <c r="B31" s="168" t="s">
        <v>194</v>
      </c>
      <c r="C31" s="169" t="s">
        <v>149</v>
      </c>
      <c r="D31" s="24">
        <v>2</v>
      </c>
      <c r="E31" s="25" t="s">
        <v>177</v>
      </c>
      <c r="F31" s="26" t="s">
        <v>195</v>
      </c>
      <c r="G31" s="27">
        <v>2</v>
      </c>
      <c r="H31" s="167">
        <v>30</v>
      </c>
      <c r="I31" s="170">
        <v>20.828660000000003</v>
      </c>
      <c r="J31" s="47">
        <f t="shared" si="6"/>
        <v>1562.1495000000002</v>
      </c>
      <c r="K31" s="170">
        <f t="shared" si="2"/>
        <v>20.203800200000003</v>
      </c>
      <c r="L31" s="170">
        <f t="shared" si="3"/>
        <v>19.5789404</v>
      </c>
      <c r="M31" s="170">
        <f t="shared" si="4"/>
        <v>18.954080600000005</v>
      </c>
      <c r="N31" s="170">
        <f t="shared" si="5"/>
        <v>18.329220800000002</v>
      </c>
      <c r="O31" s="170">
        <f t="shared" si="1"/>
        <v>17.704361000000002</v>
      </c>
    </row>
    <row r="32" spans="1:15" ht="27" customHeight="1">
      <c r="A32" s="167">
        <v>30</v>
      </c>
      <c r="B32" s="168" t="s">
        <v>196</v>
      </c>
      <c r="C32" s="169" t="s">
        <v>149</v>
      </c>
      <c r="D32" s="24">
        <v>3</v>
      </c>
      <c r="E32" s="25" t="s">
        <v>150</v>
      </c>
      <c r="F32" s="26" t="s">
        <v>185</v>
      </c>
      <c r="G32" s="27">
        <v>2.4</v>
      </c>
      <c r="H32" s="167">
        <v>42</v>
      </c>
      <c r="I32" s="170">
        <v>34.874770000000005</v>
      </c>
      <c r="J32" s="47">
        <f t="shared" si="6"/>
        <v>2615.6077500000006</v>
      </c>
      <c r="K32" s="170">
        <f>I32*0.97</f>
        <v>33.828526900000007</v>
      </c>
      <c r="L32" s="170">
        <f>I32*0.94</f>
        <v>32.782283800000002</v>
      </c>
      <c r="M32" s="170">
        <f>I32*0.91</f>
        <v>31.736040700000007</v>
      </c>
      <c r="N32" s="170">
        <f>I32*0.88</f>
        <v>30.689797600000006</v>
      </c>
      <c r="O32" s="170">
        <f t="shared" si="1"/>
        <v>29.643554500000004</v>
      </c>
    </row>
    <row r="33" spans="1:17">
      <c r="A33" s="167">
        <v>31</v>
      </c>
      <c r="B33" s="168" t="s">
        <v>197</v>
      </c>
      <c r="C33" s="169" t="s">
        <v>149</v>
      </c>
      <c r="D33" s="24">
        <v>3</v>
      </c>
      <c r="E33" s="25" t="s">
        <v>150</v>
      </c>
      <c r="F33" s="26" t="s">
        <v>156</v>
      </c>
      <c r="G33" s="27">
        <v>2.4</v>
      </c>
      <c r="H33" s="167">
        <v>42</v>
      </c>
      <c r="I33" s="170">
        <v>34.295909999999999</v>
      </c>
      <c r="J33" s="47">
        <f t="shared" si="6"/>
        <v>2572.1932499999998</v>
      </c>
      <c r="K33" s="170">
        <f t="shared" si="2"/>
        <v>33.267032700000001</v>
      </c>
      <c r="L33" s="170">
        <f t="shared" si="3"/>
        <v>32.238155399999997</v>
      </c>
      <c r="M33" s="170">
        <f t="shared" si="4"/>
        <v>31.209278099999999</v>
      </c>
      <c r="N33" s="170">
        <f t="shared" si="5"/>
        <v>30.180400800000001</v>
      </c>
      <c r="O33" s="170">
        <f t="shared" si="1"/>
        <v>29.1515235</v>
      </c>
    </row>
    <row r="34" spans="1:17">
      <c r="A34" s="167">
        <v>32</v>
      </c>
      <c r="B34" s="168" t="s">
        <v>469</v>
      </c>
      <c r="C34" s="169" t="s">
        <v>149</v>
      </c>
      <c r="D34" s="24">
        <v>2</v>
      </c>
      <c r="E34" s="25" t="s">
        <v>190</v>
      </c>
      <c r="F34" s="26" t="s">
        <v>301</v>
      </c>
      <c r="G34" s="27">
        <v>1.8</v>
      </c>
      <c r="H34" s="167">
        <v>30</v>
      </c>
      <c r="I34" s="170">
        <v>16.352641787499998</v>
      </c>
      <c r="J34" s="47">
        <f t="shared" si="6"/>
        <v>1226.4481340624998</v>
      </c>
      <c r="K34" s="170">
        <f t="shared" si="2"/>
        <v>15.862062533874997</v>
      </c>
      <c r="L34" s="170">
        <f t="shared" si="3"/>
        <v>15.371483280249997</v>
      </c>
      <c r="M34" s="170">
        <f t="shared" si="4"/>
        <v>14.880904026624998</v>
      </c>
      <c r="N34" s="170">
        <f t="shared" si="5"/>
        <v>14.390324772999998</v>
      </c>
      <c r="O34" s="170">
        <f t="shared" si="1"/>
        <v>13.899745519374997</v>
      </c>
    </row>
    <row r="35" spans="1:17">
      <c r="A35" s="167">
        <v>33</v>
      </c>
      <c r="B35" s="168" t="s">
        <v>198</v>
      </c>
      <c r="C35" s="169" t="s">
        <v>149</v>
      </c>
      <c r="D35" s="24">
        <v>3</v>
      </c>
      <c r="E35" s="25" t="s">
        <v>150</v>
      </c>
      <c r="F35" s="26" t="s">
        <v>470</v>
      </c>
      <c r="G35" s="27">
        <v>2.4</v>
      </c>
      <c r="H35" s="167">
        <v>42</v>
      </c>
      <c r="I35" s="170">
        <v>41.387460000000004</v>
      </c>
      <c r="J35" s="47">
        <f t="shared" si="6"/>
        <v>3104.0595000000003</v>
      </c>
      <c r="K35" s="170">
        <f t="shared" si="2"/>
        <v>40.145836200000005</v>
      </c>
      <c r="L35" s="170">
        <f t="shared" si="3"/>
        <v>38.904212399999999</v>
      </c>
      <c r="M35" s="170">
        <f t="shared" si="4"/>
        <v>37.662588600000007</v>
      </c>
      <c r="N35" s="170">
        <f t="shared" si="5"/>
        <v>36.420964800000007</v>
      </c>
      <c r="O35" s="170">
        <f t="shared" si="1"/>
        <v>35.179341000000001</v>
      </c>
    </row>
    <row r="36" spans="1:17" ht="46.5" customHeight="1">
      <c r="A36" s="167">
        <v>35</v>
      </c>
      <c r="B36" s="168" t="s">
        <v>199</v>
      </c>
      <c r="C36" s="169" t="s">
        <v>149</v>
      </c>
      <c r="D36" s="24">
        <v>3</v>
      </c>
      <c r="E36" s="25" t="s">
        <v>150</v>
      </c>
      <c r="F36" s="26" t="s">
        <v>200</v>
      </c>
      <c r="G36" s="27">
        <v>2</v>
      </c>
      <c r="H36" s="167">
        <v>42</v>
      </c>
      <c r="I36" s="170">
        <v>35.57208</v>
      </c>
      <c r="J36" s="47">
        <f t="shared" si="6"/>
        <v>2667.9059999999999</v>
      </c>
      <c r="K36" s="170">
        <f t="shared" si="2"/>
        <v>34.504917599999999</v>
      </c>
      <c r="L36" s="170">
        <f t="shared" si="3"/>
        <v>33.437755199999998</v>
      </c>
      <c r="M36" s="170">
        <f t="shared" si="4"/>
        <v>32.370592800000004</v>
      </c>
      <c r="N36" s="170">
        <f t="shared" si="5"/>
        <v>31.3034304</v>
      </c>
      <c r="O36" s="170">
        <f t="shared" si="1"/>
        <v>30.236267999999999</v>
      </c>
    </row>
    <row r="37" spans="1:17" ht="36.75" customHeight="1">
      <c r="A37" s="167">
        <v>36</v>
      </c>
      <c r="B37" s="168" t="s">
        <v>201</v>
      </c>
      <c r="C37" s="169" t="s">
        <v>149</v>
      </c>
      <c r="D37" s="24">
        <v>2</v>
      </c>
      <c r="E37" s="25" t="s">
        <v>153</v>
      </c>
      <c r="F37" s="26" t="s">
        <v>202</v>
      </c>
      <c r="G37" s="27">
        <v>2.8</v>
      </c>
      <c r="H37" s="167">
        <v>50</v>
      </c>
      <c r="I37" s="295">
        <v>23.049099999999999</v>
      </c>
      <c r="J37" s="47">
        <f t="shared" si="6"/>
        <v>1728.6824999999999</v>
      </c>
      <c r="K37" s="170">
        <f t="shared" si="2"/>
        <v>22.357626999999997</v>
      </c>
      <c r="L37" s="170">
        <f t="shared" si="3"/>
        <v>21.666153999999999</v>
      </c>
      <c r="M37" s="170">
        <f t="shared" si="4"/>
        <v>20.974681</v>
      </c>
      <c r="N37" s="170">
        <f t="shared" si="5"/>
        <v>20.283207999999998</v>
      </c>
      <c r="O37" s="170">
        <f t="shared" si="1"/>
        <v>19.591735</v>
      </c>
    </row>
    <row r="38" spans="1:17" ht="37.5" customHeight="1">
      <c r="A38" s="171">
        <v>37</v>
      </c>
      <c r="B38" s="172" t="s">
        <v>203</v>
      </c>
      <c r="C38" s="173" t="s">
        <v>149</v>
      </c>
      <c r="D38" s="31">
        <v>3</v>
      </c>
      <c r="E38" s="28" t="s">
        <v>150</v>
      </c>
      <c r="F38" s="29" t="s">
        <v>230</v>
      </c>
      <c r="G38" s="30">
        <v>2.4</v>
      </c>
      <c r="H38" s="171">
        <v>42</v>
      </c>
      <c r="I38" s="174">
        <v>42.308280000000003</v>
      </c>
      <c r="J38" s="47">
        <f t="shared" si="6"/>
        <v>3173.1210000000001</v>
      </c>
      <c r="K38" s="174">
        <f t="shared" si="2"/>
        <v>41.039031600000001</v>
      </c>
      <c r="L38" s="174">
        <f t="shared" si="3"/>
        <v>39.769783199999999</v>
      </c>
      <c r="M38" s="174">
        <f t="shared" si="4"/>
        <v>38.500534800000004</v>
      </c>
      <c r="N38" s="174">
        <f t="shared" si="5"/>
        <v>37.231286400000002</v>
      </c>
      <c r="O38" s="170">
        <f t="shared" si="1"/>
        <v>35.962038</v>
      </c>
    </row>
    <row r="39" spans="1:17" ht="20.25" customHeight="1">
      <c r="A39" s="385">
        <v>38</v>
      </c>
      <c r="B39" s="386" t="s">
        <v>521</v>
      </c>
      <c r="C39" s="387" t="s">
        <v>149</v>
      </c>
      <c r="D39" s="388">
        <v>2</v>
      </c>
      <c r="E39" s="389" t="s">
        <v>153</v>
      </c>
      <c r="F39" s="390" t="s">
        <v>522</v>
      </c>
      <c r="G39" s="391">
        <v>2</v>
      </c>
      <c r="H39" s="385">
        <v>40</v>
      </c>
      <c r="I39" s="392">
        <v>14.587551511100001</v>
      </c>
      <c r="J39" s="393">
        <f>I39*75</f>
        <v>1094.0663633325</v>
      </c>
      <c r="K39" s="392">
        <f t="shared" ref="K39" si="7">J39*0.97</f>
        <v>1061.2443724325251</v>
      </c>
      <c r="L39" s="392">
        <f t="shared" ref="L39" si="8">J39*0.94</f>
        <v>1028.4223815325499</v>
      </c>
      <c r="M39" s="392">
        <f t="shared" ref="M39" si="9">J39*0.91</f>
        <v>995.60039063257511</v>
      </c>
      <c r="N39" s="392">
        <f t="shared" ref="N39" si="10">J39*0.88</f>
        <v>962.77839973260006</v>
      </c>
      <c r="O39" s="392">
        <f t="shared" si="1"/>
        <v>12.399418784435001</v>
      </c>
      <c r="P39" s="394" t="s">
        <v>534</v>
      </c>
      <c r="Q39" s="394"/>
    </row>
    <row r="40" spans="1:17" ht="23.25" customHeight="1">
      <c r="A40" s="167">
        <v>39</v>
      </c>
      <c r="B40" s="168" t="s">
        <v>204</v>
      </c>
      <c r="C40" s="169" t="s">
        <v>149</v>
      </c>
      <c r="D40" s="24" t="s">
        <v>160</v>
      </c>
      <c r="E40" s="25" t="s">
        <v>153</v>
      </c>
      <c r="F40" s="26" t="s">
        <v>471</v>
      </c>
      <c r="G40" s="27">
        <v>2.2000000000000002</v>
      </c>
      <c r="H40" s="167">
        <v>30</v>
      </c>
      <c r="I40" s="170">
        <v>9.079759000000001</v>
      </c>
      <c r="J40" s="47">
        <f t="shared" si="6"/>
        <v>680.98192500000005</v>
      </c>
      <c r="K40" s="170">
        <f t="shared" si="2"/>
        <v>8.8073662300000013</v>
      </c>
      <c r="L40" s="170">
        <f t="shared" si="3"/>
        <v>8.5349734599999998</v>
      </c>
      <c r="M40" s="170">
        <f t="shared" si="4"/>
        <v>8.2625806900000018</v>
      </c>
      <c r="N40" s="170">
        <f t="shared" si="5"/>
        <v>7.9901879200000012</v>
      </c>
      <c r="O40" s="170">
        <f t="shared" si="1"/>
        <v>7.7177951500000006</v>
      </c>
    </row>
    <row r="41" spans="1:17" ht="51" customHeight="1">
      <c r="A41" s="167">
        <v>40</v>
      </c>
      <c r="B41" s="168" t="s">
        <v>205</v>
      </c>
      <c r="C41" s="169" t="s">
        <v>149</v>
      </c>
      <c r="D41" s="24">
        <v>2</v>
      </c>
      <c r="E41" s="25" t="s">
        <v>153</v>
      </c>
      <c r="F41" s="26" t="s">
        <v>472</v>
      </c>
      <c r="G41" s="27">
        <v>2.2000000000000002</v>
      </c>
      <c r="H41" s="167">
        <v>30</v>
      </c>
      <c r="I41" s="170">
        <v>15.462257000000001</v>
      </c>
      <c r="J41" s="47">
        <f t="shared" si="6"/>
        <v>1159.669275</v>
      </c>
      <c r="K41" s="170">
        <f t="shared" si="2"/>
        <v>14.99838929</v>
      </c>
      <c r="L41" s="170">
        <f t="shared" si="3"/>
        <v>14.53452158</v>
      </c>
      <c r="M41" s="170">
        <f t="shared" si="4"/>
        <v>14.070653870000001</v>
      </c>
      <c r="N41" s="170">
        <f t="shared" si="5"/>
        <v>13.60678616</v>
      </c>
      <c r="O41" s="170">
        <f t="shared" si="1"/>
        <v>13.14291845</v>
      </c>
    </row>
    <row r="42" spans="1:17" ht="36.75" customHeight="1">
      <c r="A42" s="167">
        <v>41</v>
      </c>
      <c r="B42" s="168" t="s">
        <v>206</v>
      </c>
      <c r="C42" s="169" t="s">
        <v>149</v>
      </c>
      <c r="D42" s="24">
        <v>1</v>
      </c>
      <c r="E42" s="25" t="s">
        <v>153</v>
      </c>
      <c r="F42" s="26" t="s">
        <v>207</v>
      </c>
      <c r="G42" s="27">
        <v>2</v>
      </c>
      <c r="H42" s="167">
        <v>60</v>
      </c>
      <c r="I42" s="295">
        <v>12.202500000000001</v>
      </c>
      <c r="J42" s="47">
        <f t="shared" si="6"/>
        <v>915.1875</v>
      </c>
      <c r="K42" s="170">
        <f t="shared" si="2"/>
        <v>11.836425</v>
      </c>
      <c r="L42" s="170">
        <f t="shared" si="3"/>
        <v>11.47035</v>
      </c>
      <c r="M42" s="170">
        <f t="shared" si="4"/>
        <v>11.104275000000001</v>
      </c>
      <c r="N42" s="170">
        <f t="shared" si="5"/>
        <v>10.738200000000001</v>
      </c>
      <c r="O42" s="170">
        <f t="shared" si="1"/>
        <v>10.372125</v>
      </c>
    </row>
    <row r="43" spans="1:17" ht="15.75" customHeight="1">
      <c r="A43" s="167">
        <v>42</v>
      </c>
      <c r="B43" s="168" t="s">
        <v>208</v>
      </c>
      <c r="C43" s="169" t="s">
        <v>149</v>
      </c>
      <c r="D43" s="24">
        <v>2</v>
      </c>
      <c r="E43" s="25" t="s">
        <v>153</v>
      </c>
      <c r="F43" s="26" t="s">
        <v>58</v>
      </c>
      <c r="G43" s="27">
        <v>2</v>
      </c>
      <c r="H43" s="167">
        <v>50</v>
      </c>
      <c r="I43" s="295">
        <v>23.049099999999999</v>
      </c>
      <c r="J43" s="47">
        <f t="shared" si="6"/>
        <v>1728.6824999999999</v>
      </c>
      <c r="K43" s="170">
        <f t="shared" si="2"/>
        <v>22.357626999999997</v>
      </c>
      <c r="L43" s="170">
        <f t="shared" si="3"/>
        <v>21.666153999999999</v>
      </c>
      <c r="M43" s="170">
        <f t="shared" si="4"/>
        <v>20.974681</v>
      </c>
      <c r="N43" s="170">
        <f t="shared" si="5"/>
        <v>20.283207999999998</v>
      </c>
      <c r="O43" s="170">
        <f t="shared" si="1"/>
        <v>19.591735</v>
      </c>
    </row>
    <row r="44" spans="1:17" ht="16.5" customHeight="1">
      <c r="A44" s="167">
        <v>43</v>
      </c>
      <c r="B44" s="168" t="s">
        <v>209</v>
      </c>
      <c r="C44" s="169" t="s">
        <v>149</v>
      </c>
      <c r="D44" s="24">
        <v>3</v>
      </c>
      <c r="E44" s="25" t="s">
        <v>150</v>
      </c>
      <c r="F44" s="26" t="s">
        <v>210</v>
      </c>
      <c r="G44" s="27">
        <v>2.4</v>
      </c>
      <c r="H44" s="167">
        <v>42</v>
      </c>
      <c r="I44" s="170">
        <v>33.643920000000001</v>
      </c>
      <c r="J44" s="47">
        <f t="shared" si="6"/>
        <v>2523.2940000000003</v>
      </c>
      <c r="K44" s="170">
        <f t="shared" si="2"/>
        <v>32.634602399999999</v>
      </c>
      <c r="L44" s="170">
        <f t="shared" si="3"/>
        <v>31.625284799999999</v>
      </c>
      <c r="M44" s="170">
        <f t="shared" si="4"/>
        <v>30.615967200000004</v>
      </c>
      <c r="N44" s="170">
        <f t="shared" si="5"/>
        <v>29.606649600000001</v>
      </c>
      <c r="O44" s="170">
        <f t="shared" si="1"/>
        <v>28.597332000000002</v>
      </c>
    </row>
    <row r="45" spans="1:17" ht="25.5">
      <c r="A45" s="167">
        <v>44</v>
      </c>
      <c r="B45" s="168" t="s">
        <v>211</v>
      </c>
      <c r="C45" s="169" t="s">
        <v>149</v>
      </c>
      <c r="D45" s="167" t="s">
        <v>160</v>
      </c>
      <c r="E45" s="25" t="s">
        <v>153</v>
      </c>
      <c r="F45" s="26" t="s">
        <v>213</v>
      </c>
      <c r="G45" s="27">
        <v>2.2000000000000002</v>
      </c>
      <c r="H45" s="167">
        <v>30</v>
      </c>
      <c r="I45" s="170">
        <v>9.1268300000000018</v>
      </c>
      <c r="J45" s="47">
        <f t="shared" si="6"/>
        <v>684.51225000000011</v>
      </c>
      <c r="K45" s="170">
        <f t="shared" si="2"/>
        <v>8.8530251000000018</v>
      </c>
      <c r="L45" s="170">
        <f t="shared" si="3"/>
        <v>8.5792202000000017</v>
      </c>
      <c r="M45" s="170">
        <f t="shared" si="4"/>
        <v>8.3054153000000017</v>
      </c>
      <c r="N45" s="170">
        <f t="shared" si="5"/>
        <v>8.0316104000000017</v>
      </c>
      <c r="O45" s="170">
        <f t="shared" si="1"/>
        <v>7.7578055000000017</v>
      </c>
    </row>
    <row r="46" spans="1:17" ht="39" customHeight="1">
      <c r="A46" s="167">
        <v>45</v>
      </c>
      <c r="B46" s="168" t="s">
        <v>212</v>
      </c>
      <c r="C46" s="169" t="s">
        <v>149</v>
      </c>
      <c r="D46" s="167">
        <v>1</v>
      </c>
      <c r="E46" s="25" t="s">
        <v>153</v>
      </c>
      <c r="F46" s="26" t="s">
        <v>213</v>
      </c>
      <c r="G46" s="27">
        <v>2.2000000000000002</v>
      </c>
      <c r="H46" s="167">
        <v>30</v>
      </c>
      <c r="I46" s="170">
        <v>14.050848</v>
      </c>
      <c r="J46" s="47">
        <f t="shared" si="6"/>
        <v>1053.8136</v>
      </c>
      <c r="K46" s="170">
        <f t="shared" si="2"/>
        <v>13.62932256</v>
      </c>
      <c r="L46" s="170">
        <f t="shared" si="3"/>
        <v>13.207797119999999</v>
      </c>
      <c r="M46" s="170">
        <f t="shared" si="4"/>
        <v>12.78627168</v>
      </c>
      <c r="N46" s="170">
        <f t="shared" si="5"/>
        <v>12.364746240000001</v>
      </c>
      <c r="O46" s="170">
        <f t="shared" si="1"/>
        <v>11.943220800000001</v>
      </c>
    </row>
    <row r="47" spans="1:17" ht="44.25" customHeight="1">
      <c r="A47" s="167">
        <v>46</v>
      </c>
      <c r="B47" s="168" t="s">
        <v>214</v>
      </c>
      <c r="C47" s="169" t="s">
        <v>149</v>
      </c>
      <c r="D47" s="24">
        <v>2</v>
      </c>
      <c r="E47" s="25" t="s">
        <v>190</v>
      </c>
      <c r="F47" s="26" t="s">
        <v>215</v>
      </c>
      <c r="G47" s="27">
        <v>2</v>
      </c>
      <c r="H47" s="167">
        <v>30</v>
      </c>
      <c r="I47" s="170">
        <v>20.058220000000002</v>
      </c>
      <c r="J47" s="47">
        <f t="shared" si="6"/>
        <v>1504.3665000000001</v>
      </c>
      <c r="K47" s="170">
        <f t="shared" si="2"/>
        <v>19.4564734</v>
      </c>
      <c r="L47" s="170">
        <f t="shared" si="3"/>
        <v>18.854726800000002</v>
      </c>
      <c r="M47" s="170">
        <f t="shared" si="4"/>
        <v>18.252980200000003</v>
      </c>
      <c r="N47" s="170">
        <f t="shared" si="5"/>
        <v>17.651233600000001</v>
      </c>
      <c r="O47" s="170">
        <f t="shared" si="1"/>
        <v>17.049487000000003</v>
      </c>
    </row>
    <row r="48" spans="1:17" ht="48.75" customHeight="1">
      <c r="A48" s="167">
        <v>48</v>
      </c>
      <c r="B48" s="168" t="s">
        <v>216</v>
      </c>
      <c r="C48" s="169" t="s">
        <v>149</v>
      </c>
      <c r="D48" s="24">
        <v>2</v>
      </c>
      <c r="E48" s="25" t="s">
        <v>177</v>
      </c>
      <c r="F48" s="26" t="s">
        <v>217</v>
      </c>
      <c r="G48" s="27">
        <v>2.8</v>
      </c>
      <c r="H48" s="167">
        <v>45</v>
      </c>
      <c r="I48" s="170">
        <v>26.59357</v>
      </c>
      <c r="J48" s="47">
        <f t="shared" si="6"/>
        <v>1994.51775</v>
      </c>
      <c r="K48" s="170">
        <f t="shared" si="2"/>
        <v>25.7957629</v>
      </c>
      <c r="L48" s="170">
        <f t="shared" si="3"/>
        <v>24.9979558</v>
      </c>
      <c r="M48" s="170">
        <f t="shared" si="4"/>
        <v>24.2001487</v>
      </c>
      <c r="N48" s="170">
        <f t="shared" si="5"/>
        <v>23.4023416</v>
      </c>
      <c r="O48" s="170">
        <f t="shared" si="1"/>
        <v>22.6045345</v>
      </c>
    </row>
    <row r="49" spans="1:15" ht="57" customHeight="1">
      <c r="A49" s="167">
        <v>49</v>
      </c>
      <c r="B49" s="168" t="s">
        <v>218</v>
      </c>
      <c r="C49" s="169" t="s">
        <v>149</v>
      </c>
      <c r="D49" s="24">
        <v>2</v>
      </c>
      <c r="E49" s="25" t="s">
        <v>177</v>
      </c>
      <c r="F49" s="26" t="s">
        <v>219</v>
      </c>
      <c r="G49" s="27">
        <v>3</v>
      </c>
      <c r="H49" s="167">
        <v>30</v>
      </c>
      <c r="I49" s="170">
        <v>25.121700000000001</v>
      </c>
      <c r="J49" s="47">
        <f t="shared" si="6"/>
        <v>1884.1275000000001</v>
      </c>
      <c r="K49" s="170">
        <f t="shared" si="2"/>
        <v>24.368048999999999</v>
      </c>
      <c r="L49" s="170">
        <f t="shared" si="3"/>
        <v>23.614397999999998</v>
      </c>
      <c r="M49" s="170">
        <f t="shared" si="4"/>
        <v>22.860747</v>
      </c>
      <c r="N49" s="170">
        <f t="shared" si="5"/>
        <v>22.107096000000002</v>
      </c>
      <c r="O49" s="170">
        <f t="shared" si="1"/>
        <v>21.353445000000001</v>
      </c>
    </row>
    <row r="50" spans="1:15">
      <c r="A50" s="167">
        <v>50</v>
      </c>
      <c r="B50" s="168" t="s">
        <v>220</v>
      </c>
      <c r="C50" s="169" t="s">
        <v>149</v>
      </c>
      <c r="D50" s="24">
        <v>2</v>
      </c>
      <c r="E50" s="25" t="s">
        <v>153</v>
      </c>
      <c r="F50" s="26" t="s">
        <v>221</v>
      </c>
      <c r="G50" s="27">
        <v>2</v>
      </c>
      <c r="H50" s="167">
        <v>40</v>
      </c>
      <c r="I50" s="295">
        <v>17.353400000000001</v>
      </c>
      <c r="J50" s="47">
        <f t="shared" si="6"/>
        <v>1301.5050000000001</v>
      </c>
      <c r="K50" s="170">
        <f t="shared" si="2"/>
        <v>16.832798</v>
      </c>
      <c r="L50" s="170">
        <f t="shared" si="3"/>
        <v>16.312196</v>
      </c>
      <c r="M50" s="170">
        <f t="shared" si="4"/>
        <v>15.791594000000002</v>
      </c>
      <c r="N50" s="170">
        <f t="shared" si="5"/>
        <v>15.270992000000001</v>
      </c>
      <c r="O50" s="170">
        <f t="shared" si="1"/>
        <v>14.750389999999999</v>
      </c>
    </row>
    <row r="51" spans="1:15" ht="48" customHeight="1">
      <c r="A51" s="167">
        <v>51</v>
      </c>
      <c r="B51" s="168" t="s">
        <v>222</v>
      </c>
      <c r="C51" s="169" t="s">
        <v>149</v>
      </c>
      <c r="D51" s="167">
        <v>1</v>
      </c>
      <c r="E51" s="25" t="s">
        <v>153</v>
      </c>
      <c r="F51" s="26" t="s">
        <v>223</v>
      </c>
      <c r="G51" s="27">
        <v>2.2000000000000002</v>
      </c>
      <c r="H51" s="167">
        <v>30</v>
      </c>
      <c r="I51" s="170">
        <v>12.573416</v>
      </c>
      <c r="J51" s="47">
        <f t="shared" si="6"/>
        <v>943.00620000000004</v>
      </c>
      <c r="K51" s="170">
        <f t="shared" si="2"/>
        <v>12.196213519999999</v>
      </c>
      <c r="L51" s="170">
        <f t="shared" si="3"/>
        <v>11.819011039999999</v>
      </c>
      <c r="M51" s="170">
        <f t="shared" si="4"/>
        <v>11.44180856</v>
      </c>
      <c r="N51" s="170">
        <f t="shared" si="5"/>
        <v>11.064606080000001</v>
      </c>
      <c r="O51" s="170">
        <f t="shared" si="1"/>
        <v>10.6874036</v>
      </c>
    </row>
    <row r="52" spans="1:15" ht="39.75" customHeight="1">
      <c r="A52" s="167">
        <v>52</v>
      </c>
      <c r="B52" s="168" t="s">
        <v>224</v>
      </c>
      <c r="C52" s="169" t="s">
        <v>149</v>
      </c>
      <c r="D52" s="24">
        <v>3</v>
      </c>
      <c r="E52" s="25" t="s">
        <v>225</v>
      </c>
      <c r="F52" s="26" t="s">
        <v>226</v>
      </c>
      <c r="G52" s="27">
        <v>2</v>
      </c>
      <c r="H52" s="167">
        <v>30</v>
      </c>
      <c r="I52" s="170">
        <v>29.59911</v>
      </c>
      <c r="J52" s="47">
        <f t="shared" si="6"/>
        <v>2219.93325</v>
      </c>
      <c r="K52" s="170">
        <f t="shared" si="2"/>
        <v>28.711136699999997</v>
      </c>
      <c r="L52" s="170">
        <f t="shared" si="3"/>
        <v>27.823163399999999</v>
      </c>
      <c r="M52" s="170">
        <f t="shared" si="4"/>
        <v>26.9351901</v>
      </c>
      <c r="N52" s="170">
        <f t="shared" si="5"/>
        <v>26.047216800000001</v>
      </c>
      <c r="O52" s="170">
        <f t="shared" si="1"/>
        <v>25.159243499999999</v>
      </c>
    </row>
    <row r="53" spans="1:15" ht="39" customHeight="1">
      <c r="A53" s="171">
        <v>53</v>
      </c>
      <c r="B53" s="172" t="s">
        <v>227</v>
      </c>
      <c r="C53" s="173" t="s">
        <v>149</v>
      </c>
      <c r="D53" s="31">
        <v>1</v>
      </c>
      <c r="E53" s="28" t="s">
        <v>177</v>
      </c>
      <c r="F53" s="29" t="s">
        <v>228</v>
      </c>
      <c r="G53" s="30">
        <v>2</v>
      </c>
      <c r="H53" s="171">
        <v>30</v>
      </c>
      <c r="I53" s="174">
        <v>9.2298299999999998</v>
      </c>
      <c r="J53" s="47">
        <f t="shared" si="6"/>
        <v>692.23725000000002</v>
      </c>
      <c r="K53" s="174">
        <f t="shared" si="2"/>
        <v>8.9529350999999995</v>
      </c>
      <c r="L53" s="174">
        <f t="shared" si="3"/>
        <v>8.6760401999999992</v>
      </c>
      <c r="M53" s="174">
        <f t="shared" si="4"/>
        <v>8.3991453000000007</v>
      </c>
      <c r="N53" s="174">
        <f t="shared" si="5"/>
        <v>8.1222504000000004</v>
      </c>
      <c r="O53" s="170">
        <f t="shared" si="1"/>
        <v>7.8453554999999993</v>
      </c>
    </row>
    <row r="54" spans="1:15" ht="60.75" customHeight="1">
      <c r="A54" s="171">
        <v>54</v>
      </c>
      <c r="B54" s="172" t="s">
        <v>227</v>
      </c>
      <c r="C54" s="173" t="s">
        <v>149</v>
      </c>
      <c r="D54" s="31">
        <v>1</v>
      </c>
      <c r="E54" s="28" t="s">
        <v>177</v>
      </c>
      <c r="F54" s="29" t="s">
        <v>473</v>
      </c>
      <c r="G54" s="30">
        <v>3</v>
      </c>
      <c r="H54" s="171">
        <v>30</v>
      </c>
      <c r="I54" s="174">
        <v>16.026800000000001</v>
      </c>
      <c r="J54" s="47">
        <f t="shared" si="6"/>
        <v>1202.0100000000002</v>
      </c>
      <c r="K54" s="174">
        <f t="shared" si="2"/>
        <v>15.545996000000001</v>
      </c>
      <c r="L54" s="174">
        <f t="shared" si="3"/>
        <v>15.065192</v>
      </c>
      <c r="M54" s="174">
        <f t="shared" si="4"/>
        <v>14.584388000000002</v>
      </c>
      <c r="N54" s="174">
        <f t="shared" si="5"/>
        <v>14.103584000000001</v>
      </c>
      <c r="O54" s="170">
        <f t="shared" si="1"/>
        <v>13.622780000000001</v>
      </c>
    </row>
    <row r="55" spans="1:15" ht="29.25" customHeight="1">
      <c r="A55" s="167">
        <v>55</v>
      </c>
      <c r="B55" s="168" t="s">
        <v>227</v>
      </c>
      <c r="C55" s="169" t="s">
        <v>149</v>
      </c>
      <c r="D55" s="24">
        <v>1</v>
      </c>
      <c r="E55" s="25" t="s">
        <v>177</v>
      </c>
      <c r="F55" s="26" t="s">
        <v>474</v>
      </c>
      <c r="G55" s="27">
        <v>2.5</v>
      </c>
      <c r="H55" s="167">
        <v>30</v>
      </c>
      <c r="I55" s="170">
        <v>11.58029</v>
      </c>
      <c r="J55" s="47">
        <f t="shared" si="6"/>
        <v>868.52175</v>
      </c>
      <c r="K55" s="170">
        <f t="shared" si="2"/>
        <v>11.232881299999999</v>
      </c>
      <c r="L55" s="170">
        <f t="shared" si="3"/>
        <v>10.8854726</v>
      </c>
      <c r="M55" s="170">
        <f t="shared" si="4"/>
        <v>10.538063900000001</v>
      </c>
      <c r="N55" s="170">
        <f t="shared" si="5"/>
        <v>10.1906552</v>
      </c>
      <c r="O55" s="170">
        <f t="shared" si="1"/>
        <v>9.8432464999999993</v>
      </c>
    </row>
    <row r="56" spans="1:15" ht="39" customHeight="1">
      <c r="A56" s="171">
        <v>56</v>
      </c>
      <c r="B56" s="172" t="s">
        <v>229</v>
      </c>
      <c r="C56" s="173" t="s">
        <v>149</v>
      </c>
      <c r="D56" s="31">
        <v>2</v>
      </c>
      <c r="E56" s="28" t="s">
        <v>177</v>
      </c>
      <c r="F56" s="29" t="s">
        <v>230</v>
      </c>
      <c r="G56" s="30">
        <v>2.5</v>
      </c>
      <c r="H56" s="171">
        <v>30</v>
      </c>
      <c r="I56" s="174">
        <v>24.555199999999999</v>
      </c>
      <c r="J56" s="47">
        <f t="shared" si="6"/>
        <v>1841.6399999999999</v>
      </c>
      <c r="K56" s="174">
        <f t="shared" si="2"/>
        <v>23.818543999999999</v>
      </c>
      <c r="L56" s="174">
        <f t="shared" si="3"/>
        <v>23.081887999999999</v>
      </c>
      <c r="M56" s="174">
        <f t="shared" si="4"/>
        <v>22.345231999999999</v>
      </c>
      <c r="N56" s="174">
        <f t="shared" si="5"/>
        <v>21.608575999999999</v>
      </c>
      <c r="O56" s="170">
        <f t="shared" si="1"/>
        <v>20.871919999999999</v>
      </c>
    </row>
    <row r="57" spans="1:15" ht="159.75" customHeight="1">
      <c r="A57" s="167">
        <v>57</v>
      </c>
      <c r="B57" s="168" t="s">
        <v>229</v>
      </c>
      <c r="C57" s="169" t="s">
        <v>149</v>
      </c>
      <c r="D57" s="24">
        <v>2</v>
      </c>
      <c r="E57" s="25" t="s">
        <v>177</v>
      </c>
      <c r="F57" s="32" t="s">
        <v>475</v>
      </c>
      <c r="G57" s="27">
        <v>3</v>
      </c>
      <c r="H57" s="167">
        <v>50</v>
      </c>
      <c r="I57" s="170">
        <v>29.466240000000003</v>
      </c>
      <c r="J57" s="47">
        <f t="shared" si="6"/>
        <v>2209.9680000000003</v>
      </c>
      <c r="K57" s="170">
        <f t="shared" si="2"/>
        <v>28.582252800000003</v>
      </c>
      <c r="L57" s="170">
        <f t="shared" si="3"/>
        <v>27.698265599999999</v>
      </c>
      <c r="M57" s="170">
        <f t="shared" si="4"/>
        <v>26.814278400000003</v>
      </c>
      <c r="N57" s="170">
        <f t="shared" si="5"/>
        <v>25.930291200000003</v>
      </c>
      <c r="O57" s="170">
        <f t="shared" si="1"/>
        <v>25.046304000000003</v>
      </c>
    </row>
    <row r="58" spans="1:15" ht="27" customHeight="1">
      <c r="A58" s="171">
        <v>58</v>
      </c>
      <c r="B58" s="172" t="s">
        <v>231</v>
      </c>
      <c r="C58" s="173" t="s">
        <v>149</v>
      </c>
      <c r="D58" s="31">
        <v>2</v>
      </c>
      <c r="E58" s="28" t="s">
        <v>177</v>
      </c>
      <c r="F58" s="29" t="s">
        <v>133</v>
      </c>
      <c r="G58" s="30">
        <v>2.5</v>
      </c>
      <c r="H58" s="171">
        <v>30</v>
      </c>
      <c r="I58" s="174">
        <v>18.397859999999998</v>
      </c>
      <c r="J58" s="47">
        <f t="shared" si="6"/>
        <v>1379.8394999999998</v>
      </c>
      <c r="K58" s="174">
        <f t="shared" si="2"/>
        <v>17.845924199999999</v>
      </c>
      <c r="L58" s="174">
        <f t="shared" si="3"/>
        <v>17.293988399999996</v>
      </c>
      <c r="M58" s="174">
        <f t="shared" si="4"/>
        <v>16.742052599999997</v>
      </c>
      <c r="N58" s="174">
        <f t="shared" si="5"/>
        <v>16.190116799999998</v>
      </c>
      <c r="O58" s="170">
        <f t="shared" si="1"/>
        <v>15.638180999999998</v>
      </c>
    </row>
    <row r="59" spans="1:15" ht="36" customHeight="1">
      <c r="A59" s="171">
        <v>59</v>
      </c>
      <c r="B59" s="172" t="s">
        <v>232</v>
      </c>
      <c r="C59" s="173" t="s">
        <v>149</v>
      </c>
      <c r="D59" s="31">
        <v>3</v>
      </c>
      <c r="E59" s="28" t="s">
        <v>177</v>
      </c>
      <c r="F59" s="29" t="s">
        <v>133</v>
      </c>
      <c r="G59" s="30">
        <v>2.5</v>
      </c>
      <c r="H59" s="171">
        <v>30</v>
      </c>
      <c r="I59" s="174">
        <v>33.227800000000002</v>
      </c>
      <c r="J59" s="47">
        <f t="shared" si="6"/>
        <v>2492.085</v>
      </c>
      <c r="K59" s="174">
        <f t="shared" si="2"/>
        <v>32.230966000000002</v>
      </c>
      <c r="L59" s="174">
        <f t="shared" si="3"/>
        <v>31.234131999999999</v>
      </c>
      <c r="M59" s="174">
        <f t="shared" si="4"/>
        <v>30.237298000000003</v>
      </c>
      <c r="N59" s="174">
        <f t="shared" si="5"/>
        <v>29.240464000000003</v>
      </c>
      <c r="O59" s="170">
        <f t="shared" si="1"/>
        <v>28.24363</v>
      </c>
    </row>
    <row r="60" spans="1:15" ht="36.75" customHeight="1">
      <c r="A60" s="171">
        <v>60</v>
      </c>
      <c r="B60" s="172" t="s">
        <v>476</v>
      </c>
      <c r="C60" s="173" t="s">
        <v>149</v>
      </c>
      <c r="D60" s="31" t="s">
        <v>160</v>
      </c>
      <c r="E60" s="28" t="s">
        <v>177</v>
      </c>
      <c r="F60" s="29" t="s">
        <v>477</v>
      </c>
      <c r="G60" s="30">
        <v>2.6</v>
      </c>
      <c r="H60" s="171">
        <v>30</v>
      </c>
      <c r="I60" s="139">
        <v>10.1198</v>
      </c>
      <c r="J60" s="47">
        <f t="shared" si="6"/>
        <v>758.98500000000001</v>
      </c>
      <c r="K60" s="174">
        <f t="shared" si="2"/>
        <v>9.8162059999999993</v>
      </c>
      <c r="L60" s="174">
        <f t="shared" si="3"/>
        <v>9.512611999999999</v>
      </c>
      <c r="M60" s="174">
        <f t="shared" si="4"/>
        <v>9.2090180000000004</v>
      </c>
      <c r="N60" s="174">
        <f t="shared" si="5"/>
        <v>8.905424</v>
      </c>
      <c r="O60" s="170">
        <f t="shared" si="1"/>
        <v>8.6018299999999996</v>
      </c>
    </row>
    <row r="61" spans="1:15">
      <c r="A61" s="167">
        <v>61</v>
      </c>
      <c r="B61" s="168" t="s">
        <v>233</v>
      </c>
      <c r="C61" s="169" t="s">
        <v>149</v>
      </c>
      <c r="D61" s="24">
        <v>2</v>
      </c>
      <c r="E61" s="25" t="s">
        <v>153</v>
      </c>
      <c r="F61" s="26" t="s">
        <v>478</v>
      </c>
      <c r="G61" s="27">
        <v>2.6</v>
      </c>
      <c r="H61" s="167">
        <v>30</v>
      </c>
      <c r="I61" s="170">
        <v>28.611134</v>
      </c>
      <c r="J61" s="47">
        <f t="shared" si="6"/>
        <v>2145.8350500000001</v>
      </c>
      <c r="K61" s="170">
        <f t="shared" si="2"/>
        <v>27.752799979999999</v>
      </c>
      <c r="L61" s="170">
        <f t="shared" si="3"/>
        <v>26.894465959999998</v>
      </c>
      <c r="M61" s="170">
        <f t="shared" si="4"/>
        <v>26.036131940000001</v>
      </c>
      <c r="N61" s="170">
        <f t="shared" si="5"/>
        <v>25.17779792</v>
      </c>
      <c r="O61" s="170">
        <f t="shared" si="1"/>
        <v>24.319463899999999</v>
      </c>
    </row>
    <row r="62" spans="1:15" ht="25.5">
      <c r="A62" s="167">
        <v>62</v>
      </c>
      <c r="B62" s="168" t="s">
        <v>234</v>
      </c>
      <c r="C62" s="169" t="s">
        <v>149</v>
      </c>
      <c r="D62" s="167">
        <v>2</v>
      </c>
      <c r="E62" s="25" t="s">
        <v>153</v>
      </c>
      <c r="F62" s="26" t="s">
        <v>235</v>
      </c>
      <c r="G62" s="27">
        <v>2</v>
      </c>
      <c r="H62" s="167">
        <v>35</v>
      </c>
      <c r="I62" s="170">
        <v>21.123342999999998</v>
      </c>
      <c r="J62" s="47">
        <f t="shared" si="6"/>
        <v>1584.2507249999999</v>
      </c>
      <c r="K62" s="170">
        <f t="shared" si="2"/>
        <v>20.489642709999998</v>
      </c>
      <c r="L62" s="170">
        <f t="shared" si="3"/>
        <v>19.855942419999998</v>
      </c>
      <c r="M62" s="170">
        <f t="shared" si="4"/>
        <v>19.222242129999998</v>
      </c>
      <c r="N62" s="170">
        <f t="shared" si="5"/>
        <v>18.588541839999998</v>
      </c>
      <c r="O62" s="170">
        <f t="shared" si="1"/>
        <v>17.954841549999998</v>
      </c>
    </row>
    <row r="63" spans="1:15">
      <c r="A63" s="171">
        <v>63</v>
      </c>
      <c r="B63" s="172" t="s">
        <v>479</v>
      </c>
      <c r="C63" s="173" t="s">
        <v>149</v>
      </c>
      <c r="D63" s="171">
        <v>1</v>
      </c>
      <c r="E63" s="28" t="s">
        <v>177</v>
      </c>
      <c r="F63" s="29" t="s">
        <v>480</v>
      </c>
      <c r="G63" s="30">
        <v>2.6</v>
      </c>
      <c r="H63" s="171">
        <v>40</v>
      </c>
      <c r="I63" s="139">
        <v>12.978</v>
      </c>
      <c r="J63" s="47">
        <f t="shared" si="6"/>
        <v>973.35</v>
      </c>
      <c r="K63" s="174">
        <f t="shared" si="2"/>
        <v>12.588659999999999</v>
      </c>
      <c r="L63" s="174">
        <f t="shared" si="3"/>
        <v>12.199319999999998</v>
      </c>
      <c r="M63" s="174">
        <f t="shared" si="4"/>
        <v>11.809979999999999</v>
      </c>
      <c r="N63" s="174">
        <f t="shared" si="5"/>
        <v>11.420640000000001</v>
      </c>
      <c r="O63" s="170">
        <f t="shared" si="1"/>
        <v>11.0313</v>
      </c>
    </row>
    <row r="64" spans="1:15">
      <c r="A64" s="171">
        <v>64</v>
      </c>
      <c r="B64" s="168" t="s">
        <v>236</v>
      </c>
      <c r="C64" s="169" t="s">
        <v>149</v>
      </c>
      <c r="D64" s="167" t="s">
        <v>160</v>
      </c>
      <c r="E64" s="25" t="s">
        <v>153</v>
      </c>
      <c r="F64" s="26" t="s">
        <v>55</v>
      </c>
      <c r="G64" s="27">
        <v>2</v>
      </c>
      <c r="H64" s="167">
        <v>50</v>
      </c>
      <c r="I64" s="295">
        <v>5.5970000000000004</v>
      </c>
      <c r="J64" s="47">
        <f t="shared" si="6"/>
        <v>419.77500000000003</v>
      </c>
      <c r="K64" s="170">
        <f t="shared" si="2"/>
        <v>5.4290900000000004</v>
      </c>
      <c r="L64" s="170">
        <f t="shared" si="3"/>
        <v>5.2611800000000004</v>
      </c>
      <c r="M64" s="170">
        <f t="shared" si="4"/>
        <v>5.0932700000000004</v>
      </c>
      <c r="N64" s="170">
        <f t="shared" si="5"/>
        <v>4.9253600000000004</v>
      </c>
      <c r="O64" s="170">
        <f t="shared" si="1"/>
        <v>4.7574500000000004</v>
      </c>
    </row>
    <row r="65" spans="1:15">
      <c r="A65" s="167">
        <v>65</v>
      </c>
      <c r="B65" s="168" t="s">
        <v>237</v>
      </c>
      <c r="C65" s="169" t="s">
        <v>149</v>
      </c>
      <c r="D65" s="24">
        <v>1</v>
      </c>
      <c r="E65" s="25" t="s">
        <v>153</v>
      </c>
      <c r="F65" s="26" t="s">
        <v>55</v>
      </c>
      <c r="G65" s="27">
        <v>2</v>
      </c>
      <c r="H65" s="167">
        <v>50</v>
      </c>
      <c r="I65" s="295">
        <v>13.0542</v>
      </c>
      <c r="J65" s="47">
        <f t="shared" si="6"/>
        <v>979.06499999999994</v>
      </c>
      <c r="K65" s="170">
        <f t="shared" si="2"/>
        <v>12.662573999999999</v>
      </c>
      <c r="L65" s="170">
        <f t="shared" si="3"/>
        <v>12.270947999999999</v>
      </c>
      <c r="M65" s="170">
        <f t="shared" si="4"/>
        <v>11.879322</v>
      </c>
      <c r="N65" s="170">
        <f t="shared" si="5"/>
        <v>11.487696</v>
      </c>
      <c r="O65" s="170">
        <f t="shared" si="1"/>
        <v>11.096069999999999</v>
      </c>
    </row>
    <row r="66" spans="1:15">
      <c r="A66" s="167">
        <v>66</v>
      </c>
      <c r="B66" s="172" t="s">
        <v>238</v>
      </c>
      <c r="C66" s="173" t="s">
        <v>149</v>
      </c>
      <c r="D66" s="31">
        <v>2</v>
      </c>
      <c r="E66" s="28" t="s">
        <v>150</v>
      </c>
      <c r="F66" s="29" t="s">
        <v>239</v>
      </c>
      <c r="G66" s="30">
        <v>2</v>
      </c>
      <c r="H66" s="171">
        <v>42</v>
      </c>
      <c r="I66" s="174">
        <v>21.536269999999998</v>
      </c>
      <c r="J66" s="47">
        <f t="shared" si="6"/>
        <v>1615.2202499999999</v>
      </c>
      <c r="K66" s="174">
        <f t="shared" si="2"/>
        <v>20.890181899999998</v>
      </c>
      <c r="L66" s="174">
        <f t="shared" si="3"/>
        <v>20.244093799999998</v>
      </c>
      <c r="M66" s="174">
        <f t="shared" si="4"/>
        <v>19.598005699999998</v>
      </c>
      <c r="N66" s="174">
        <f t="shared" si="5"/>
        <v>18.951917599999998</v>
      </c>
      <c r="O66" s="170">
        <f t="shared" si="1"/>
        <v>18.305829499999998</v>
      </c>
    </row>
    <row r="67" spans="1:15" ht="91.5" customHeight="1">
      <c r="A67" s="171">
        <v>67</v>
      </c>
      <c r="B67" s="168" t="s">
        <v>108</v>
      </c>
      <c r="C67" s="169" t="s">
        <v>149</v>
      </c>
      <c r="D67" s="24">
        <v>2</v>
      </c>
      <c r="E67" s="25" t="s">
        <v>177</v>
      </c>
      <c r="F67" s="26" t="s">
        <v>481</v>
      </c>
      <c r="G67" s="27">
        <v>2.5</v>
      </c>
      <c r="H67" s="167">
        <v>30</v>
      </c>
      <c r="I67" s="170">
        <v>22.514770000000002</v>
      </c>
      <c r="J67" s="47">
        <f t="shared" si="6"/>
        <v>1688.6077500000001</v>
      </c>
      <c r="K67" s="170">
        <f t="shared" si="2"/>
        <v>21.839326900000003</v>
      </c>
      <c r="L67" s="170">
        <f t="shared" si="3"/>
        <v>21.163883800000001</v>
      </c>
      <c r="M67" s="170">
        <f t="shared" si="4"/>
        <v>20.488440700000002</v>
      </c>
      <c r="N67" s="170">
        <f t="shared" si="5"/>
        <v>19.812997600000003</v>
      </c>
      <c r="O67" s="170">
        <f t="shared" ref="O67:O110" si="11">I67*0.85</f>
        <v>19.1375545</v>
      </c>
    </row>
    <row r="68" spans="1:15">
      <c r="A68" s="167">
        <v>68</v>
      </c>
      <c r="B68" s="168" t="s">
        <v>240</v>
      </c>
      <c r="C68" s="169" t="s">
        <v>149</v>
      </c>
      <c r="D68" s="24">
        <v>3</v>
      </c>
      <c r="E68" s="25" t="s">
        <v>241</v>
      </c>
      <c r="F68" s="26" t="s">
        <v>156</v>
      </c>
      <c r="G68" s="27">
        <v>2.6</v>
      </c>
      <c r="H68" s="167">
        <v>40</v>
      </c>
      <c r="I68" s="170">
        <v>31.871290000000002</v>
      </c>
      <c r="J68" s="47">
        <f t="shared" si="6"/>
        <v>2390.3467500000002</v>
      </c>
      <c r="K68" s="170">
        <f t="shared" si="2"/>
        <v>30.915151300000002</v>
      </c>
      <c r="L68" s="170">
        <f t="shared" si="3"/>
        <v>29.959012600000001</v>
      </c>
      <c r="M68" s="170">
        <f t="shared" si="4"/>
        <v>29.002873900000004</v>
      </c>
      <c r="N68" s="170">
        <f t="shared" si="5"/>
        <v>28.046735200000001</v>
      </c>
      <c r="O68" s="170">
        <f t="shared" si="11"/>
        <v>27.0905965</v>
      </c>
    </row>
    <row r="69" spans="1:15">
      <c r="A69" s="167">
        <v>69</v>
      </c>
      <c r="B69" s="168" t="s">
        <v>242</v>
      </c>
      <c r="C69" s="169" t="s">
        <v>149</v>
      </c>
      <c r="D69" s="24">
        <v>2</v>
      </c>
      <c r="E69" s="25" t="s">
        <v>243</v>
      </c>
      <c r="F69" s="26" t="s">
        <v>61</v>
      </c>
      <c r="G69" s="27">
        <v>2</v>
      </c>
      <c r="H69" s="167">
        <v>40</v>
      </c>
      <c r="I69" s="170">
        <v>20.005689999999998</v>
      </c>
      <c r="J69" s="47">
        <f t="shared" si="6"/>
        <v>1500.4267499999999</v>
      </c>
      <c r="K69" s="170">
        <f t="shared" si="2"/>
        <v>19.405519299999998</v>
      </c>
      <c r="L69" s="170">
        <f t="shared" si="3"/>
        <v>18.805348599999999</v>
      </c>
      <c r="M69" s="170">
        <f t="shared" si="4"/>
        <v>18.205177899999999</v>
      </c>
      <c r="N69" s="170">
        <f t="shared" si="5"/>
        <v>17.605007199999999</v>
      </c>
      <c r="O69" s="170">
        <f t="shared" si="11"/>
        <v>17.004836499999996</v>
      </c>
    </row>
    <row r="70" spans="1:15" ht="21.75" customHeight="1">
      <c r="A70" s="167">
        <v>70</v>
      </c>
      <c r="B70" s="168" t="s">
        <v>244</v>
      </c>
      <c r="C70" s="169" t="s">
        <v>149</v>
      </c>
      <c r="D70" s="24">
        <v>2</v>
      </c>
      <c r="E70" s="25" t="s">
        <v>153</v>
      </c>
      <c r="F70" s="26" t="s">
        <v>245</v>
      </c>
      <c r="G70" s="27">
        <v>2</v>
      </c>
      <c r="H70" s="167">
        <v>37</v>
      </c>
      <c r="I70" s="170">
        <v>21.744433000000001</v>
      </c>
      <c r="J70" s="47">
        <f t="shared" si="6"/>
        <v>1630.8324750000002</v>
      </c>
      <c r="K70" s="170">
        <f t="shared" si="2"/>
        <v>21.092100009999999</v>
      </c>
      <c r="L70" s="170">
        <f t="shared" si="3"/>
        <v>20.439767019999998</v>
      </c>
      <c r="M70" s="170">
        <f t="shared" si="4"/>
        <v>19.78743403</v>
      </c>
      <c r="N70" s="170">
        <f t="shared" si="5"/>
        <v>19.135101040000002</v>
      </c>
      <c r="O70" s="170">
        <f t="shared" si="11"/>
        <v>18.482768050000001</v>
      </c>
    </row>
    <row r="71" spans="1:15" ht="34.5" customHeight="1">
      <c r="A71" s="167">
        <v>71</v>
      </c>
      <c r="B71" s="168" t="s">
        <v>246</v>
      </c>
      <c r="C71" s="169" t="s">
        <v>149</v>
      </c>
      <c r="D71" s="24">
        <v>2</v>
      </c>
      <c r="E71" s="25" t="s">
        <v>177</v>
      </c>
      <c r="F71" s="26" t="s">
        <v>247</v>
      </c>
      <c r="G71" s="27">
        <v>2</v>
      </c>
      <c r="H71" s="167">
        <v>30</v>
      </c>
      <c r="I71" s="170">
        <v>21.13663</v>
      </c>
      <c r="J71" s="47">
        <f t="shared" si="6"/>
        <v>1585.2472500000001</v>
      </c>
      <c r="K71" s="170">
        <f t="shared" si="2"/>
        <v>20.502531099999999</v>
      </c>
      <c r="L71" s="170">
        <f t="shared" si="3"/>
        <v>19.868432200000001</v>
      </c>
      <c r="M71" s="170">
        <f t="shared" si="4"/>
        <v>19.234333299999999</v>
      </c>
      <c r="N71" s="170">
        <f t="shared" si="5"/>
        <v>18.600234400000002</v>
      </c>
      <c r="O71" s="170">
        <f t="shared" si="11"/>
        <v>17.9661355</v>
      </c>
    </row>
    <row r="72" spans="1:15" ht="25.5">
      <c r="A72" s="167">
        <v>72</v>
      </c>
      <c r="B72" s="168" t="s">
        <v>121</v>
      </c>
      <c r="C72" s="169" t="s">
        <v>149</v>
      </c>
      <c r="D72" s="167">
        <v>1</v>
      </c>
      <c r="E72" s="25" t="s">
        <v>153</v>
      </c>
      <c r="F72" s="26" t="s">
        <v>169</v>
      </c>
      <c r="G72" s="27">
        <v>2.2000000000000002</v>
      </c>
      <c r="H72" s="167">
        <v>30</v>
      </c>
      <c r="I72" s="170">
        <v>11.965201</v>
      </c>
      <c r="J72" s="47">
        <f t="shared" si="6"/>
        <v>897.39007500000002</v>
      </c>
      <c r="K72" s="170">
        <v>0.747</v>
      </c>
      <c r="L72" s="170">
        <f t="shared" si="3"/>
        <v>11.247288939999999</v>
      </c>
      <c r="M72" s="170">
        <f t="shared" si="4"/>
        <v>10.888332910000001</v>
      </c>
      <c r="N72" s="170">
        <f t="shared" si="5"/>
        <v>10.529376880000001</v>
      </c>
      <c r="O72" s="170">
        <f t="shared" si="11"/>
        <v>10.170420849999999</v>
      </c>
    </row>
    <row r="73" spans="1:15" ht="35.25" customHeight="1">
      <c r="A73" s="167">
        <v>73</v>
      </c>
      <c r="B73" s="168" t="s">
        <v>523</v>
      </c>
      <c r="C73" s="169" t="s">
        <v>149</v>
      </c>
      <c r="D73" s="24">
        <v>2</v>
      </c>
      <c r="E73" s="25" t="s">
        <v>190</v>
      </c>
      <c r="F73" s="26" t="s">
        <v>140</v>
      </c>
      <c r="G73" s="27">
        <v>2</v>
      </c>
      <c r="H73" s="167">
        <v>40</v>
      </c>
      <c r="I73" s="170">
        <v>14.730522566599999</v>
      </c>
      <c r="J73" s="47">
        <f>I73*75</f>
        <v>1104.789192495</v>
      </c>
      <c r="K73" s="170">
        <v>14.288600000000001</v>
      </c>
      <c r="L73" s="170">
        <v>13.8467</v>
      </c>
      <c r="M73" s="170">
        <v>13.4048</v>
      </c>
      <c r="N73" s="170">
        <v>12.962899999999999</v>
      </c>
      <c r="O73" s="170">
        <f t="shared" si="11"/>
        <v>12.52094418161</v>
      </c>
    </row>
    <row r="74" spans="1:15" ht="33" customHeight="1">
      <c r="A74" s="167">
        <v>74</v>
      </c>
      <c r="B74" s="168" t="s">
        <v>248</v>
      </c>
      <c r="C74" s="169" t="s">
        <v>149</v>
      </c>
      <c r="D74" s="24">
        <v>3</v>
      </c>
      <c r="E74" s="25" t="s">
        <v>150</v>
      </c>
      <c r="F74" s="26" t="s">
        <v>249</v>
      </c>
      <c r="G74" s="27">
        <v>2.4</v>
      </c>
      <c r="H74" s="167">
        <v>42</v>
      </c>
      <c r="I74" s="170">
        <v>41.904519999999998</v>
      </c>
      <c r="J74" s="47">
        <f t="shared" si="6"/>
        <v>3142.8389999999999</v>
      </c>
      <c r="K74" s="170">
        <f t="shared" si="2"/>
        <v>40.6473844</v>
      </c>
      <c r="L74" s="170">
        <f t="shared" si="3"/>
        <v>39.390248799999995</v>
      </c>
      <c r="M74" s="170">
        <f t="shared" si="4"/>
        <v>38.133113199999997</v>
      </c>
      <c r="N74" s="170">
        <f t="shared" si="5"/>
        <v>36.875977599999999</v>
      </c>
      <c r="O74" s="170">
        <f t="shared" si="11"/>
        <v>35.618842000000001</v>
      </c>
    </row>
    <row r="75" spans="1:15" ht="24.75" customHeight="1">
      <c r="A75" s="167">
        <v>75</v>
      </c>
      <c r="B75" s="168" t="s">
        <v>250</v>
      </c>
      <c r="C75" s="169" t="s">
        <v>149</v>
      </c>
      <c r="D75" s="24">
        <v>2</v>
      </c>
      <c r="E75" s="25" t="s">
        <v>190</v>
      </c>
      <c r="F75" s="26" t="s">
        <v>251</v>
      </c>
      <c r="G75" s="27">
        <v>2.4</v>
      </c>
      <c r="H75" s="167">
        <v>35</v>
      </c>
      <c r="I75" s="170">
        <v>25.780899999999999</v>
      </c>
      <c r="J75" s="47">
        <f>I75*75</f>
        <v>1933.5674999999999</v>
      </c>
      <c r="K75" s="170">
        <f t="shared" si="2"/>
        <v>25.007472999999997</v>
      </c>
      <c r="L75" s="170">
        <f t="shared" si="3"/>
        <v>24.234045999999999</v>
      </c>
      <c r="M75" s="170">
        <f t="shared" si="4"/>
        <v>23.460619000000001</v>
      </c>
      <c r="N75" s="170">
        <f t="shared" si="5"/>
        <v>22.687192</v>
      </c>
      <c r="O75" s="170">
        <f t="shared" si="11"/>
        <v>21.913764999999998</v>
      </c>
    </row>
    <row r="76" spans="1:15" ht="39.75" customHeight="1">
      <c r="A76" s="167">
        <v>76</v>
      </c>
      <c r="B76" s="168" t="s">
        <v>252</v>
      </c>
      <c r="C76" s="169" t="s">
        <v>149</v>
      </c>
      <c r="D76" s="24">
        <v>2</v>
      </c>
      <c r="E76" s="25" t="s">
        <v>225</v>
      </c>
      <c r="F76" s="26" t="s">
        <v>482</v>
      </c>
      <c r="G76" s="27">
        <v>1.95</v>
      </c>
      <c r="H76" s="167">
        <v>30</v>
      </c>
      <c r="I76" s="170">
        <v>21.271560000000001</v>
      </c>
      <c r="J76" s="47">
        <f t="shared" si="6"/>
        <v>1595.367</v>
      </c>
      <c r="K76" s="170">
        <f t="shared" si="2"/>
        <v>20.6334132</v>
      </c>
      <c r="L76" s="170">
        <f t="shared" si="3"/>
        <v>19.995266399999998</v>
      </c>
      <c r="M76" s="170">
        <f t="shared" si="4"/>
        <v>19.357119600000001</v>
      </c>
      <c r="N76" s="170">
        <f t="shared" si="5"/>
        <v>18.7189728</v>
      </c>
      <c r="O76" s="170">
        <f t="shared" si="11"/>
        <v>18.080826000000002</v>
      </c>
    </row>
    <row r="77" spans="1:15" ht="40.5" customHeight="1">
      <c r="A77" s="167">
        <v>77</v>
      </c>
      <c r="B77" s="168" t="s">
        <v>253</v>
      </c>
      <c r="C77" s="169" t="s">
        <v>149</v>
      </c>
      <c r="D77" s="24">
        <v>2</v>
      </c>
      <c r="E77" s="25" t="s">
        <v>153</v>
      </c>
      <c r="F77" s="26" t="s">
        <v>254</v>
      </c>
      <c r="G77" s="27">
        <v>2.4</v>
      </c>
      <c r="H77" s="167">
        <v>50</v>
      </c>
      <c r="I77" s="295">
        <v>16.872499999999999</v>
      </c>
      <c r="J77" s="47">
        <f t="shared" ref="J77:J110" si="12">I77*75</f>
        <v>1265.4375</v>
      </c>
      <c r="K77" s="170">
        <f>I77*0.97</f>
        <v>16.366325</v>
      </c>
      <c r="L77" s="170">
        <f>I77*0.94</f>
        <v>15.860149999999997</v>
      </c>
      <c r="M77" s="170">
        <f>I77*0.91</f>
        <v>15.353975</v>
      </c>
      <c r="N77" s="170">
        <f>I77*0.88</f>
        <v>14.847799999999999</v>
      </c>
      <c r="O77" s="170">
        <f>I77*0.85</f>
        <v>14.341624999999999</v>
      </c>
    </row>
    <row r="78" spans="1:15" ht="39" customHeight="1">
      <c r="A78" s="167">
        <v>78</v>
      </c>
      <c r="B78" s="168" t="s">
        <v>255</v>
      </c>
      <c r="C78" s="169" t="s">
        <v>149</v>
      </c>
      <c r="D78" s="24">
        <v>1</v>
      </c>
      <c r="E78" s="25" t="s">
        <v>153</v>
      </c>
      <c r="F78" s="26" t="s">
        <v>256</v>
      </c>
      <c r="G78" s="27">
        <v>2.8</v>
      </c>
      <c r="H78" s="167">
        <v>30</v>
      </c>
      <c r="I78" s="295">
        <v>12.9558</v>
      </c>
      <c r="J78" s="47">
        <f t="shared" si="12"/>
        <v>971.68499999999995</v>
      </c>
      <c r="K78" s="170">
        <f t="shared" si="2"/>
        <v>12.567126</v>
      </c>
      <c r="L78" s="170">
        <f t="shared" si="3"/>
        <v>12.178452</v>
      </c>
      <c r="M78" s="170">
        <f t="shared" si="4"/>
        <v>11.789778</v>
      </c>
      <c r="N78" s="170">
        <f t="shared" si="5"/>
        <v>11.401104</v>
      </c>
      <c r="O78" s="170">
        <f t="shared" si="11"/>
        <v>11.01243</v>
      </c>
    </row>
    <row r="79" spans="1:15" ht="36.75" customHeight="1">
      <c r="A79" s="167">
        <v>79</v>
      </c>
      <c r="B79" s="168" t="s">
        <v>257</v>
      </c>
      <c r="C79" s="169" t="s">
        <v>149</v>
      </c>
      <c r="D79" s="24">
        <v>2</v>
      </c>
      <c r="E79" s="25" t="s">
        <v>258</v>
      </c>
      <c r="F79" s="26" t="s">
        <v>61</v>
      </c>
      <c r="G79" s="27">
        <v>2.8</v>
      </c>
      <c r="H79" s="167">
        <v>30</v>
      </c>
      <c r="I79" s="295">
        <v>24.1036</v>
      </c>
      <c r="J79" s="47">
        <f t="shared" si="12"/>
        <v>1807.77</v>
      </c>
      <c r="K79" s="170">
        <f t="shared" si="2"/>
        <v>23.380492</v>
      </c>
      <c r="L79" s="170">
        <f t="shared" si="3"/>
        <v>22.657384</v>
      </c>
      <c r="M79" s="170">
        <f t="shared" si="4"/>
        <v>21.934276000000001</v>
      </c>
      <c r="N79" s="170">
        <f t="shared" si="5"/>
        <v>21.211168000000001</v>
      </c>
      <c r="O79" s="170">
        <f t="shared" si="11"/>
        <v>20.488060000000001</v>
      </c>
    </row>
    <row r="80" spans="1:15" ht="34.5" customHeight="1">
      <c r="A80" s="167">
        <v>80</v>
      </c>
      <c r="B80" s="168" t="s">
        <v>259</v>
      </c>
      <c r="C80" s="169" t="s">
        <v>149</v>
      </c>
      <c r="D80" s="24">
        <v>2</v>
      </c>
      <c r="E80" s="25" t="s">
        <v>150</v>
      </c>
      <c r="F80" s="26" t="s">
        <v>260</v>
      </c>
      <c r="G80" s="27">
        <v>1.95</v>
      </c>
      <c r="H80" s="167">
        <v>42</v>
      </c>
      <c r="I80" s="295">
        <v>20.7195</v>
      </c>
      <c r="J80" s="47">
        <f t="shared" si="12"/>
        <v>1553.9625000000001</v>
      </c>
      <c r="K80" s="170">
        <f t="shared" si="2"/>
        <v>20.097915</v>
      </c>
      <c r="L80" s="170">
        <f t="shared" si="3"/>
        <v>19.476329999999997</v>
      </c>
      <c r="M80" s="170">
        <f t="shared" si="4"/>
        <v>18.854745000000001</v>
      </c>
      <c r="N80" s="170">
        <f t="shared" si="5"/>
        <v>18.233160000000002</v>
      </c>
      <c r="O80" s="170">
        <f t="shared" si="11"/>
        <v>17.611574999999998</v>
      </c>
    </row>
    <row r="81" spans="1:15">
      <c r="A81" s="167">
        <v>81</v>
      </c>
      <c r="B81" s="168" t="s">
        <v>261</v>
      </c>
      <c r="C81" s="169" t="s">
        <v>149</v>
      </c>
      <c r="D81" s="24">
        <v>2</v>
      </c>
      <c r="E81" s="25" t="s">
        <v>177</v>
      </c>
      <c r="F81" s="26" t="s">
        <v>156</v>
      </c>
      <c r="G81" s="27">
        <v>2</v>
      </c>
      <c r="H81" s="167">
        <v>30</v>
      </c>
      <c r="I81" s="170">
        <v>21.413699999999999</v>
      </c>
      <c r="J81" s="47">
        <f t="shared" si="12"/>
        <v>1606.0274999999999</v>
      </c>
      <c r="K81" s="170">
        <f t="shared" si="2"/>
        <v>20.771288999999999</v>
      </c>
      <c r="L81" s="170">
        <f t="shared" si="3"/>
        <v>20.128877999999997</v>
      </c>
      <c r="M81" s="170">
        <f t="shared" si="4"/>
        <v>19.486467000000001</v>
      </c>
      <c r="N81" s="170">
        <f t="shared" si="5"/>
        <v>18.844055999999998</v>
      </c>
      <c r="O81" s="170">
        <f t="shared" si="11"/>
        <v>18.201644999999999</v>
      </c>
    </row>
    <row r="82" spans="1:15" ht="37.5" customHeight="1">
      <c r="A82" s="167">
        <v>82</v>
      </c>
      <c r="B82" s="168" t="s">
        <v>262</v>
      </c>
      <c r="C82" s="169" t="s">
        <v>149</v>
      </c>
      <c r="D82" s="24">
        <v>2</v>
      </c>
      <c r="E82" s="25" t="s">
        <v>177</v>
      </c>
      <c r="F82" s="26" t="s">
        <v>263</v>
      </c>
      <c r="G82" s="27">
        <v>2</v>
      </c>
      <c r="H82" s="167">
        <v>30</v>
      </c>
      <c r="I82" s="170">
        <v>21.413699999999999</v>
      </c>
      <c r="J82" s="47">
        <f t="shared" si="12"/>
        <v>1606.0274999999999</v>
      </c>
      <c r="K82" s="170">
        <f t="shared" si="2"/>
        <v>20.771288999999999</v>
      </c>
      <c r="L82" s="170">
        <f t="shared" si="3"/>
        <v>20.128877999999997</v>
      </c>
      <c r="M82" s="170">
        <f t="shared" si="4"/>
        <v>19.486467000000001</v>
      </c>
      <c r="N82" s="170">
        <f t="shared" si="5"/>
        <v>18.844055999999998</v>
      </c>
      <c r="O82" s="170">
        <f t="shared" si="11"/>
        <v>18.201644999999999</v>
      </c>
    </row>
    <row r="83" spans="1:15" ht="31.5" customHeight="1">
      <c r="A83" s="167">
        <v>83</v>
      </c>
      <c r="B83" s="172" t="s">
        <v>264</v>
      </c>
      <c r="C83" s="173" t="s">
        <v>149</v>
      </c>
      <c r="D83" s="171">
        <v>3</v>
      </c>
      <c r="E83" s="28" t="s">
        <v>153</v>
      </c>
      <c r="F83" s="29" t="s">
        <v>265</v>
      </c>
      <c r="G83" s="30">
        <v>3</v>
      </c>
      <c r="H83" s="171">
        <v>30</v>
      </c>
      <c r="I83" s="174">
        <v>38.060457</v>
      </c>
      <c r="J83" s="47">
        <f t="shared" si="12"/>
        <v>2854.534275</v>
      </c>
      <c r="K83" s="174">
        <f t="shared" ref="K83:K84" si="13">I83*0.97</f>
        <v>36.918643289999999</v>
      </c>
      <c r="L83" s="174">
        <f t="shared" ref="L83:L84" si="14">I83*0.94</f>
        <v>35.776829579999998</v>
      </c>
      <c r="M83" s="174">
        <f t="shared" ref="M83:M84" si="15">I83*0.91</f>
        <v>34.635015870000004</v>
      </c>
      <c r="N83" s="174">
        <f t="shared" ref="N83:N84" si="16">I83*0.88</f>
        <v>33.493202160000003</v>
      </c>
      <c r="O83" s="170">
        <f t="shared" si="11"/>
        <v>32.351388450000002</v>
      </c>
    </row>
    <row r="84" spans="1:15">
      <c r="A84" s="171">
        <v>84</v>
      </c>
      <c r="B84" s="172" t="s">
        <v>266</v>
      </c>
      <c r="C84" s="173" t="s">
        <v>149</v>
      </c>
      <c r="D84" s="31">
        <v>3</v>
      </c>
      <c r="E84" s="28" t="s">
        <v>153</v>
      </c>
      <c r="F84" s="29" t="s">
        <v>302</v>
      </c>
      <c r="G84" s="30">
        <v>2</v>
      </c>
      <c r="H84" s="171">
        <v>30</v>
      </c>
      <c r="I84" s="174">
        <v>24.079751999999999</v>
      </c>
      <c r="J84" s="47">
        <f t="shared" si="12"/>
        <v>1805.9813999999999</v>
      </c>
      <c r="K84" s="174">
        <f t="shared" si="13"/>
        <v>23.35735944</v>
      </c>
      <c r="L84" s="174">
        <f t="shared" si="14"/>
        <v>22.634966879999997</v>
      </c>
      <c r="M84" s="174">
        <f t="shared" si="15"/>
        <v>21.912574320000001</v>
      </c>
      <c r="N84" s="174">
        <f t="shared" si="16"/>
        <v>21.190181759999998</v>
      </c>
      <c r="O84" s="170">
        <f t="shared" si="11"/>
        <v>20.467789199999999</v>
      </c>
    </row>
    <row r="85" spans="1:15" ht="38.25" customHeight="1">
      <c r="A85" s="171">
        <v>85</v>
      </c>
      <c r="B85" s="172" t="s">
        <v>266</v>
      </c>
      <c r="C85" s="173" t="s">
        <v>149</v>
      </c>
      <c r="D85" s="31">
        <v>3</v>
      </c>
      <c r="E85" s="28" t="s">
        <v>153</v>
      </c>
      <c r="F85" s="29" t="s">
        <v>267</v>
      </c>
      <c r="G85" s="30">
        <v>2.5</v>
      </c>
      <c r="H85" s="171">
        <v>30</v>
      </c>
      <c r="I85" s="174">
        <v>30.095776000000001</v>
      </c>
      <c r="J85" s="47">
        <f t="shared" si="12"/>
        <v>2257.1831999999999</v>
      </c>
      <c r="K85" s="174">
        <f>I85*0.97</f>
        <v>29.192902719999999</v>
      </c>
      <c r="L85" s="174">
        <f>I85*0.94</f>
        <v>28.290029439999998</v>
      </c>
      <c r="M85" s="174">
        <f>I85*0.91</f>
        <v>27.38715616</v>
      </c>
      <c r="N85" s="174">
        <f>I85*0.88</f>
        <v>26.484282880000002</v>
      </c>
      <c r="O85" s="170">
        <f t="shared" si="11"/>
        <v>25.581409600000001</v>
      </c>
    </row>
    <row r="86" spans="1:15">
      <c r="A86" s="171">
        <v>86</v>
      </c>
      <c r="B86" s="172" t="s">
        <v>266</v>
      </c>
      <c r="C86" s="173" t="s">
        <v>149</v>
      </c>
      <c r="D86" s="31">
        <v>3</v>
      </c>
      <c r="E86" s="28" t="s">
        <v>153</v>
      </c>
      <c r="F86" s="29" t="s">
        <v>483</v>
      </c>
      <c r="G86" s="30">
        <v>3</v>
      </c>
      <c r="H86" s="171">
        <v>30</v>
      </c>
      <c r="I86" s="174">
        <v>36.111800000000002</v>
      </c>
      <c r="J86" s="47">
        <f t="shared" si="12"/>
        <v>2708.3850000000002</v>
      </c>
      <c r="K86" s="174">
        <f>I86*0.97</f>
        <v>35.028446000000002</v>
      </c>
      <c r="L86" s="174">
        <f>I86*0.94</f>
        <v>33.945092000000002</v>
      </c>
      <c r="M86" s="174">
        <f>I86*0.91</f>
        <v>32.861738000000003</v>
      </c>
      <c r="N86" s="174">
        <f>I86*0.88</f>
        <v>31.778384000000003</v>
      </c>
      <c r="O86" s="170">
        <f t="shared" si="11"/>
        <v>30.695030000000003</v>
      </c>
    </row>
    <row r="87" spans="1:15" ht="37.5" customHeight="1">
      <c r="A87" s="171">
        <v>87</v>
      </c>
      <c r="B87" s="168" t="s">
        <v>268</v>
      </c>
      <c r="C87" s="169" t="s">
        <v>149</v>
      </c>
      <c r="D87" s="24">
        <v>2</v>
      </c>
      <c r="E87" s="25" t="s">
        <v>153</v>
      </c>
      <c r="F87" s="26" t="s">
        <v>484</v>
      </c>
      <c r="G87" s="27">
        <v>2</v>
      </c>
      <c r="H87" s="167">
        <v>30</v>
      </c>
      <c r="I87" s="170">
        <v>21.960939</v>
      </c>
      <c r="J87" s="47">
        <f t="shared" si="12"/>
        <v>1647.0704249999999</v>
      </c>
      <c r="K87" s="170">
        <f>I87*0.97</f>
        <v>21.30211083</v>
      </c>
      <c r="L87" s="170">
        <f>I87*0.94</f>
        <v>20.643282659999997</v>
      </c>
      <c r="M87" s="170">
        <f>I87*0.91</f>
        <v>19.984454490000001</v>
      </c>
      <c r="N87" s="170">
        <f>I87*0.88</f>
        <v>19.325626320000001</v>
      </c>
      <c r="O87" s="170">
        <f t="shared" si="11"/>
        <v>18.666798149999998</v>
      </c>
    </row>
    <row r="88" spans="1:15" ht="51.75" customHeight="1">
      <c r="A88" s="167">
        <v>88</v>
      </c>
      <c r="B88" s="334" t="s">
        <v>268</v>
      </c>
      <c r="C88" s="169" t="s">
        <v>149</v>
      </c>
      <c r="D88" s="335">
        <v>3</v>
      </c>
      <c r="E88" s="336" t="s">
        <v>153</v>
      </c>
      <c r="F88" s="32" t="s">
        <v>485</v>
      </c>
      <c r="G88" s="337">
        <v>2.5</v>
      </c>
      <c r="H88" s="333">
        <v>30</v>
      </c>
      <c r="I88" s="332">
        <v>27.451148</v>
      </c>
      <c r="J88" s="47">
        <f t="shared" si="12"/>
        <v>2058.8361</v>
      </c>
      <c r="K88" s="332">
        <f t="shared" ref="K88:K110" si="17">I88*0.97</f>
        <v>26.62761356</v>
      </c>
      <c r="L88" s="332">
        <f t="shared" ref="L88:L110" si="18">I88*0.94</f>
        <v>25.804079119999997</v>
      </c>
      <c r="M88" s="332">
        <f t="shared" ref="M88:M110" si="19">I88*0.91</f>
        <v>24.980544680000001</v>
      </c>
      <c r="N88" s="332">
        <f t="shared" ref="N88:N110" si="20">I88*0.88</f>
        <v>24.157010240000002</v>
      </c>
      <c r="O88" s="170">
        <f t="shared" si="11"/>
        <v>23.333475799999999</v>
      </c>
    </row>
    <row r="89" spans="1:15" ht="38.25">
      <c r="A89" s="333">
        <v>89</v>
      </c>
      <c r="B89" s="334" t="s">
        <v>268</v>
      </c>
      <c r="C89" s="169" t="s">
        <v>149</v>
      </c>
      <c r="D89" s="335">
        <v>3</v>
      </c>
      <c r="E89" s="336" t="s">
        <v>153</v>
      </c>
      <c r="F89" s="32" t="s">
        <v>269</v>
      </c>
      <c r="G89" s="337">
        <v>3</v>
      </c>
      <c r="H89" s="333">
        <v>30</v>
      </c>
      <c r="I89" s="332">
        <v>32.941459999999999</v>
      </c>
      <c r="J89" s="47">
        <f t="shared" si="12"/>
        <v>2470.6095</v>
      </c>
      <c r="K89" s="332">
        <f t="shared" si="17"/>
        <v>31.9532162</v>
      </c>
      <c r="L89" s="332">
        <f t="shared" si="18"/>
        <v>30.964972399999997</v>
      </c>
      <c r="M89" s="332">
        <f t="shared" si="19"/>
        <v>29.976728600000001</v>
      </c>
      <c r="N89" s="332">
        <f t="shared" si="20"/>
        <v>28.988484799999998</v>
      </c>
      <c r="O89" s="170">
        <f t="shared" si="11"/>
        <v>28.000240999999999</v>
      </c>
    </row>
    <row r="90" spans="1:15">
      <c r="A90" s="333">
        <v>90</v>
      </c>
      <c r="B90" s="172" t="s">
        <v>486</v>
      </c>
      <c r="C90" s="173" t="s">
        <v>149</v>
      </c>
      <c r="D90" s="31">
        <v>3</v>
      </c>
      <c r="E90" s="28" t="s">
        <v>153</v>
      </c>
      <c r="F90" s="29" t="s">
        <v>487</v>
      </c>
      <c r="G90" s="30">
        <v>3</v>
      </c>
      <c r="H90" s="171">
        <v>30</v>
      </c>
      <c r="I90" s="174">
        <v>32.941459999999999</v>
      </c>
      <c r="J90" s="47">
        <f t="shared" si="12"/>
        <v>2470.6095</v>
      </c>
      <c r="K90" s="174">
        <f t="shared" si="17"/>
        <v>31.9532162</v>
      </c>
      <c r="L90" s="174">
        <f t="shared" si="18"/>
        <v>30.964972399999997</v>
      </c>
      <c r="M90" s="174">
        <f t="shared" si="19"/>
        <v>29.976728600000001</v>
      </c>
      <c r="N90" s="174">
        <f t="shared" si="20"/>
        <v>28.988484799999998</v>
      </c>
      <c r="O90" s="170">
        <f t="shared" si="11"/>
        <v>28.000240999999999</v>
      </c>
    </row>
    <row r="91" spans="1:15" ht="27.75" customHeight="1">
      <c r="A91" s="171">
        <v>91</v>
      </c>
      <c r="B91" s="172" t="s">
        <v>270</v>
      </c>
      <c r="C91" s="173" t="s">
        <v>149</v>
      </c>
      <c r="D91" s="171">
        <v>4</v>
      </c>
      <c r="E91" s="28" t="s">
        <v>153</v>
      </c>
      <c r="F91" s="29" t="s">
        <v>271</v>
      </c>
      <c r="G91" s="30">
        <v>2.5</v>
      </c>
      <c r="H91" s="171">
        <v>30</v>
      </c>
      <c r="I91" s="174">
        <v>40.859688000000006</v>
      </c>
      <c r="J91" s="47">
        <f t="shared" si="12"/>
        <v>3064.4766000000004</v>
      </c>
      <c r="K91" s="174">
        <f t="shared" si="17"/>
        <v>39.633897360000006</v>
      </c>
      <c r="L91" s="174">
        <f t="shared" si="18"/>
        <v>38.408106720000006</v>
      </c>
      <c r="M91" s="174">
        <f t="shared" si="19"/>
        <v>37.182316080000007</v>
      </c>
      <c r="N91" s="174">
        <f t="shared" si="20"/>
        <v>35.956525440000007</v>
      </c>
      <c r="O91" s="170">
        <f t="shared" si="11"/>
        <v>34.7307348</v>
      </c>
    </row>
    <row r="92" spans="1:15" ht="46.5" customHeight="1">
      <c r="A92" s="171">
        <v>92</v>
      </c>
      <c r="B92" s="168" t="s">
        <v>272</v>
      </c>
      <c r="C92" s="169" t="s">
        <v>149</v>
      </c>
      <c r="D92" s="24">
        <v>1</v>
      </c>
      <c r="E92" s="25" t="s">
        <v>153</v>
      </c>
      <c r="F92" s="26" t="s">
        <v>273</v>
      </c>
      <c r="G92" s="27">
        <v>2.4</v>
      </c>
      <c r="H92" s="167">
        <v>50</v>
      </c>
      <c r="I92" s="170">
        <v>14.367367</v>
      </c>
      <c r="J92" s="47">
        <f t="shared" si="12"/>
        <v>1077.5525250000001</v>
      </c>
      <c r="K92" s="170">
        <f t="shared" si="17"/>
        <v>13.93634599</v>
      </c>
      <c r="L92" s="170">
        <f t="shared" si="18"/>
        <v>13.505324979999999</v>
      </c>
      <c r="M92" s="170">
        <f t="shared" si="19"/>
        <v>13.074303970000001</v>
      </c>
      <c r="N92" s="170">
        <f t="shared" si="20"/>
        <v>12.643282960000001</v>
      </c>
      <c r="O92" s="170">
        <f t="shared" si="11"/>
        <v>12.21226195</v>
      </c>
    </row>
    <row r="93" spans="1:15">
      <c r="A93" s="167">
        <v>93</v>
      </c>
      <c r="B93" s="168" t="s">
        <v>274</v>
      </c>
      <c r="C93" s="169" t="s">
        <v>149</v>
      </c>
      <c r="D93" s="24">
        <v>1</v>
      </c>
      <c r="E93" s="25" t="s">
        <v>153</v>
      </c>
      <c r="F93" s="26" t="s">
        <v>275</v>
      </c>
      <c r="G93" s="27">
        <v>2</v>
      </c>
      <c r="H93" s="167">
        <v>30</v>
      </c>
      <c r="I93" s="170">
        <v>12.588866000000001</v>
      </c>
      <c r="J93" s="47">
        <f t="shared" si="12"/>
        <v>944.16495000000009</v>
      </c>
      <c r="K93" s="170">
        <f>I93*0.97</f>
        <v>12.211200020000001</v>
      </c>
      <c r="L93" s="170">
        <f>I93*0.94</f>
        <v>11.83353404</v>
      </c>
      <c r="M93" s="170">
        <f>I93*0.91</f>
        <v>11.455868060000002</v>
      </c>
      <c r="N93" s="170">
        <f>I93*0.88</f>
        <v>11.078202080000001</v>
      </c>
      <c r="O93" s="170">
        <f t="shared" si="11"/>
        <v>10.700536100000001</v>
      </c>
    </row>
    <row r="94" spans="1:15" ht="25.5">
      <c r="A94" s="167">
        <v>94</v>
      </c>
      <c r="B94" s="168" t="s">
        <v>276</v>
      </c>
      <c r="C94" s="169" t="s">
        <v>149</v>
      </c>
      <c r="D94" s="24">
        <v>2</v>
      </c>
      <c r="E94" s="25" t="s">
        <v>153</v>
      </c>
      <c r="F94" s="26" t="s">
        <v>277</v>
      </c>
      <c r="G94" s="27">
        <v>2.2000000000000002</v>
      </c>
      <c r="H94" s="167">
        <v>35</v>
      </c>
      <c r="I94" s="170">
        <v>20.507197000000001</v>
      </c>
      <c r="J94" s="47">
        <f t="shared" si="12"/>
        <v>1538.0397750000002</v>
      </c>
      <c r="K94" s="170">
        <f t="shared" si="17"/>
        <v>19.891981090000002</v>
      </c>
      <c r="L94" s="170">
        <f t="shared" si="18"/>
        <v>19.276765180000002</v>
      </c>
      <c r="M94" s="170">
        <f t="shared" si="19"/>
        <v>18.661549270000002</v>
      </c>
      <c r="N94" s="170">
        <f t="shared" si="20"/>
        <v>18.046333360000002</v>
      </c>
      <c r="O94" s="170">
        <f t="shared" si="11"/>
        <v>17.431117450000002</v>
      </c>
    </row>
    <row r="95" spans="1:15">
      <c r="A95" s="167">
        <v>95</v>
      </c>
      <c r="B95" s="168" t="s">
        <v>278</v>
      </c>
      <c r="C95" s="169" t="s">
        <v>149</v>
      </c>
      <c r="D95" s="24">
        <v>2</v>
      </c>
      <c r="E95" s="25" t="s">
        <v>153</v>
      </c>
      <c r="F95" s="26" t="s">
        <v>279</v>
      </c>
      <c r="G95" s="27">
        <v>2.5</v>
      </c>
      <c r="H95" s="167">
        <v>50</v>
      </c>
      <c r="I95" s="170">
        <v>24.141552000000001</v>
      </c>
      <c r="J95" s="47">
        <f t="shared" si="12"/>
        <v>1810.6164000000001</v>
      </c>
      <c r="K95" s="170">
        <f t="shared" si="17"/>
        <v>23.41730544</v>
      </c>
      <c r="L95" s="170">
        <f t="shared" si="18"/>
        <v>22.693058879999999</v>
      </c>
      <c r="M95" s="170">
        <f t="shared" si="19"/>
        <v>21.968812320000001</v>
      </c>
      <c r="N95" s="170">
        <f t="shared" si="20"/>
        <v>21.24456576</v>
      </c>
      <c r="O95" s="170">
        <f t="shared" si="11"/>
        <v>20.520319199999999</v>
      </c>
    </row>
    <row r="96" spans="1:15">
      <c r="A96" s="167">
        <v>96</v>
      </c>
      <c r="B96" s="168" t="s">
        <v>280</v>
      </c>
      <c r="C96" s="169" t="s">
        <v>149</v>
      </c>
      <c r="D96" s="24">
        <v>3</v>
      </c>
      <c r="E96" s="25" t="s">
        <v>150</v>
      </c>
      <c r="F96" s="26" t="s">
        <v>156</v>
      </c>
      <c r="G96" s="27">
        <v>2</v>
      </c>
      <c r="H96" s="167">
        <v>42</v>
      </c>
      <c r="I96" s="170">
        <v>38.598219999999998</v>
      </c>
      <c r="J96" s="47">
        <f t="shared" si="12"/>
        <v>2894.8664999999996</v>
      </c>
      <c r="K96" s="170">
        <f t="shared" si="17"/>
        <v>37.440273399999995</v>
      </c>
      <c r="L96" s="170">
        <f t="shared" si="18"/>
        <v>36.282326799999993</v>
      </c>
      <c r="M96" s="170">
        <f t="shared" si="19"/>
        <v>35.124380199999997</v>
      </c>
      <c r="N96" s="170">
        <f t="shared" si="20"/>
        <v>33.966433599999995</v>
      </c>
      <c r="O96" s="170">
        <f t="shared" si="11"/>
        <v>32.808487</v>
      </c>
    </row>
    <row r="97" spans="1:15">
      <c r="A97" s="167">
        <v>97</v>
      </c>
      <c r="B97" s="168" t="s">
        <v>281</v>
      </c>
      <c r="C97" s="169" t="s">
        <v>149</v>
      </c>
      <c r="D97" s="24">
        <v>3</v>
      </c>
      <c r="E97" s="25" t="s">
        <v>150</v>
      </c>
      <c r="F97" s="26" t="s">
        <v>185</v>
      </c>
      <c r="G97" s="27">
        <v>2.4</v>
      </c>
      <c r="H97" s="167">
        <v>42</v>
      </c>
      <c r="I97" s="170">
        <v>37.36016</v>
      </c>
      <c r="J97" s="47">
        <f t="shared" si="12"/>
        <v>2802.0120000000002</v>
      </c>
      <c r="K97" s="170">
        <f t="shared" si="17"/>
        <v>36.239355199999999</v>
      </c>
      <c r="L97" s="170">
        <f t="shared" si="18"/>
        <v>35.118550399999997</v>
      </c>
      <c r="M97" s="170">
        <f t="shared" si="19"/>
        <v>33.997745600000002</v>
      </c>
      <c r="N97" s="170">
        <f t="shared" si="20"/>
        <v>32.8769408</v>
      </c>
      <c r="O97" s="170">
        <f t="shared" si="11"/>
        <v>31.756135999999998</v>
      </c>
    </row>
    <row r="98" spans="1:15">
      <c r="A98" s="167">
        <v>98</v>
      </c>
      <c r="B98" s="168" t="s">
        <v>282</v>
      </c>
      <c r="C98" s="169" t="s">
        <v>149</v>
      </c>
      <c r="D98" s="24">
        <v>2</v>
      </c>
      <c r="E98" s="25" t="s">
        <v>243</v>
      </c>
      <c r="F98" s="26" t="s">
        <v>156</v>
      </c>
      <c r="G98" s="27">
        <v>2</v>
      </c>
      <c r="H98" s="167">
        <v>40</v>
      </c>
      <c r="I98" s="170">
        <v>20.005689999999998</v>
      </c>
      <c r="J98" s="47">
        <f t="shared" si="12"/>
        <v>1500.4267499999999</v>
      </c>
      <c r="K98" s="170">
        <f t="shared" si="17"/>
        <v>19.405519299999998</v>
      </c>
      <c r="L98" s="170">
        <f t="shared" si="18"/>
        <v>18.805348599999999</v>
      </c>
      <c r="M98" s="170">
        <f t="shared" si="19"/>
        <v>18.205177899999999</v>
      </c>
      <c r="N98" s="170">
        <f t="shared" si="20"/>
        <v>17.605007199999999</v>
      </c>
      <c r="O98" s="170">
        <f t="shared" si="11"/>
        <v>17.004836499999996</v>
      </c>
    </row>
    <row r="99" spans="1:15">
      <c r="A99" s="167">
        <v>99</v>
      </c>
      <c r="B99" s="168" t="s">
        <v>283</v>
      </c>
      <c r="C99" s="169" t="s">
        <v>149</v>
      </c>
      <c r="D99" s="24">
        <v>3</v>
      </c>
      <c r="E99" s="25" t="s">
        <v>243</v>
      </c>
      <c r="F99" s="26" t="s">
        <v>156</v>
      </c>
      <c r="G99" s="27">
        <v>2</v>
      </c>
      <c r="H99" s="167">
        <v>30</v>
      </c>
      <c r="I99" s="170">
        <v>27.666830000000001</v>
      </c>
      <c r="J99" s="47">
        <f t="shared" si="12"/>
        <v>2075.0122500000002</v>
      </c>
      <c r="K99" s="170">
        <f t="shared" si="17"/>
        <v>26.836825099999999</v>
      </c>
      <c r="L99" s="170">
        <f t="shared" si="18"/>
        <v>26.0068202</v>
      </c>
      <c r="M99" s="170">
        <f t="shared" si="19"/>
        <v>25.176815300000001</v>
      </c>
      <c r="N99" s="170">
        <f t="shared" si="20"/>
        <v>24.346810400000003</v>
      </c>
      <c r="O99" s="170">
        <f t="shared" si="11"/>
        <v>23.5168055</v>
      </c>
    </row>
    <row r="100" spans="1:15">
      <c r="A100" s="167">
        <v>100</v>
      </c>
      <c r="B100" s="172" t="s">
        <v>284</v>
      </c>
      <c r="C100" s="173" t="s">
        <v>149</v>
      </c>
      <c r="D100" s="31">
        <v>3</v>
      </c>
      <c r="E100" s="28" t="s">
        <v>150</v>
      </c>
      <c r="F100" s="29" t="s">
        <v>285</v>
      </c>
      <c r="G100" s="30">
        <v>2.1</v>
      </c>
      <c r="H100" s="171">
        <v>42</v>
      </c>
      <c r="I100" s="174">
        <v>37.899880000000003</v>
      </c>
      <c r="J100" s="47">
        <f t="shared" si="12"/>
        <v>2842.4910000000004</v>
      </c>
      <c r="K100" s="174">
        <f t="shared" si="17"/>
        <v>36.762883600000002</v>
      </c>
      <c r="L100" s="174">
        <f t="shared" si="18"/>
        <v>35.625887200000001</v>
      </c>
      <c r="M100" s="174">
        <f t="shared" si="19"/>
        <v>34.488890800000007</v>
      </c>
      <c r="N100" s="174">
        <f t="shared" si="20"/>
        <v>33.351894400000006</v>
      </c>
      <c r="O100" s="170">
        <f t="shared" si="11"/>
        <v>32.214898000000005</v>
      </c>
    </row>
    <row r="101" spans="1:15" ht="102.75" customHeight="1">
      <c r="A101" s="171">
        <v>101</v>
      </c>
      <c r="B101" s="168" t="s">
        <v>286</v>
      </c>
      <c r="C101" s="169" t="s">
        <v>149</v>
      </c>
      <c r="D101" s="24">
        <v>3</v>
      </c>
      <c r="E101" s="25" t="s">
        <v>190</v>
      </c>
      <c r="F101" s="26" t="s">
        <v>287</v>
      </c>
      <c r="G101" s="27">
        <v>1.8</v>
      </c>
      <c r="H101" s="167">
        <v>30</v>
      </c>
      <c r="I101" s="170">
        <v>28.092220000000001</v>
      </c>
      <c r="J101" s="47">
        <f t="shared" si="12"/>
        <v>2106.9165000000003</v>
      </c>
      <c r="K101" s="170">
        <f t="shared" si="17"/>
        <v>27.2494534</v>
      </c>
      <c r="L101" s="170">
        <f t="shared" si="18"/>
        <v>26.406686799999999</v>
      </c>
      <c r="M101" s="170">
        <f t="shared" si="19"/>
        <v>25.563920200000002</v>
      </c>
      <c r="N101" s="170">
        <f t="shared" si="20"/>
        <v>24.721153600000001</v>
      </c>
      <c r="O101" s="170">
        <f t="shared" si="11"/>
        <v>23.878387</v>
      </c>
    </row>
    <row r="102" spans="1:15" ht="39.75" customHeight="1">
      <c r="A102" s="167">
        <v>102</v>
      </c>
      <c r="B102" s="168" t="s">
        <v>288</v>
      </c>
      <c r="C102" s="169" t="s">
        <v>149</v>
      </c>
      <c r="D102" s="24">
        <v>2</v>
      </c>
      <c r="E102" s="25" t="s">
        <v>190</v>
      </c>
      <c r="F102" s="26" t="s">
        <v>488</v>
      </c>
      <c r="G102" s="27">
        <v>2</v>
      </c>
      <c r="H102" s="167">
        <v>30</v>
      </c>
      <c r="I102" s="170">
        <v>15.45721</v>
      </c>
      <c r="J102" s="47">
        <f t="shared" si="12"/>
        <v>1159.2907499999999</v>
      </c>
      <c r="K102" s="170">
        <f t="shared" si="17"/>
        <v>14.9934937</v>
      </c>
      <c r="L102" s="170">
        <f t="shared" si="18"/>
        <v>14.529777399999999</v>
      </c>
      <c r="M102" s="170">
        <f t="shared" si="19"/>
        <v>14.066061100000001</v>
      </c>
      <c r="N102" s="170">
        <f t="shared" si="20"/>
        <v>13.602344799999999</v>
      </c>
      <c r="O102" s="170">
        <f t="shared" si="11"/>
        <v>13.138628499999999</v>
      </c>
    </row>
    <row r="103" spans="1:15" ht="32.25" customHeight="1">
      <c r="A103" s="167">
        <v>103</v>
      </c>
      <c r="B103" s="168" t="s">
        <v>289</v>
      </c>
      <c r="C103" s="169" t="s">
        <v>149</v>
      </c>
      <c r="D103" s="24">
        <v>1</v>
      </c>
      <c r="E103" s="25" t="s">
        <v>153</v>
      </c>
      <c r="F103" s="26" t="s">
        <v>489</v>
      </c>
      <c r="G103" s="27">
        <v>2</v>
      </c>
      <c r="H103" s="167">
        <v>30</v>
      </c>
      <c r="I103" s="295">
        <v>9.3833000000000002</v>
      </c>
      <c r="J103" s="47">
        <f t="shared" si="12"/>
        <v>703.74750000000006</v>
      </c>
      <c r="K103" s="170">
        <f t="shared" si="17"/>
        <v>9.101801</v>
      </c>
      <c r="L103" s="170">
        <f t="shared" si="18"/>
        <v>8.8203019999999999</v>
      </c>
      <c r="M103" s="170">
        <f t="shared" si="19"/>
        <v>8.5388029999999997</v>
      </c>
      <c r="N103" s="170">
        <f t="shared" si="20"/>
        <v>8.2573039999999995</v>
      </c>
      <c r="O103" s="170">
        <f t="shared" si="11"/>
        <v>7.9758050000000003</v>
      </c>
    </row>
    <row r="104" spans="1:15" ht="31.5" customHeight="1">
      <c r="A104" s="167">
        <v>104</v>
      </c>
      <c r="B104" s="168" t="s">
        <v>290</v>
      </c>
      <c r="C104" s="169" t="s">
        <v>149</v>
      </c>
      <c r="D104" s="24">
        <v>3</v>
      </c>
      <c r="E104" s="25" t="s">
        <v>190</v>
      </c>
      <c r="F104" s="26" t="s">
        <v>490</v>
      </c>
      <c r="G104" s="27">
        <v>2</v>
      </c>
      <c r="H104" s="167">
        <v>30</v>
      </c>
      <c r="I104" s="170">
        <v>27.927420000000001</v>
      </c>
      <c r="J104" s="47">
        <f t="shared" si="12"/>
        <v>2094.5565000000001</v>
      </c>
      <c r="K104" s="170">
        <f t="shared" si="17"/>
        <v>27.089597400000002</v>
      </c>
      <c r="L104" s="170">
        <f t="shared" si="18"/>
        <v>26.2517748</v>
      </c>
      <c r="M104" s="170">
        <f t="shared" si="19"/>
        <v>25.413952200000001</v>
      </c>
      <c r="N104" s="170">
        <f t="shared" si="20"/>
        <v>24.576129600000002</v>
      </c>
      <c r="O104" s="170">
        <f t="shared" si="11"/>
        <v>23.738306999999999</v>
      </c>
    </row>
    <row r="105" spans="1:15">
      <c r="A105" s="167">
        <v>105</v>
      </c>
      <c r="B105" s="168" t="s">
        <v>291</v>
      </c>
      <c r="C105" s="169" t="s">
        <v>149</v>
      </c>
      <c r="D105" s="24">
        <v>3</v>
      </c>
      <c r="E105" s="25" t="s">
        <v>190</v>
      </c>
      <c r="F105" s="26" t="s">
        <v>491</v>
      </c>
      <c r="G105" s="27">
        <v>1.8</v>
      </c>
      <c r="H105" s="167">
        <v>30</v>
      </c>
      <c r="I105" s="170">
        <v>21.538330000000002</v>
      </c>
      <c r="J105" s="47">
        <f t="shared" si="12"/>
        <v>1615.3747500000002</v>
      </c>
      <c r="K105" s="170">
        <f t="shared" si="17"/>
        <v>20.892180100000001</v>
      </c>
      <c r="L105" s="170">
        <f t="shared" si="18"/>
        <v>20.2460302</v>
      </c>
      <c r="M105" s="170">
        <f t="shared" si="19"/>
        <v>19.599880300000002</v>
      </c>
      <c r="N105" s="170">
        <f t="shared" si="20"/>
        <v>18.953730400000001</v>
      </c>
      <c r="O105" s="170">
        <f t="shared" si="11"/>
        <v>18.3075805</v>
      </c>
    </row>
    <row r="106" spans="1:15">
      <c r="A106" s="167">
        <v>106</v>
      </c>
      <c r="B106" s="168" t="s">
        <v>292</v>
      </c>
      <c r="C106" s="169" t="s">
        <v>149</v>
      </c>
      <c r="D106" s="24">
        <v>3</v>
      </c>
      <c r="E106" s="25" t="s">
        <v>190</v>
      </c>
      <c r="F106" s="26" t="s">
        <v>293</v>
      </c>
      <c r="G106" s="27">
        <v>1.8</v>
      </c>
      <c r="H106" s="167">
        <v>30</v>
      </c>
      <c r="I106" s="170">
        <v>21.538330000000002</v>
      </c>
      <c r="J106" s="47">
        <f t="shared" si="12"/>
        <v>1615.3747500000002</v>
      </c>
      <c r="K106" s="170">
        <f t="shared" si="17"/>
        <v>20.892180100000001</v>
      </c>
      <c r="L106" s="170">
        <f t="shared" si="18"/>
        <v>20.2460302</v>
      </c>
      <c r="M106" s="170">
        <f t="shared" si="19"/>
        <v>19.599880300000002</v>
      </c>
      <c r="N106" s="170">
        <f t="shared" si="20"/>
        <v>18.953730400000001</v>
      </c>
      <c r="O106" s="170">
        <f t="shared" si="11"/>
        <v>18.3075805</v>
      </c>
    </row>
    <row r="107" spans="1:15" ht="38.25">
      <c r="A107" s="167">
        <v>107</v>
      </c>
      <c r="B107" s="168" t="s">
        <v>294</v>
      </c>
      <c r="C107" s="169" t="s">
        <v>149</v>
      </c>
      <c r="D107" s="24">
        <v>1</v>
      </c>
      <c r="E107" s="25" t="s">
        <v>153</v>
      </c>
      <c r="F107" s="26" t="s">
        <v>295</v>
      </c>
      <c r="G107" s="27">
        <v>2.2000000000000002</v>
      </c>
      <c r="H107" s="167">
        <v>50</v>
      </c>
      <c r="I107" s="170">
        <v>10.995971000000001</v>
      </c>
      <c r="J107" s="47">
        <f t="shared" si="12"/>
        <v>824.69782500000008</v>
      </c>
      <c r="K107" s="170">
        <f>I107*0.97</f>
        <v>10.666091870000001</v>
      </c>
      <c r="L107" s="170">
        <f>I107*0.94</f>
        <v>10.336212740000001</v>
      </c>
      <c r="M107" s="170">
        <f>I107*0.91</f>
        <v>10.00633361</v>
      </c>
      <c r="N107" s="170">
        <f>I107*0.88</f>
        <v>9.6764544800000003</v>
      </c>
      <c r="O107" s="170">
        <f t="shared" si="11"/>
        <v>9.3465753500000002</v>
      </c>
    </row>
    <row r="108" spans="1:15" ht="63" customHeight="1">
      <c r="A108" s="167">
        <v>110</v>
      </c>
      <c r="B108" s="168" t="s">
        <v>296</v>
      </c>
      <c r="C108" s="169" t="s">
        <v>149</v>
      </c>
      <c r="D108" s="24">
        <v>1</v>
      </c>
      <c r="E108" s="25" t="s">
        <v>153</v>
      </c>
      <c r="F108" s="26" t="s">
        <v>492</v>
      </c>
      <c r="G108" s="27">
        <v>3</v>
      </c>
      <c r="H108" s="167">
        <v>30</v>
      </c>
      <c r="I108" s="170">
        <v>18.264681000000003</v>
      </c>
      <c r="J108" s="47">
        <f t="shared" si="12"/>
        <v>1369.8510750000003</v>
      </c>
      <c r="K108" s="170">
        <f t="shared" si="17"/>
        <v>17.716740570000002</v>
      </c>
      <c r="L108" s="170">
        <f t="shared" si="18"/>
        <v>17.168800140000002</v>
      </c>
      <c r="M108" s="170">
        <f t="shared" si="19"/>
        <v>16.620859710000005</v>
      </c>
      <c r="N108" s="170">
        <f t="shared" si="20"/>
        <v>16.072919280000004</v>
      </c>
      <c r="O108" s="170">
        <f t="shared" si="11"/>
        <v>15.524978850000002</v>
      </c>
    </row>
    <row r="109" spans="1:15" ht="25.5">
      <c r="A109" s="167">
        <v>111</v>
      </c>
      <c r="B109" s="168" t="s">
        <v>297</v>
      </c>
      <c r="C109" s="169" t="s">
        <v>149</v>
      </c>
      <c r="D109" s="24">
        <v>2</v>
      </c>
      <c r="E109" s="25" t="s">
        <v>153</v>
      </c>
      <c r="F109" s="26" t="s">
        <v>298</v>
      </c>
      <c r="G109" s="27">
        <v>2.9</v>
      </c>
      <c r="H109" s="167">
        <v>30</v>
      </c>
      <c r="I109" s="170">
        <v>26.84798</v>
      </c>
      <c r="J109" s="47">
        <f t="shared" si="12"/>
        <v>2013.5985000000001</v>
      </c>
      <c r="K109" s="170">
        <f t="shared" si="17"/>
        <v>26.042540599999999</v>
      </c>
      <c r="L109" s="170">
        <f t="shared" si="18"/>
        <v>25.237101199999998</v>
      </c>
      <c r="M109" s="170">
        <f t="shared" si="19"/>
        <v>24.431661800000001</v>
      </c>
      <c r="N109" s="170">
        <f t="shared" si="20"/>
        <v>23.6262224</v>
      </c>
      <c r="O109" s="170">
        <f t="shared" si="11"/>
        <v>22.820782999999999</v>
      </c>
    </row>
    <row r="110" spans="1:15" ht="46.5" customHeight="1">
      <c r="A110" s="167">
        <v>112</v>
      </c>
      <c r="B110" s="168" t="s">
        <v>299</v>
      </c>
      <c r="C110" s="169" t="s">
        <v>149</v>
      </c>
      <c r="D110" s="24">
        <v>3</v>
      </c>
      <c r="E110" s="25" t="s">
        <v>150</v>
      </c>
      <c r="F110" s="26" t="s">
        <v>493</v>
      </c>
      <c r="G110" s="27">
        <v>2.2999999999999998</v>
      </c>
      <c r="H110" s="167">
        <v>30</v>
      </c>
      <c r="I110" s="170">
        <v>37.420930000000006</v>
      </c>
      <c r="J110" s="47">
        <f t="shared" si="12"/>
        <v>2806.5697500000006</v>
      </c>
      <c r="K110" s="170">
        <f t="shared" si="17"/>
        <v>36.298302100000008</v>
      </c>
      <c r="L110" s="170">
        <f t="shared" si="18"/>
        <v>35.175674200000003</v>
      </c>
      <c r="M110" s="170">
        <f t="shared" si="19"/>
        <v>34.053046300000005</v>
      </c>
      <c r="N110" s="170">
        <f t="shared" si="20"/>
        <v>32.930418400000008</v>
      </c>
      <c r="O110" s="170">
        <f t="shared" si="11"/>
        <v>31.807790500000003</v>
      </c>
    </row>
    <row r="111" spans="1:15" ht="44.25" customHeight="1">
      <c r="A111" s="167">
        <v>113</v>
      </c>
      <c r="B111" s="331"/>
      <c r="C111" s="331"/>
      <c r="D111" s="331"/>
      <c r="E111" s="331"/>
      <c r="F111" s="331"/>
      <c r="G111" s="331"/>
      <c r="H111" s="331"/>
      <c r="I111" s="331"/>
      <c r="J111" s="331"/>
      <c r="K111" s="331"/>
      <c r="L111" s="331"/>
      <c r="M111" s="331"/>
      <c r="N111" s="331"/>
    </row>
    <row r="112" spans="1:15" ht="51" customHeight="1">
      <c r="A112" s="330" t="s">
        <v>300</v>
      </c>
    </row>
  </sheetData>
  <mergeCells count="7">
    <mergeCell ref="G1:G2"/>
    <mergeCell ref="H1:H2"/>
    <mergeCell ref="A1:A2"/>
    <mergeCell ref="B1:B2"/>
    <mergeCell ref="C1:D2"/>
    <mergeCell ref="E1:E2"/>
    <mergeCell ref="F1:F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2:L22"/>
  <sheetViews>
    <sheetView workbookViewId="0">
      <selection activeCell="M20" sqref="A4:M20"/>
    </sheetView>
  </sheetViews>
  <sheetFormatPr defaultRowHeight="15"/>
  <cols>
    <col min="2" max="2" width="58.7109375" customWidth="1"/>
  </cols>
  <sheetData>
    <row r="2" spans="1:12" ht="25.5">
      <c r="A2" s="355" t="s">
        <v>0</v>
      </c>
      <c r="B2" s="369" t="s">
        <v>46</v>
      </c>
      <c r="C2" s="371" t="s">
        <v>303</v>
      </c>
      <c r="D2" s="35" t="s">
        <v>2</v>
      </c>
      <c r="E2" s="35" t="s">
        <v>304</v>
      </c>
      <c r="F2" s="35"/>
      <c r="G2" s="35"/>
      <c r="H2" s="36">
        <v>0.03</v>
      </c>
      <c r="I2" s="36">
        <v>0.06</v>
      </c>
      <c r="J2" s="36">
        <v>0.09</v>
      </c>
      <c r="K2" s="36">
        <v>0.12</v>
      </c>
      <c r="L2" s="36">
        <v>0.15</v>
      </c>
    </row>
    <row r="3" spans="1:12">
      <c r="A3" s="356"/>
      <c r="B3" s="370"/>
      <c r="C3" s="372" t="s">
        <v>303</v>
      </c>
      <c r="D3" s="37" t="s">
        <v>5</v>
      </c>
      <c r="E3" s="37"/>
      <c r="F3" s="37"/>
      <c r="G3" s="37"/>
      <c r="H3" s="37" t="s">
        <v>6</v>
      </c>
      <c r="I3" s="37" t="s">
        <v>7</v>
      </c>
      <c r="J3" s="37" t="s">
        <v>8</v>
      </c>
      <c r="K3" s="37" t="s">
        <v>9</v>
      </c>
      <c r="L3" s="37" t="s">
        <v>10</v>
      </c>
    </row>
    <row r="4" spans="1:12">
      <c r="A4" s="48">
        <v>2</v>
      </c>
      <c r="B4" s="49" t="s">
        <v>305</v>
      </c>
      <c r="C4" s="48" t="s">
        <v>304</v>
      </c>
      <c r="D4" s="50">
        <v>0.1986</v>
      </c>
      <c r="E4" s="51">
        <v>1</v>
      </c>
      <c r="F4" s="52">
        <f>D4*75</f>
        <v>14.895</v>
      </c>
      <c r="G4" s="52">
        <f>F4*E4</f>
        <v>14.895</v>
      </c>
      <c r="H4" s="50">
        <v>0.17025143179999999</v>
      </c>
      <c r="I4" s="50">
        <v>0.16498592359999997</v>
      </c>
      <c r="J4" s="50">
        <v>0.15972041539999998</v>
      </c>
      <c r="K4" s="50">
        <v>0.15445490719999999</v>
      </c>
      <c r="L4" s="50">
        <v>0.14918939899999997</v>
      </c>
    </row>
    <row r="5" spans="1:12">
      <c r="A5" s="293">
        <v>29</v>
      </c>
      <c r="B5" s="294" t="s">
        <v>306</v>
      </c>
      <c r="C5" s="293" t="s">
        <v>307</v>
      </c>
      <c r="D5" s="295">
        <v>0.26890999999999998</v>
      </c>
      <c r="E5" s="296">
        <v>1</v>
      </c>
      <c r="F5" s="234">
        <f t="shared" ref="F5:F18" si="0">D5*75</f>
        <v>20.16825</v>
      </c>
      <c r="G5" s="234">
        <f t="shared" ref="G5:G18" si="1">F5*E5</f>
        <v>20.16825</v>
      </c>
      <c r="H5" s="295">
        <v>18.997929179999996</v>
      </c>
      <c r="I5" s="295">
        <v>18.410364359999996</v>
      </c>
      <c r="J5" s="295">
        <v>17.822799539999998</v>
      </c>
      <c r="K5" s="295">
        <v>17.235234719999998</v>
      </c>
      <c r="L5" s="295">
        <v>16.647669899999997</v>
      </c>
    </row>
    <row r="6" spans="1:12">
      <c r="A6" s="53">
        <v>11</v>
      </c>
      <c r="B6" s="54" t="s">
        <v>308</v>
      </c>
      <c r="C6" s="55" t="s">
        <v>309</v>
      </c>
      <c r="D6" s="55">
        <v>0.12050265</v>
      </c>
      <c r="E6" s="56">
        <v>1</v>
      </c>
      <c r="F6" s="52">
        <f t="shared" si="0"/>
        <v>9.0376987500000006</v>
      </c>
      <c r="G6" s="52">
        <f t="shared" si="1"/>
        <v>9.0376987500000006</v>
      </c>
      <c r="H6" s="55">
        <v>8.7665677874999997</v>
      </c>
      <c r="I6" s="55">
        <v>8.4954368250000005</v>
      </c>
      <c r="J6" s="55">
        <v>8.2243058625000014</v>
      </c>
      <c r="K6" s="55">
        <v>7.9531749000000005</v>
      </c>
      <c r="L6" s="55">
        <v>7.6820439375000005</v>
      </c>
    </row>
    <row r="7" spans="1:12">
      <c r="A7" s="38">
        <v>13</v>
      </c>
      <c r="B7" s="39" t="s">
        <v>310</v>
      </c>
      <c r="C7" s="38" t="s">
        <v>307</v>
      </c>
      <c r="D7" s="40">
        <v>0.17358483</v>
      </c>
      <c r="E7" s="296">
        <v>2</v>
      </c>
      <c r="F7" s="234">
        <f t="shared" si="0"/>
        <v>13.01886225</v>
      </c>
      <c r="G7" s="234">
        <f t="shared" si="1"/>
        <v>26.037724499999999</v>
      </c>
      <c r="H7" s="295">
        <v>0.16837728509999997</v>
      </c>
      <c r="I7" s="40">
        <v>0.16316974019999997</v>
      </c>
      <c r="J7" s="40">
        <v>0.15796219529999997</v>
      </c>
      <c r="K7" s="40">
        <v>0.15275465039999997</v>
      </c>
      <c r="L7" s="40">
        <v>0.14754710549999997</v>
      </c>
    </row>
    <row r="8" spans="1:12">
      <c r="A8" s="53">
        <v>17</v>
      </c>
      <c r="B8" s="54" t="s">
        <v>311</v>
      </c>
      <c r="C8" s="53" t="s">
        <v>304</v>
      </c>
      <c r="D8" s="55">
        <v>2.46E-2</v>
      </c>
      <c r="E8" s="56">
        <v>2</v>
      </c>
      <c r="F8" s="52">
        <f t="shared" si="0"/>
        <v>1.845</v>
      </c>
      <c r="G8" s="52">
        <f t="shared" si="1"/>
        <v>3.69</v>
      </c>
      <c r="H8" s="55">
        <v>1.5519999999999999E-2</v>
      </c>
      <c r="I8" s="55">
        <v>1.504E-2</v>
      </c>
      <c r="J8" s="55">
        <v>1.456E-2</v>
      </c>
      <c r="K8" s="55">
        <v>1.4080000000000001E-2</v>
      </c>
      <c r="L8" s="55">
        <v>1.3599999999999999E-2</v>
      </c>
    </row>
    <row r="9" spans="1:12">
      <c r="A9" s="42">
        <v>22</v>
      </c>
      <c r="B9" s="43" t="s">
        <v>312</v>
      </c>
      <c r="C9" s="42" t="s">
        <v>307</v>
      </c>
      <c r="D9" s="44">
        <v>2.0990000000000002</v>
      </c>
      <c r="E9" s="45">
        <v>1</v>
      </c>
      <c r="F9" s="234">
        <f t="shared" si="0"/>
        <v>157.42500000000001</v>
      </c>
      <c r="G9" s="234">
        <f t="shared" si="1"/>
        <v>157.42500000000001</v>
      </c>
      <c r="H9" s="139">
        <v>0.69645999999999997</v>
      </c>
      <c r="I9" s="44">
        <v>0.67491999999999996</v>
      </c>
      <c r="J9" s="44">
        <v>0.65337999999999996</v>
      </c>
      <c r="K9" s="44">
        <v>0.63183999999999996</v>
      </c>
      <c r="L9" s="44">
        <v>0.61029999999999995</v>
      </c>
    </row>
    <row r="10" spans="1:12">
      <c r="A10" s="48">
        <v>31</v>
      </c>
      <c r="B10" s="49" t="s">
        <v>313</v>
      </c>
      <c r="C10" s="48" t="s">
        <v>304</v>
      </c>
      <c r="D10" s="50">
        <v>0.04</v>
      </c>
      <c r="E10" s="51">
        <v>1</v>
      </c>
      <c r="F10" s="52">
        <f t="shared" si="0"/>
        <v>3</v>
      </c>
      <c r="G10" s="52">
        <f t="shared" si="1"/>
        <v>3</v>
      </c>
      <c r="H10" s="50">
        <v>2.4152999999999997E-2</v>
      </c>
      <c r="I10" s="50">
        <v>2.3405999999999996E-2</v>
      </c>
      <c r="J10" s="50">
        <v>2.2658999999999999E-2</v>
      </c>
      <c r="K10" s="50">
        <v>2.1911999999999997E-2</v>
      </c>
      <c r="L10" s="50">
        <v>2.1165E-2</v>
      </c>
    </row>
    <row r="11" spans="1:12">
      <c r="A11" s="38">
        <v>35</v>
      </c>
      <c r="B11" s="39" t="s">
        <v>314</v>
      </c>
      <c r="C11" s="38" t="s">
        <v>307</v>
      </c>
      <c r="D11" s="40">
        <v>1.1760999999999999</v>
      </c>
      <c r="E11" s="41">
        <v>1</v>
      </c>
      <c r="F11" s="234">
        <f t="shared" si="0"/>
        <v>88.207499999999996</v>
      </c>
      <c r="G11" s="234">
        <f t="shared" si="1"/>
        <v>88.207499999999996</v>
      </c>
      <c r="H11" s="295">
        <v>0.73719999999999997</v>
      </c>
      <c r="I11" s="40">
        <v>0.71439999999999992</v>
      </c>
      <c r="J11" s="40">
        <v>0.69159999999999999</v>
      </c>
      <c r="K11" s="40">
        <v>0.66880000000000006</v>
      </c>
      <c r="L11" s="40">
        <v>0.64600000000000002</v>
      </c>
    </row>
    <row r="12" spans="1:12">
      <c r="A12" s="38">
        <v>37</v>
      </c>
      <c r="B12" s="39" t="s">
        <v>315</v>
      </c>
      <c r="C12" s="38" t="s">
        <v>307</v>
      </c>
      <c r="D12" s="40">
        <v>0.50929999999999997</v>
      </c>
      <c r="E12" s="41">
        <v>1</v>
      </c>
      <c r="F12" s="234">
        <f t="shared" si="0"/>
        <v>38.197499999999998</v>
      </c>
      <c r="G12" s="234">
        <f t="shared" si="1"/>
        <v>38.197499999999998</v>
      </c>
      <c r="H12" s="295">
        <v>0.45669995899999999</v>
      </c>
      <c r="I12" s="40">
        <v>0.44257521799999994</v>
      </c>
      <c r="J12" s="40">
        <v>0.428450477</v>
      </c>
      <c r="K12" s="40">
        <v>0.414325736</v>
      </c>
      <c r="L12" s="40">
        <v>0.400200995</v>
      </c>
    </row>
    <row r="13" spans="1:12">
      <c r="A13" s="48">
        <v>55</v>
      </c>
      <c r="B13" s="49" t="s">
        <v>316</v>
      </c>
      <c r="C13" s="48" t="s">
        <v>307</v>
      </c>
      <c r="D13" s="50">
        <v>0.1215</v>
      </c>
      <c r="E13" s="51">
        <v>4</v>
      </c>
      <c r="F13" s="52">
        <f t="shared" si="0"/>
        <v>9.1124999999999989</v>
      </c>
      <c r="G13" s="52">
        <f t="shared" si="1"/>
        <v>36.449999999999996</v>
      </c>
      <c r="H13" s="50">
        <v>8.8755000000000001E-2</v>
      </c>
      <c r="I13" s="50">
        <v>8.6009999999999989E-2</v>
      </c>
      <c r="J13" s="50">
        <v>8.3265000000000006E-2</v>
      </c>
      <c r="K13" s="50">
        <v>8.0519999999999994E-2</v>
      </c>
      <c r="L13" s="50">
        <v>7.7774999999999997E-2</v>
      </c>
    </row>
    <row r="14" spans="1:12">
      <c r="A14" s="38">
        <v>117</v>
      </c>
      <c r="B14" s="39" t="s">
        <v>317</v>
      </c>
      <c r="C14" s="38" t="s">
        <v>307</v>
      </c>
      <c r="D14" s="40">
        <v>4.1085000000000003</v>
      </c>
      <c r="E14" s="296">
        <v>1</v>
      </c>
      <c r="F14" s="234">
        <f t="shared" si="0"/>
        <v>308.13750000000005</v>
      </c>
      <c r="G14" s="234">
        <f t="shared" si="1"/>
        <v>308.13750000000005</v>
      </c>
      <c r="H14" s="295">
        <v>2.4182099999999997</v>
      </c>
      <c r="I14" s="40">
        <v>2.3434199999999996</v>
      </c>
      <c r="J14" s="40">
        <v>2.2686299999999999</v>
      </c>
      <c r="K14" s="40">
        <v>2.1938399999999998</v>
      </c>
      <c r="L14" s="40">
        <v>2.1190499999999997</v>
      </c>
    </row>
    <row r="15" spans="1:12">
      <c r="A15" s="48">
        <v>126</v>
      </c>
      <c r="B15" s="49" t="s">
        <v>318</v>
      </c>
      <c r="C15" s="48" t="s">
        <v>304</v>
      </c>
      <c r="D15" s="50">
        <v>3.5999999999999997E-2</v>
      </c>
      <c r="E15" s="51">
        <v>2</v>
      </c>
      <c r="F15" s="52">
        <f t="shared" si="0"/>
        <v>2.6999999999999997</v>
      </c>
      <c r="G15" s="52">
        <f t="shared" si="1"/>
        <v>5.3999999999999995</v>
      </c>
      <c r="H15" s="50">
        <v>2.8323999999999998E-2</v>
      </c>
      <c r="I15" s="50">
        <v>2.7448E-2</v>
      </c>
      <c r="J15" s="50">
        <v>2.6572000000000002E-2</v>
      </c>
      <c r="K15" s="50">
        <v>2.5696E-2</v>
      </c>
      <c r="L15" s="50">
        <v>2.4819999999999998E-2</v>
      </c>
    </row>
    <row r="16" spans="1:12">
      <c r="A16" s="38">
        <v>135</v>
      </c>
      <c r="B16" s="39" t="s">
        <v>319</v>
      </c>
      <c r="C16" s="38" t="s">
        <v>307</v>
      </c>
      <c r="D16" s="40">
        <v>0.3004</v>
      </c>
      <c r="E16" s="41">
        <v>4</v>
      </c>
      <c r="F16" s="234">
        <f t="shared" si="0"/>
        <v>22.53</v>
      </c>
      <c r="G16" s="234">
        <f t="shared" si="1"/>
        <v>90.12</v>
      </c>
      <c r="H16" s="295">
        <v>0.1414487562</v>
      </c>
      <c r="I16" s="40">
        <v>0.13707405239999998</v>
      </c>
      <c r="J16" s="40">
        <v>0.13269934859999999</v>
      </c>
      <c r="K16" s="40">
        <v>0.1283246448</v>
      </c>
      <c r="L16" s="40">
        <v>0.12394994099999998</v>
      </c>
    </row>
    <row r="17" spans="1:12">
      <c r="A17" s="48">
        <v>137</v>
      </c>
      <c r="B17" s="49" t="s">
        <v>320</v>
      </c>
      <c r="C17" s="48" t="s">
        <v>304</v>
      </c>
      <c r="D17" s="50">
        <v>1.7576000000000001</v>
      </c>
      <c r="E17" s="51">
        <v>1</v>
      </c>
      <c r="F17" s="52">
        <f t="shared" si="0"/>
        <v>131.82</v>
      </c>
      <c r="G17" s="52">
        <f t="shared" si="1"/>
        <v>131.82</v>
      </c>
      <c r="H17" s="50">
        <v>1.501366</v>
      </c>
      <c r="I17" s="50">
        <v>1.4549319999999999</v>
      </c>
      <c r="J17" s="50">
        <v>1.408498</v>
      </c>
      <c r="K17" s="50">
        <v>1.3620640000000002</v>
      </c>
      <c r="L17" s="50">
        <v>1.3156300000000001</v>
      </c>
    </row>
    <row r="18" spans="1:12">
      <c r="A18" s="48">
        <v>140</v>
      </c>
      <c r="B18" s="49" t="s">
        <v>321</v>
      </c>
      <c r="C18" s="48" t="s">
        <v>307</v>
      </c>
      <c r="D18" s="50">
        <v>1.3488</v>
      </c>
      <c r="E18" s="51">
        <v>4</v>
      </c>
      <c r="F18" s="52">
        <f t="shared" si="0"/>
        <v>101.16</v>
      </c>
      <c r="G18" s="52">
        <f t="shared" si="1"/>
        <v>404.64</v>
      </c>
      <c r="H18" s="50">
        <v>0.83419999999999994</v>
      </c>
      <c r="I18" s="50">
        <v>0.8083999999999999</v>
      </c>
      <c r="J18" s="50">
        <v>0.78259999999999996</v>
      </c>
      <c r="K18" s="50">
        <v>0.75680000000000003</v>
      </c>
      <c r="L18" s="50">
        <v>0.73099999999999998</v>
      </c>
    </row>
    <row r="19" spans="1:12">
      <c r="A19" s="34"/>
      <c r="B19" s="33"/>
      <c r="C19" s="34"/>
      <c r="D19" s="33"/>
      <c r="E19" s="33"/>
      <c r="F19" s="33"/>
      <c r="G19" s="46">
        <v>845.85337949999996</v>
      </c>
      <c r="H19" s="33"/>
      <c r="I19" s="33"/>
      <c r="J19" s="33"/>
      <c r="K19" s="33"/>
      <c r="L19" s="33"/>
    </row>
    <row r="20" spans="1:12">
      <c r="A20" s="34"/>
      <c r="B20" s="33"/>
      <c r="C20" s="34"/>
      <c r="D20" s="33"/>
      <c r="E20" s="33"/>
      <c r="F20" s="33"/>
      <c r="G20" s="33"/>
      <c r="H20" s="33"/>
      <c r="I20" s="33"/>
      <c r="J20" s="33"/>
      <c r="K20" s="33"/>
      <c r="L20" s="33"/>
    </row>
    <row r="21" spans="1:12">
      <c r="A21" s="58"/>
      <c r="B21" s="59" t="s">
        <v>44</v>
      </c>
      <c r="C21" s="60">
        <f>G4+G6+G8+G10+G13+G15+G17+G18</f>
        <v>608.93269874999999</v>
      </c>
      <c r="D21" s="33"/>
      <c r="E21" s="33"/>
      <c r="F21" s="33"/>
      <c r="G21" s="33"/>
      <c r="H21" s="33"/>
      <c r="I21" s="33"/>
      <c r="J21" s="33"/>
      <c r="K21" s="33"/>
      <c r="L21" s="33"/>
    </row>
    <row r="22" spans="1:12">
      <c r="A22" s="61"/>
      <c r="B22" s="62" t="s">
        <v>322</v>
      </c>
      <c r="C22" s="63">
        <f>G5+G7+G9+G11+G12+G14+G16</f>
        <v>728.29347450000012</v>
      </c>
      <c r="D22" s="33"/>
      <c r="E22" s="33"/>
      <c r="F22" s="33"/>
      <c r="G22" s="57"/>
      <c r="H22" s="33"/>
      <c r="I22" s="33"/>
      <c r="J22" s="33"/>
      <c r="K22" s="33"/>
      <c r="L22" s="33"/>
    </row>
  </sheetData>
  <mergeCells count="3">
    <mergeCell ref="A2:A3"/>
    <mergeCell ref="B2:B3"/>
    <mergeCell ref="C2:C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2:L25"/>
  <sheetViews>
    <sheetView topLeftCell="A4" workbookViewId="0">
      <selection activeCell="J23" sqref="A4:J23"/>
    </sheetView>
  </sheetViews>
  <sheetFormatPr defaultRowHeight="15"/>
  <cols>
    <col min="2" max="2" width="82.85546875" customWidth="1"/>
    <col min="4" max="4" width="13.7109375" customWidth="1"/>
    <col min="7" max="7" width="10.140625" customWidth="1"/>
    <col min="8" max="8" width="11.5703125" customWidth="1"/>
    <col min="9" max="9" width="11.42578125" customWidth="1"/>
    <col min="10" max="10" width="11.85546875" customWidth="1"/>
    <col min="11" max="11" width="10.5703125" customWidth="1"/>
  </cols>
  <sheetData>
    <row r="2" spans="1:12" ht="25.5">
      <c r="A2" s="355" t="s">
        <v>0</v>
      </c>
      <c r="B2" s="369" t="s">
        <v>46</v>
      </c>
      <c r="C2" s="371" t="s">
        <v>303</v>
      </c>
      <c r="D2" s="67" t="s">
        <v>2</v>
      </c>
      <c r="E2" s="67" t="s">
        <v>304</v>
      </c>
      <c r="F2" s="67"/>
      <c r="G2" s="67"/>
      <c r="H2" s="68">
        <v>0.03</v>
      </c>
      <c r="I2" s="68">
        <v>0.06</v>
      </c>
      <c r="J2" s="68">
        <v>0.09</v>
      </c>
      <c r="K2" s="68">
        <v>0.12</v>
      </c>
      <c r="L2" s="68">
        <v>0.15</v>
      </c>
    </row>
    <row r="3" spans="1:12">
      <c r="A3" s="356"/>
      <c r="B3" s="370"/>
      <c r="C3" s="372" t="s">
        <v>303</v>
      </c>
      <c r="D3" s="69" t="s">
        <v>5</v>
      </c>
      <c r="E3" s="69"/>
      <c r="F3" s="69"/>
      <c r="G3" s="69"/>
      <c r="H3" s="69" t="s">
        <v>6</v>
      </c>
      <c r="I3" s="69" t="s">
        <v>7</v>
      </c>
      <c r="J3" s="69" t="s">
        <v>8</v>
      </c>
      <c r="K3" s="69" t="s">
        <v>9</v>
      </c>
      <c r="L3" s="69" t="s">
        <v>10</v>
      </c>
    </row>
    <row r="4" spans="1:12">
      <c r="A4" s="83">
        <v>2</v>
      </c>
      <c r="B4" s="84" t="s">
        <v>305</v>
      </c>
      <c r="C4" s="83" t="s">
        <v>304</v>
      </c>
      <c r="D4" s="85">
        <v>0.1986</v>
      </c>
      <c r="E4" s="86">
        <v>1</v>
      </c>
      <c r="F4" s="87">
        <f>D4*75</f>
        <v>14.895</v>
      </c>
      <c r="G4" s="87">
        <f>F4*E4</f>
        <v>14.895</v>
      </c>
      <c r="H4" s="85">
        <v>0.17025143179999999</v>
      </c>
      <c r="I4" s="85">
        <v>0.16498592359999997</v>
      </c>
      <c r="J4" s="85">
        <v>0.15972041539999998</v>
      </c>
      <c r="K4" s="85">
        <v>0.15445490719999999</v>
      </c>
      <c r="L4" s="85">
        <v>0.14918939899999997</v>
      </c>
    </row>
    <row r="5" spans="1:12">
      <c r="A5" s="70">
        <v>29</v>
      </c>
      <c r="B5" s="71" t="s">
        <v>306</v>
      </c>
      <c r="C5" s="70" t="s">
        <v>307</v>
      </c>
      <c r="D5" s="72">
        <v>0.26890999999999998</v>
      </c>
      <c r="E5" s="296">
        <v>1</v>
      </c>
      <c r="F5" s="234">
        <f t="shared" ref="F5:F20" si="0">D5*75</f>
        <v>20.16825</v>
      </c>
      <c r="G5" s="234">
        <f t="shared" ref="G5:G20" si="1">F5*E5</f>
        <v>20.16825</v>
      </c>
      <c r="H5" s="295">
        <v>18.997929179999996</v>
      </c>
      <c r="I5" s="72">
        <v>18.410364359999996</v>
      </c>
      <c r="J5" s="72">
        <v>17.822799539999998</v>
      </c>
      <c r="K5" s="72">
        <v>17.235234719999998</v>
      </c>
      <c r="L5" s="72">
        <v>16.647669899999997</v>
      </c>
    </row>
    <row r="6" spans="1:12">
      <c r="A6" s="70">
        <v>13</v>
      </c>
      <c r="B6" s="71" t="s">
        <v>310</v>
      </c>
      <c r="C6" s="70" t="s">
        <v>307</v>
      </c>
      <c r="D6" s="72">
        <v>0.17358483</v>
      </c>
      <c r="E6" s="296">
        <v>2</v>
      </c>
      <c r="F6" s="234">
        <f t="shared" si="0"/>
        <v>13.01886225</v>
      </c>
      <c r="G6" s="234">
        <f t="shared" si="1"/>
        <v>26.037724499999999</v>
      </c>
      <c r="H6" s="295">
        <v>0.16837728509999997</v>
      </c>
      <c r="I6" s="72">
        <v>0.16316974019999997</v>
      </c>
      <c r="J6" s="72">
        <v>0.15796219529999997</v>
      </c>
      <c r="K6" s="72">
        <v>0.15275465039999997</v>
      </c>
      <c r="L6" s="72">
        <v>0.14754710549999997</v>
      </c>
    </row>
    <row r="7" spans="1:12">
      <c r="A7" s="88">
        <v>17</v>
      </c>
      <c r="B7" s="89" t="s">
        <v>311</v>
      </c>
      <c r="C7" s="88" t="s">
        <v>304</v>
      </c>
      <c r="D7" s="90">
        <v>2.46E-2</v>
      </c>
      <c r="E7" s="91">
        <v>2</v>
      </c>
      <c r="F7" s="245">
        <f t="shared" si="0"/>
        <v>1.845</v>
      </c>
      <c r="G7" s="245">
        <f t="shared" si="1"/>
        <v>3.69</v>
      </c>
      <c r="H7" s="90">
        <v>1.5519999999999999E-2</v>
      </c>
      <c r="I7" s="90">
        <v>1.504E-2</v>
      </c>
      <c r="J7" s="90">
        <v>1.456E-2</v>
      </c>
      <c r="K7" s="90">
        <v>1.4080000000000001E-2</v>
      </c>
      <c r="L7" s="90">
        <v>1.3599999999999999E-2</v>
      </c>
    </row>
    <row r="8" spans="1:12">
      <c r="A8" s="75">
        <v>22</v>
      </c>
      <c r="B8" s="76" t="s">
        <v>312</v>
      </c>
      <c r="C8" s="75" t="s">
        <v>307</v>
      </c>
      <c r="D8" s="77">
        <v>2.0990000000000002</v>
      </c>
      <c r="E8" s="297">
        <v>1</v>
      </c>
      <c r="F8" s="234">
        <f t="shared" si="0"/>
        <v>157.42500000000001</v>
      </c>
      <c r="G8" s="234">
        <f t="shared" si="1"/>
        <v>157.42500000000001</v>
      </c>
      <c r="H8" s="139">
        <v>0.69645999999999997</v>
      </c>
      <c r="I8" s="77">
        <v>0.67491999999999996</v>
      </c>
      <c r="J8" s="77">
        <v>0.65337999999999996</v>
      </c>
      <c r="K8" s="77">
        <v>0.63183999999999996</v>
      </c>
      <c r="L8" s="77">
        <v>0.61029999999999995</v>
      </c>
    </row>
    <row r="9" spans="1:12">
      <c r="A9" s="83">
        <v>31</v>
      </c>
      <c r="B9" s="84" t="s">
        <v>313</v>
      </c>
      <c r="C9" s="83" t="s">
        <v>304</v>
      </c>
      <c r="D9" s="85">
        <v>0.04</v>
      </c>
      <c r="E9" s="86">
        <v>1</v>
      </c>
      <c r="F9" s="245">
        <f t="shared" si="0"/>
        <v>3</v>
      </c>
      <c r="G9" s="245">
        <f t="shared" si="1"/>
        <v>3</v>
      </c>
      <c r="H9" s="85">
        <v>2.4152999999999997E-2</v>
      </c>
      <c r="I9" s="85">
        <v>2.3405999999999996E-2</v>
      </c>
      <c r="J9" s="85">
        <v>2.2658999999999999E-2</v>
      </c>
      <c r="K9" s="85">
        <v>2.1911999999999997E-2</v>
      </c>
      <c r="L9" s="85">
        <v>2.1165E-2</v>
      </c>
    </row>
    <row r="10" spans="1:12">
      <c r="A10" s="70">
        <v>35</v>
      </c>
      <c r="B10" s="71" t="s">
        <v>314</v>
      </c>
      <c r="C10" s="70" t="s">
        <v>307</v>
      </c>
      <c r="D10" s="72">
        <v>1.1760999999999999</v>
      </c>
      <c r="E10" s="73">
        <v>1</v>
      </c>
      <c r="F10" s="234">
        <f t="shared" si="0"/>
        <v>88.207499999999996</v>
      </c>
      <c r="G10" s="234">
        <f t="shared" si="1"/>
        <v>88.207499999999996</v>
      </c>
      <c r="H10" s="295">
        <v>0.73719999999999997</v>
      </c>
      <c r="I10" s="72">
        <v>0.71439999999999992</v>
      </c>
      <c r="J10" s="72">
        <v>0.69159999999999999</v>
      </c>
      <c r="K10" s="72">
        <v>0.66880000000000006</v>
      </c>
      <c r="L10" s="72">
        <v>0.64600000000000002</v>
      </c>
    </row>
    <row r="11" spans="1:12">
      <c r="A11" s="83">
        <v>55</v>
      </c>
      <c r="B11" s="84" t="s">
        <v>316</v>
      </c>
      <c r="C11" s="83" t="s">
        <v>307</v>
      </c>
      <c r="D11" s="85">
        <v>0.1215</v>
      </c>
      <c r="E11" s="86">
        <v>4</v>
      </c>
      <c r="F11" s="245">
        <f t="shared" si="0"/>
        <v>9.1124999999999989</v>
      </c>
      <c r="G11" s="245">
        <f t="shared" si="1"/>
        <v>36.449999999999996</v>
      </c>
      <c r="H11" s="85">
        <v>8.8755000000000001E-2</v>
      </c>
      <c r="I11" s="85">
        <v>8.6009999999999989E-2</v>
      </c>
      <c r="J11" s="85">
        <v>8.3265000000000006E-2</v>
      </c>
      <c r="K11" s="85">
        <v>8.0519999999999994E-2</v>
      </c>
      <c r="L11" s="85">
        <v>7.7774999999999997E-2</v>
      </c>
    </row>
    <row r="12" spans="1:12">
      <c r="A12" s="70">
        <v>117</v>
      </c>
      <c r="B12" s="71" t="s">
        <v>317</v>
      </c>
      <c r="C12" s="70" t="s">
        <v>307</v>
      </c>
      <c r="D12" s="72">
        <v>4.1085000000000003</v>
      </c>
      <c r="E12" s="73">
        <v>1</v>
      </c>
      <c r="F12" s="234">
        <f t="shared" si="0"/>
        <v>308.13750000000005</v>
      </c>
      <c r="G12" s="234">
        <f t="shared" si="1"/>
        <v>308.13750000000005</v>
      </c>
      <c r="H12" s="295">
        <v>2.4182099999999997</v>
      </c>
      <c r="I12" s="72">
        <v>2.3434199999999996</v>
      </c>
      <c r="J12" s="72">
        <v>2.2686299999999999</v>
      </c>
      <c r="K12" s="72">
        <v>2.1938399999999998</v>
      </c>
      <c r="L12" s="72">
        <v>2.1190499999999997</v>
      </c>
    </row>
    <row r="13" spans="1:12">
      <c r="A13" s="83">
        <v>126</v>
      </c>
      <c r="B13" s="84" t="s">
        <v>318</v>
      </c>
      <c r="C13" s="83" t="s">
        <v>304</v>
      </c>
      <c r="D13" s="85">
        <v>3.5999999999999997E-2</v>
      </c>
      <c r="E13" s="86">
        <v>2</v>
      </c>
      <c r="F13" s="245">
        <f t="shared" si="0"/>
        <v>2.6999999999999997</v>
      </c>
      <c r="G13" s="245">
        <f t="shared" si="1"/>
        <v>5.3999999999999995</v>
      </c>
      <c r="H13" s="85">
        <v>2.8323999999999998E-2</v>
      </c>
      <c r="I13" s="85">
        <v>2.7448E-2</v>
      </c>
      <c r="J13" s="85">
        <v>2.6572000000000002E-2</v>
      </c>
      <c r="K13" s="85">
        <v>2.5696E-2</v>
      </c>
      <c r="L13" s="85">
        <v>2.4819999999999998E-2</v>
      </c>
    </row>
    <row r="14" spans="1:12">
      <c r="A14" s="70">
        <v>135</v>
      </c>
      <c r="B14" s="71" t="s">
        <v>319</v>
      </c>
      <c r="C14" s="70" t="s">
        <v>307</v>
      </c>
      <c r="D14" s="72">
        <v>0.3004</v>
      </c>
      <c r="E14" s="73">
        <v>4</v>
      </c>
      <c r="F14" s="234">
        <f t="shared" si="0"/>
        <v>22.53</v>
      </c>
      <c r="G14" s="234">
        <f t="shared" si="1"/>
        <v>90.12</v>
      </c>
      <c r="H14" s="295">
        <v>0.1414487562</v>
      </c>
      <c r="I14" s="72">
        <v>0.13707405239999998</v>
      </c>
      <c r="J14" s="72">
        <v>0.13269934859999999</v>
      </c>
      <c r="K14" s="72">
        <v>0.1283246448</v>
      </c>
      <c r="L14" s="72">
        <v>0.12394994099999998</v>
      </c>
    </row>
    <row r="15" spans="1:12">
      <c r="A15" s="83">
        <v>137</v>
      </c>
      <c r="B15" s="84" t="s">
        <v>320</v>
      </c>
      <c r="C15" s="83" t="s">
        <v>304</v>
      </c>
      <c r="D15" s="85">
        <v>1.7576000000000001</v>
      </c>
      <c r="E15" s="86">
        <v>1</v>
      </c>
      <c r="F15" s="245">
        <f t="shared" si="0"/>
        <v>131.82</v>
      </c>
      <c r="G15" s="245">
        <f t="shared" si="1"/>
        <v>131.82</v>
      </c>
      <c r="H15" s="85">
        <v>1.501366</v>
      </c>
      <c r="I15" s="85">
        <v>1.4549319999999999</v>
      </c>
      <c r="J15" s="85">
        <v>1.408498</v>
      </c>
      <c r="K15" s="85">
        <v>1.3620640000000002</v>
      </c>
      <c r="L15" s="85">
        <v>1.3156300000000001</v>
      </c>
    </row>
    <row r="16" spans="1:12">
      <c r="A16" s="70">
        <v>114</v>
      </c>
      <c r="B16" s="71" t="s">
        <v>323</v>
      </c>
      <c r="C16" s="70" t="s">
        <v>307</v>
      </c>
      <c r="D16" s="72">
        <v>2.6219000000000001</v>
      </c>
      <c r="E16" s="74">
        <v>1</v>
      </c>
      <c r="F16" s="234">
        <f t="shared" si="0"/>
        <v>196.64250000000001</v>
      </c>
      <c r="G16" s="234">
        <f t="shared" si="1"/>
        <v>196.64250000000001</v>
      </c>
      <c r="H16" s="295">
        <v>0.90307000000000004</v>
      </c>
      <c r="I16" s="72">
        <v>0.87514000000000003</v>
      </c>
      <c r="J16" s="72">
        <v>0.84721000000000013</v>
      </c>
      <c r="K16" s="72">
        <v>0.81928000000000001</v>
      </c>
      <c r="L16" s="72">
        <v>0.79135</v>
      </c>
    </row>
    <row r="17" spans="1:12">
      <c r="A17" s="83">
        <v>145</v>
      </c>
      <c r="B17" s="84" t="s">
        <v>324</v>
      </c>
      <c r="C17" s="83" t="s">
        <v>307</v>
      </c>
      <c r="D17" s="85">
        <v>1.7983</v>
      </c>
      <c r="E17" s="87">
        <v>4</v>
      </c>
      <c r="F17" s="245">
        <f t="shared" si="0"/>
        <v>134.8725</v>
      </c>
      <c r="G17" s="245">
        <f t="shared" si="1"/>
        <v>539.49</v>
      </c>
      <c r="H17" s="85">
        <v>1.14557</v>
      </c>
      <c r="I17" s="85">
        <v>1.1101399999999999</v>
      </c>
      <c r="J17" s="85">
        <v>1.0747100000000001</v>
      </c>
      <c r="K17" s="85">
        <v>1.03928</v>
      </c>
      <c r="L17" s="85">
        <v>1.0038499999999999</v>
      </c>
    </row>
    <row r="18" spans="1:12">
      <c r="A18" s="83">
        <v>150</v>
      </c>
      <c r="B18" s="84" t="s">
        <v>325</v>
      </c>
      <c r="C18" s="83" t="s">
        <v>304</v>
      </c>
      <c r="D18" s="85">
        <v>0.8417</v>
      </c>
      <c r="E18" s="87">
        <v>1</v>
      </c>
      <c r="F18" s="245">
        <f t="shared" si="0"/>
        <v>63.127499999999998</v>
      </c>
      <c r="G18" s="245">
        <f t="shared" si="1"/>
        <v>63.127499999999998</v>
      </c>
      <c r="H18" s="85">
        <v>0.72588660869999988</v>
      </c>
      <c r="I18" s="85">
        <v>0.70343650739999986</v>
      </c>
      <c r="J18" s="85">
        <v>0.68098640609999994</v>
      </c>
      <c r="K18" s="85">
        <v>0.65853630479999992</v>
      </c>
      <c r="L18" s="85">
        <v>0.63608620349999989</v>
      </c>
    </row>
    <row r="19" spans="1:12">
      <c r="A19" s="83">
        <v>129</v>
      </c>
      <c r="B19" s="84" t="s">
        <v>326</v>
      </c>
      <c r="C19" s="83" t="s">
        <v>304</v>
      </c>
      <c r="D19" s="85">
        <v>0.35370000000000001</v>
      </c>
      <c r="E19" s="87">
        <v>1</v>
      </c>
      <c r="F19" s="245">
        <f t="shared" si="0"/>
        <v>26.5275</v>
      </c>
      <c r="G19" s="245">
        <f t="shared" si="1"/>
        <v>26.5275</v>
      </c>
      <c r="H19" s="85">
        <v>0.31732262809999995</v>
      </c>
      <c r="I19" s="85">
        <v>0.30750852619999991</v>
      </c>
      <c r="J19" s="85">
        <v>0.29769442429999993</v>
      </c>
      <c r="K19" s="85">
        <v>0.28788032239999994</v>
      </c>
      <c r="L19" s="85">
        <v>0.27806622049999996</v>
      </c>
    </row>
    <row r="20" spans="1:12">
      <c r="A20" s="79">
        <v>11</v>
      </c>
      <c r="B20" s="80" t="s">
        <v>308</v>
      </c>
      <c r="C20" s="81" t="s">
        <v>309</v>
      </c>
      <c r="D20" s="81">
        <v>0.12050265</v>
      </c>
      <c r="E20" s="82">
        <v>1</v>
      </c>
      <c r="F20" s="245">
        <f t="shared" si="0"/>
        <v>9.0376987500000006</v>
      </c>
      <c r="G20" s="245">
        <f t="shared" si="1"/>
        <v>9.0376987500000006</v>
      </c>
      <c r="H20" s="81">
        <v>8.7665677874999997</v>
      </c>
      <c r="I20" s="81">
        <v>8.4954368250000005</v>
      </c>
      <c r="J20" s="81">
        <v>8.2243058625000014</v>
      </c>
      <c r="K20" s="81">
        <v>7.9531749000000005</v>
      </c>
      <c r="L20" s="81">
        <v>7.6820439375000005</v>
      </c>
    </row>
    <row r="21" spans="1:12">
      <c r="A21" s="66"/>
      <c r="B21" s="65"/>
      <c r="C21" s="66"/>
      <c r="D21" s="65"/>
      <c r="E21" s="65"/>
      <c r="F21" s="65"/>
      <c r="G21" s="78">
        <v>1066.3647337499999</v>
      </c>
      <c r="H21" s="65"/>
      <c r="I21" s="65"/>
      <c r="J21" s="65"/>
      <c r="K21" s="65"/>
      <c r="L21" s="65">
        <v>906.41002368749992</v>
      </c>
    </row>
    <row r="22" spans="1:12">
      <c r="A22" s="64"/>
      <c r="B22" s="64"/>
      <c r="C22" s="64"/>
      <c r="D22" s="65"/>
      <c r="E22" s="65"/>
      <c r="F22" s="65"/>
      <c r="G22" s="65"/>
      <c r="H22" s="65"/>
      <c r="I22" s="65"/>
      <c r="J22" s="65"/>
      <c r="K22" s="65"/>
      <c r="L22" s="65"/>
    </row>
    <row r="23" spans="1:12">
      <c r="A23" s="64"/>
      <c r="B23" s="64"/>
      <c r="C23" s="64"/>
      <c r="D23" s="65"/>
      <c r="E23" s="65"/>
      <c r="F23" s="65"/>
      <c r="G23" s="65"/>
      <c r="H23" s="65"/>
      <c r="I23" s="65"/>
      <c r="J23" s="65"/>
      <c r="K23" s="65"/>
      <c r="L23" s="65"/>
    </row>
    <row r="24" spans="1:12">
      <c r="A24" s="66"/>
      <c r="B24" s="95" t="s">
        <v>44</v>
      </c>
      <c r="C24" s="92">
        <f>G4+G9+G7+G11+G13+G15+G17+G18+G19+G20</f>
        <v>833.43769874999998</v>
      </c>
      <c r="D24" s="65"/>
      <c r="E24" s="65"/>
      <c r="F24" s="65"/>
      <c r="G24" s="65"/>
      <c r="H24" s="65"/>
      <c r="I24" s="65"/>
      <c r="J24" s="65"/>
      <c r="K24" s="65"/>
      <c r="L24" s="65"/>
    </row>
    <row r="25" spans="1:12">
      <c r="A25" s="66"/>
      <c r="B25" s="93" t="s">
        <v>45</v>
      </c>
      <c r="C25" s="94">
        <f>G5+G6+G8+G10+G12+G14+G16</f>
        <v>886.73847450000017</v>
      </c>
      <c r="D25" s="65"/>
      <c r="E25" s="65"/>
      <c r="F25" s="65"/>
      <c r="G25" s="65"/>
      <c r="H25" s="65"/>
      <c r="I25" s="65"/>
      <c r="J25" s="65"/>
      <c r="K25" s="65"/>
      <c r="L25" s="65"/>
    </row>
  </sheetData>
  <mergeCells count="3">
    <mergeCell ref="A2:A3"/>
    <mergeCell ref="B2:B3"/>
    <mergeCell ref="C2:C3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2:K19"/>
  <sheetViews>
    <sheetView workbookViewId="0">
      <selection activeCell="D7" sqref="D7"/>
    </sheetView>
  </sheetViews>
  <sheetFormatPr defaultRowHeight="15"/>
  <cols>
    <col min="2" max="2" width="58.28515625" customWidth="1"/>
  </cols>
  <sheetData>
    <row r="2" spans="1:11" ht="25.5">
      <c r="A2" s="355" t="s">
        <v>0</v>
      </c>
      <c r="B2" s="369" t="s">
        <v>46</v>
      </c>
      <c r="C2" s="371" t="s">
        <v>303</v>
      </c>
      <c r="D2" s="290" t="s">
        <v>2</v>
      </c>
      <c r="E2" s="290" t="s">
        <v>304</v>
      </c>
      <c r="F2" s="290"/>
      <c r="G2" s="290"/>
      <c r="H2" s="291">
        <v>0.03</v>
      </c>
      <c r="I2" s="291">
        <v>0.06</v>
      </c>
      <c r="J2" s="291">
        <v>0.09</v>
      </c>
      <c r="K2" s="291">
        <v>0.12</v>
      </c>
    </row>
    <row r="3" spans="1:11">
      <c r="A3" s="356"/>
      <c r="B3" s="370"/>
      <c r="C3" s="372" t="s">
        <v>303</v>
      </c>
      <c r="D3" s="292" t="s">
        <v>5</v>
      </c>
      <c r="E3" s="292"/>
      <c r="F3" s="292"/>
      <c r="G3" s="292"/>
      <c r="H3" s="292" t="s">
        <v>6</v>
      </c>
      <c r="I3" s="292" t="s">
        <v>7</v>
      </c>
      <c r="J3" s="292" t="s">
        <v>8</v>
      </c>
      <c r="K3" s="292" t="s">
        <v>9</v>
      </c>
    </row>
    <row r="4" spans="1:11">
      <c r="A4" s="293">
        <v>29</v>
      </c>
      <c r="B4" s="294" t="s">
        <v>306</v>
      </c>
      <c r="C4" s="293" t="s">
        <v>307</v>
      </c>
      <c r="D4" s="295">
        <v>0.26890999999999998</v>
      </c>
      <c r="E4" s="296">
        <v>1</v>
      </c>
      <c r="F4" s="234">
        <f t="shared" ref="F4:F15" si="0">D4*75</f>
        <v>20.16825</v>
      </c>
      <c r="G4" s="234">
        <f>F4*E4</f>
        <v>20.16825</v>
      </c>
      <c r="H4" s="295">
        <v>18.997929179999996</v>
      </c>
      <c r="I4" s="295">
        <v>18.410364359999996</v>
      </c>
      <c r="J4" s="295">
        <v>17.822799539999998</v>
      </c>
      <c r="K4" s="295">
        <v>17.235234719999998</v>
      </c>
    </row>
    <row r="5" spans="1:11">
      <c r="A5" s="293">
        <v>13</v>
      </c>
      <c r="B5" s="294" t="s">
        <v>310</v>
      </c>
      <c r="C5" s="293" t="s">
        <v>307</v>
      </c>
      <c r="D5" s="295">
        <v>0.17358483</v>
      </c>
      <c r="E5" s="296">
        <v>2</v>
      </c>
      <c r="F5" s="234">
        <f t="shared" si="0"/>
        <v>13.01886225</v>
      </c>
      <c r="G5" s="234">
        <f t="shared" ref="G5:G15" si="1">F5*E5</f>
        <v>26.037724499999999</v>
      </c>
      <c r="H5" s="295">
        <v>0.16837728509999997</v>
      </c>
      <c r="I5" s="295">
        <v>0.16316974019999997</v>
      </c>
      <c r="J5" s="295">
        <v>0.15796219529999997</v>
      </c>
      <c r="K5" s="295">
        <v>0.15275465039999997</v>
      </c>
    </row>
    <row r="6" spans="1:11">
      <c r="A6" s="137">
        <v>22</v>
      </c>
      <c r="B6" s="138" t="s">
        <v>524</v>
      </c>
      <c r="C6" s="137" t="s">
        <v>307</v>
      </c>
      <c r="D6" s="139">
        <v>4.5098399999999996</v>
      </c>
      <c r="E6" s="297">
        <v>1</v>
      </c>
      <c r="F6" s="234">
        <f t="shared" si="0"/>
        <v>338.238</v>
      </c>
      <c r="G6" s="234">
        <f>F6*E6</f>
        <v>338.238</v>
      </c>
      <c r="H6" s="139">
        <v>0.69645999999999997</v>
      </c>
      <c r="I6" s="139">
        <v>0.67491999999999996</v>
      </c>
      <c r="J6" s="139">
        <v>0.65337999999999996</v>
      </c>
      <c r="K6" s="139">
        <v>0.63183999999999996</v>
      </c>
    </row>
    <row r="7" spans="1:11">
      <c r="A7" s="293">
        <v>35</v>
      </c>
      <c r="B7" s="294" t="s">
        <v>330</v>
      </c>
      <c r="C7" s="293" t="s">
        <v>307</v>
      </c>
      <c r="D7" s="295">
        <v>2.2099000000000002</v>
      </c>
      <c r="E7" s="296">
        <v>1</v>
      </c>
      <c r="F7" s="234">
        <f>D7*75</f>
        <v>165.74250000000001</v>
      </c>
      <c r="G7" s="234">
        <f t="shared" si="1"/>
        <v>165.74250000000001</v>
      </c>
      <c r="H7" s="295">
        <v>0.73719999999999997</v>
      </c>
      <c r="I7" s="295">
        <v>0.71439999999999992</v>
      </c>
      <c r="J7" s="295">
        <v>0.69159999999999999</v>
      </c>
      <c r="K7" s="295">
        <v>0.66880000000000006</v>
      </c>
    </row>
    <row r="8" spans="1:11">
      <c r="A8" s="293">
        <v>117</v>
      </c>
      <c r="B8" s="294" t="s">
        <v>317</v>
      </c>
      <c r="C8" s="293" t="s">
        <v>307</v>
      </c>
      <c r="D8" s="295">
        <v>4.1085000000000003</v>
      </c>
      <c r="E8" s="296">
        <v>1</v>
      </c>
      <c r="F8" s="234">
        <f t="shared" si="0"/>
        <v>308.13750000000005</v>
      </c>
      <c r="G8" s="234">
        <f t="shared" si="1"/>
        <v>308.13750000000005</v>
      </c>
      <c r="H8" s="295">
        <v>2.4182099999999997</v>
      </c>
      <c r="I8" s="295">
        <v>2.3434199999999996</v>
      </c>
      <c r="J8" s="295">
        <v>2.2686299999999999</v>
      </c>
      <c r="K8" s="295">
        <v>2.1938399999999998</v>
      </c>
    </row>
    <row r="9" spans="1:11">
      <c r="A9" s="241">
        <v>126</v>
      </c>
      <c r="B9" s="242" t="s">
        <v>525</v>
      </c>
      <c r="C9" s="241" t="s">
        <v>304</v>
      </c>
      <c r="D9" s="243">
        <v>1.5874999999999999</v>
      </c>
      <c r="E9" s="244">
        <v>2</v>
      </c>
      <c r="F9" s="245">
        <f t="shared" si="0"/>
        <v>119.0625</v>
      </c>
      <c r="G9" s="245">
        <f t="shared" si="1"/>
        <v>238.125</v>
      </c>
      <c r="H9" s="243">
        <v>2.8323999999999998E-2</v>
      </c>
      <c r="I9" s="243">
        <v>2.7448E-2</v>
      </c>
      <c r="J9" s="243">
        <v>2.6572000000000002E-2</v>
      </c>
      <c r="K9" s="243">
        <v>2.5696E-2</v>
      </c>
    </row>
    <row r="10" spans="1:11">
      <c r="A10" s="293">
        <v>135</v>
      </c>
      <c r="B10" s="294" t="s">
        <v>319</v>
      </c>
      <c r="C10" s="293" t="s">
        <v>307</v>
      </c>
      <c r="D10" s="295">
        <v>0.3004</v>
      </c>
      <c r="E10" s="296">
        <v>4</v>
      </c>
      <c r="F10" s="234">
        <f t="shared" si="0"/>
        <v>22.53</v>
      </c>
      <c r="G10" s="234">
        <f t="shared" si="1"/>
        <v>90.12</v>
      </c>
      <c r="H10" s="295">
        <v>0.1414487562</v>
      </c>
      <c r="I10" s="295">
        <v>0.13707405239999998</v>
      </c>
      <c r="J10" s="295">
        <v>0.13269934859999999</v>
      </c>
      <c r="K10" s="295">
        <v>0.1283246448</v>
      </c>
    </row>
    <row r="11" spans="1:11">
      <c r="A11" s="241">
        <v>137</v>
      </c>
      <c r="B11" s="242" t="s">
        <v>527</v>
      </c>
      <c r="C11" s="241" t="s">
        <v>304</v>
      </c>
      <c r="D11" s="243">
        <v>15.420999999999999</v>
      </c>
      <c r="E11" s="244">
        <v>1</v>
      </c>
      <c r="F11" s="245">
        <f t="shared" si="0"/>
        <v>1156.575</v>
      </c>
      <c r="G11" s="245">
        <f t="shared" si="1"/>
        <v>1156.575</v>
      </c>
      <c r="H11" s="243">
        <v>1.501366</v>
      </c>
      <c r="I11" s="243">
        <v>1.4549319999999999</v>
      </c>
      <c r="J11" s="243">
        <v>1.408498</v>
      </c>
      <c r="K11" s="243">
        <v>1.3620640000000002</v>
      </c>
    </row>
    <row r="12" spans="1:11">
      <c r="A12" s="293">
        <v>114</v>
      </c>
      <c r="B12" s="294" t="s">
        <v>323</v>
      </c>
      <c r="C12" s="293" t="s">
        <v>307</v>
      </c>
      <c r="D12" s="295">
        <v>2.6219000000000001</v>
      </c>
      <c r="E12" s="234">
        <v>1</v>
      </c>
      <c r="F12" s="234">
        <f t="shared" si="0"/>
        <v>196.64250000000001</v>
      </c>
      <c r="G12" s="234">
        <f t="shared" si="1"/>
        <v>196.64250000000001</v>
      </c>
      <c r="H12" s="295">
        <v>0.90307000000000004</v>
      </c>
      <c r="I12" s="295">
        <v>0.87514000000000003</v>
      </c>
      <c r="J12" s="295">
        <v>0.84721000000000013</v>
      </c>
      <c r="K12" s="295">
        <v>0.81928000000000001</v>
      </c>
    </row>
    <row r="13" spans="1:11">
      <c r="A13" s="241">
        <v>145</v>
      </c>
      <c r="B13" s="242" t="s">
        <v>526</v>
      </c>
      <c r="C13" s="241" t="s">
        <v>307</v>
      </c>
      <c r="D13" s="243">
        <v>3.0550999999999999</v>
      </c>
      <c r="E13" s="245">
        <v>4</v>
      </c>
      <c r="F13" s="245">
        <f t="shared" si="0"/>
        <v>229.13249999999999</v>
      </c>
      <c r="G13" s="245">
        <f t="shared" si="1"/>
        <v>916.53</v>
      </c>
      <c r="H13" s="243">
        <v>1.14557</v>
      </c>
      <c r="I13" s="243">
        <v>1.1101399999999999</v>
      </c>
      <c r="J13" s="243">
        <v>1.0747100000000001</v>
      </c>
      <c r="K13" s="243">
        <v>1.03928</v>
      </c>
    </row>
    <row r="14" spans="1:11">
      <c r="A14" s="241">
        <v>150</v>
      </c>
      <c r="B14" s="242" t="s">
        <v>325</v>
      </c>
      <c r="C14" s="241" t="s">
        <v>304</v>
      </c>
      <c r="D14" s="243">
        <v>0.8417</v>
      </c>
      <c r="E14" s="245">
        <v>1</v>
      </c>
      <c r="F14" s="245">
        <f t="shared" si="0"/>
        <v>63.127499999999998</v>
      </c>
      <c r="G14" s="245">
        <f t="shared" si="1"/>
        <v>63.127499999999998</v>
      </c>
      <c r="H14" s="243">
        <v>0.72588660869999988</v>
      </c>
      <c r="I14" s="243">
        <v>0.70343650739999986</v>
      </c>
      <c r="J14" s="243">
        <v>0.68098640609999994</v>
      </c>
      <c r="K14" s="243">
        <v>0.65853630479999992</v>
      </c>
    </row>
    <row r="15" spans="1:11">
      <c r="A15" s="241">
        <v>129</v>
      </c>
      <c r="B15" s="242" t="s">
        <v>326</v>
      </c>
      <c r="C15" s="241" t="s">
        <v>304</v>
      </c>
      <c r="D15" s="243">
        <v>0.35370000000000001</v>
      </c>
      <c r="E15" s="245">
        <v>1</v>
      </c>
      <c r="F15" s="245">
        <f t="shared" si="0"/>
        <v>26.5275</v>
      </c>
      <c r="G15" s="245">
        <f t="shared" si="1"/>
        <v>26.5275</v>
      </c>
      <c r="H15" s="243">
        <v>0.31732262809999995</v>
      </c>
      <c r="I15" s="243">
        <v>0.30750852619999991</v>
      </c>
      <c r="J15" s="243">
        <v>0.29769442429999993</v>
      </c>
      <c r="K15" s="243">
        <v>0.28788032239999994</v>
      </c>
    </row>
    <row r="18" spans="2:3">
      <c r="B18" s="315" t="s">
        <v>44</v>
      </c>
      <c r="C18" s="92">
        <f>G9+G11+G13+G14+G15</f>
        <v>2400.8850000000002</v>
      </c>
    </row>
    <row r="19" spans="2:3">
      <c r="B19" s="314" t="s">
        <v>45</v>
      </c>
      <c r="C19" s="94">
        <f>G4+G5+G6+G7+G8+G10+G12</f>
        <v>1145.0864745000001</v>
      </c>
    </row>
  </sheetData>
  <mergeCells count="3">
    <mergeCell ref="A2:A3"/>
    <mergeCell ref="B2:B3"/>
    <mergeCell ref="C2:C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2:L21"/>
  <sheetViews>
    <sheetView workbookViewId="0">
      <selection activeCell="L17" sqref="A2:L17"/>
    </sheetView>
  </sheetViews>
  <sheetFormatPr defaultRowHeight="15"/>
  <cols>
    <col min="2" max="2" width="54.28515625" customWidth="1"/>
    <col min="4" max="4" width="12.85546875" customWidth="1"/>
  </cols>
  <sheetData>
    <row r="2" spans="1:12" ht="25.5">
      <c r="A2" s="355" t="s">
        <v>0</v>
      </c>
      <c r="B2" s="369" t="s">
        <v>46</v>
      </c>
      <c r="C2" s="371" t="s">
        <v>303</v>
      </c>
      <c r="D2" s="103" t="s">
        <v>2</v>
      </c>
      <c r="E2" s="103" t="s">
        <v>304</v>
      </c>
      <c r="F2" s="103"/>
      <c r="G2" s="103"/>
      <c r="H2" s="104">
        <v>0.03</v>
      </c>
      <c r="I2" s="104">
        <v>0.06</v>
      </c>
      <c r="J2" s="104">
        <v>0.09</v>
      </c>
      <c r="K2" s="104">
        <v>0.12</v>
      </c>
      <c r="L2" s="104">
        <v>0.15</v>
      </c>
    </row>
    <row r="3" spans="1:12">
      <c r="A3" s="356"/>
      <c r="B3" s="370"/>
      <c r="C3" s="372" t="s">
        <v>303</v>
      </c>
      <c r="D3" s="105" t="s">
        <v>5</v>
      </c>
      <c r="E3" s="105"/>
      <c r="F3" s="105"/>
      <c r="G3" s="105"/>
      <c r="H3" s="105" t="s">
        <v>6</v>
      </c>
      <c r="I3" s="105" t="s">
        <v>7</v>
      </c>
      <c r="J3" s="105" t="s">
        <v>8</v>
      </c>
      <c r="K3" s="105" t="s">
        <v>9</v>
      </c>
      <c r="L3" s="105" t="s">
        <v>10</v>
      </c>
    </row>
    <row r="4" spans="1:12">
      <c r="A4" s="113">
        <v>2</v>
      </c>
      <c r="B4" s="114" t="s">
        <v>305</v>
      </c>
      <c r="C4" s="113" t="s">
        <v>304</v>
      </c>
      <c r="D4" s="115">
        <v>0.1986</v>
      </c>
      <c r="E4" s="116">
        <v>1</v>
      </c>
      <c r="F4" s="122">
        <f>D4*75</f>
        <v>14.895</v>
      </c>
      <c r="G4" s="122">
        <f>F4*E4</f>
        <v>14.895</v>
      </c>
      <c r="H4" s="115">
        <v>0.17025143179999999</v>
      </c>
      <c r="I4" s="115">
        <v>0.16498592359999997</v>
      </c>
      <c r="J4" s="115">
        <v>0.15972041539999998</v>
      </c>
      <c r="K4" s="115">
        <v>0.15445490719999999</v>
      </c>
      <c r="L4" s="115">
        <v>0.14918939899999997</v>
      </c>
    </row>
    <row r="5" spans="1:12">
      <c r="A5" s="106">
        <v>29</v>
      </c>
      <c r="B5" s="107" t="s">
        <v>306</v>
      </c>
      <c r="C5" s="106" t="s">
        <v>307</v>
      </c>
      <c r="D5" s="108">
        <v>0.26890999999999998</v>
      </c>
      <c r="E5" s="296">
        <v>1</v>
      </c>
      <c r="F5" s="298">
        <f t="shared" ref="F5:F15" si="0">D5*75</f>
        <v>20.16825</v>
      </c>
      <c r="G5" s="298">
        <f t="shared" ref="G5:G15" si="1">F5*E5</f>
        <v>20.16825</v>
      </c>
      <c r="H5" s="295">
        <v>18.997929179999996</v>
      </c>
      <c r="I5" s="108">
        <v>18.410364359999996</v>
      </c>
      <c r="J5" s="108">
        <v>17.822799539999998</v>
      </c>
      <c r="K5" s="108">
        <v>17.235234719999998</v>
      </c>
      <c r="L5" s="108">
        <v>16.647669899999997</v>
      </c>
    </row>
    <row r="6" spans="1:12">
      <c r="A6" s="106">
        <v>13</v>
      </c>
      <c r="B6" s="107" t="s">
        <v>310</v>
      </c>
      <c r="C6" s="106" t="s">
        <v>307</v>
      </c>
      <c r="D6" s="108">
        <v>0.17358483</v>
      </c>
      <c r="E6" s="296">
        <v>2</v>
      </c>
      <c r="F6" s="298">
        <f t="shared" si="0"/>
        <v>13.01886225</v>
      </c>
      <c r="G6" s="298">
        <f t="shared" si="1"/>
        <v>26.037724499999999</v>
      </c>
      <c r="H6" s="295">
        <v>0.16837728509999997</v>
      </c>
      <c r="I6" s="108">
        <v>0.16316974019999997</v>
      </c>
      <c r="J6" s="108">
        <v>0.15796219529999997</v>
      </c>
      <c r="K6" s="108">
        <v>0.15275465039999997</v>
      </c>
      <c r="L6" s="108">
        <v>0.14754710549999997</v>
      </c>
    </row>
    <row r="7" spans="1:12">
      <c r="A7" s="117">
        <v>17</v>
      </c>
      <c r="B7" s="118" t="s">
        <v>311</v>
      </c>
      <c r="C7" s="117" t="s">
        <v>304</v>
      </c>
      <c r="D7" s="119">
        <v>2.46E-2</v>
      </c>
      <c r="E7" s="120">
        <v>2</v>
      </c>
      <c r="F7" s="159">
        <f t="shared" si="0"/>
        <v>1.845</v>
      </c>
      <c r="G7" s="159">
        <f t="shared" si="1"/>
        <v>3.69</v>
      </c>
      <c r="H7" s="119">
        <v>1.5519999999999999E-2</v>
      </c>
      <c r="I7" s="119">
        <v>1.504E-2</v>
      </c>
      <c r="J7" s="119">
        <v>1.456E-2</v>
      </c>
      <c r="K7" s="119">
        <v>1.4080000000000001E-2</v>
      </c>
      <c r="L7" s="119">
        <v>1.3599999999999999E-2</v>
      </c>
    </row>
    <row r="8" spans="1:12">
      <c r="A8" s="109">
        <v>22</v>
      </c>
      <c r="B8" s="110" t="s">
        <v>312</v>
      </c>
      <c r="C8" s="109" t="s">
        <v>307</v>
      </c>
      <c r="D8" s="111">
        <v>2.0990000000000002</v>
      </c>
      <c r="E8" s="297">
        <v>1</v>
      </c>
      <c r="F8" s="298">
        <f t="shared" si="0"/>
        <v>157.42500000000001</v>
      </c>
      <c r="G8" s="298">
        <f t="shared" si="1"/>
        <v>157.42500000000001</v>
      </c>
      <c r="H8" s="139">
        <v>0.69645999999999997</v>
      </c>
      <c r="I8" s="111">
        <v>0.67491999999999996</v>
      </c>
      <c r="J8" s="111">
        <v>0.65337999999999996</v>
      </c>
      <c r="K8" s="111">
        <v>0.63183999999999996</v>
      </c>
      <c r="L8" s="111">
        <v>0.61029999999999995</v>
      </c>
    </row>
    <row r="9" spans="1:12">
      <c r="A9" s="113">
        <v>31</v>
      </c>
      <c r="B9" s="114" t="s">
        <v>313</v>
      </c>
      <c r="C9" s="113" t="s">
        <v>304</v>
      </c>
      <c r="D9" s="115">
        <v>0.04</v>
      </c>
      <c r="E9" s="116">
        <v>1</v>
      </c>
      <c r="F9" s="159">
        <f t="shared" si="0"/>
        <v>3</v>
      </c>
      <c r="G9" s="159">
        <f t="shared" si="1"/>
        <v>3</v>
      </c>
      <c r="H9" s="115">
        <v>2.4152999999999997E-2</v>
      </c>
      <c r="I9" s="115">
        <v>2.3405999999999996E-2</v>
      </c>
      <c r="J9" s="115">
        <v>2.2658999999999999E-2</v>
      </c>
      <c r="K9" s="115">
        <v>2.1911999999999997E-2</v>
      </c>
      <c r="L9" s="115">
        <v>2.1165E-2</v>
      </c>
    </row>
    <row r="10" spans="1:12">
      <c r="A10" s="106">
        <v>35</v>
      </c>
      <c r="B10" s="107" t="s">
        <v>314</v>
      </c>
      <c r="C10" s="106" t="s">
        <v>307</v>
      </c>
      <c r="D10" s="108">
        <v>1.1760999999999999</v>
      </c>
      <c r="E10" s="296">
        <v>1</v>
      </c>
      <c r="F10" s="298">
        <f t="shared" si="0"/>
        <v>88.207499999999996</v>
      </c>
      <c r="G10" s="298">
        <f t="shared" si="1"/>
        <v>88.207499999999996</v>
      </c>
      <c r="H10" s="295">
        <v>0.73719999999999997</v>
      </c>
      <c r="I10" s="108">
        <v>0.71439999999999992</v>
      </c>
      <c r="J10" s="108">
        <v>0.69159999999999999</v>
      </c>
      <c r="K10" s="108">
        <v>0.66880000000000006</v>
      </c>
      <c r="L10" s="108">
        <v>0.64600000000000002</v>
      </c>
    </row>
    <row r="11" spans="1:12">
      <c r="A11" s="113">
        <v>55</v>
      </c>
      <c r="B11" s="114" t="s">
        <v>316</v>
      </c>
      <c r="C11" s="113" t="s">
        <v>307</v>
      </c>
      <c r="D11" s="115">
        <v>0.1215</v>
      </c>
      <c r="E11" s="116">
        <v>4</v>
      </c>
      <c r="F11" s="159">
        <f t="shared" si="0"/>
        <v>9.1124999999999989</v>
      </c>
      <c r="G11" s="159">
        <f t="shared" si="1"/>
        <v>36.449999999999996</v>
      </c>
      <c r="H11" s="115">
        <v>8.8755000000000001E-2</v>
      </c>
      <c r="I11" s="115">
        <v>8.6009999999999989E-2</v>
      </c>
      <c r="J11" s="115">
        <v>8.3265000000000006E-2</v>
      </c>
      <c r="K11" s="115">
        <v>8.0519999999999994E-2</v>
      </c>
      <c r="L11" s="115">
        <v>7.7774999999999997E-2</v>
      </c>
    </row>
    <row r="12" spans="1:12">
      <c r="A12" s="113">
        <v>68</v>
      </c>
      <c r="B12" s="114" t="s">
        <v>327</v>
      </c>
      <c r="C12" s="113" t="s">
        <v>304</v>
      </c>
      <c r="D12" s="115">
        <v>0.27979999999999999</v>
      </c>
      <c r="E12" s="116">
        <v>2</v>
      </c>
      <c r="F12" s="159">
        <f t="shared" si="0"/>
        <v>20.984999999999999</v>
      </c>
      <c r="G12" s="159">
        <f t="shared" si="1"/>
        <v>41.97</v>
      </c>
      <c r="H12" s="115">
        <v>0.21863799999999997</v>
      </c>
      <c r="I12" s="115">
        <v>0.21187599999999998</v>
      </c>
      <c r="J12" s="115">
        <v>0.20511399999999999</v>
      </c>
      <c r="K12" s="115">
        <v>0.198352</v>
      </c>
      <c r="L12" s="115">
        <v>0.19158999999999998</v>
      </c>
    </row>
    <row r="13" spans="1:12">
      <c r="A13" s="113">
        <v>81</v>
      </c>
      <c r="B13" s="114" t="s">
        <v>328</v>
      </c>
      <c r="C13" s="113" t="s">
        <v>304</v>
      </c>
      <c r="D13" s="115">
        <v>1.2739</v>
      </c>
      <c r="E13" s="116">
        <v>1</v>
      </c>
      <c r="F13" s="159">
        <f t="shared" si="0"/>
        <v>95.542500000000004</v>
      </c>
      <c r="G13" s="159">
        <f t="shared" si="1"/>
        <v>95.542500000000004</v>
      </c>
      <c r="H13" s="115">
        <v>1.0881459999999998</v>
      </c>
      <c r="I13" s="115">
        <v>1.0544919999999998</v>
      </c>
      <c r="J13" s="115">
        <v>1.0208379999999999</v>
      </c>
      <c r="K13" s="115">
        <v>0.98718399999999995</v>
      </c>
      <c r="L13" s="115">
        <v>0.95352999999999988</v>
      </c>
    </row>
    <row r="14" spans="1:12">
      <c r="A14" s="113">
        <v>126</v>
      </c>
      <c r="B14" s="114" t="s">
        <v>318</v>
      </c>
      <c r="C14" s="113" t="s">
        <v>304</v>
      </c>
      <c r="D14" s="115">
        <v>3.5999999999999997E-2</v>
      </c>
      <c r="E14" s="116">
        <v>2</v>
      </c>
      <c r="F14" s="159">
        <f t="shared" si="0"/>
        <v>2.6999999999999997</v>
      </c>
      <c r="G14" s="159">
        <f t="shared" si="1"/>
        <v>5.3999999999999995</v>
      </c>
      <c r="H14" s="115">
        <v>2.8323999999999998E-2</v>
      </c>
      <c r="I14" s="115">
        <v>2.7448E-2</v>
      </c>
      <c r="J14" s="115">
        <v>2.6572000000000002E-2</v>
      </c>
      <c r="K14" s="115">
        <v>2.5696E-2</v>
      </c>
      <c r="L14" s="115">
        <v>2.4819999999999998E-2</v>
      </c>
    </row>
    <row r="15" spans="1:12" ht="16.5">
      <c r="A15" s="96">
        <v>11</v>
      </c>
      <c r="B15" s="97" t="s">
        <v>308</v>
      </c>
      <c r="C15" s="98" t="s">
        <v>309</v>
      </c>
      <c r="D15" s="98">
        <v>0.12050265</v>
      </c>
      <c r="E15" s="99">
        <v>1</v>
      </c>
      <c r="F15" s="159">
        <f t="shared" si="0"/>
        <v>9.0376987500000006</v>
      </c>
      <c r="G15" s="159">
        <f t="shared" si="1"/>
        <v>9.0376987500000006</v>
      </c>
      <c r="H15" s="98">
        <v>8.7665677874999997</v>
      </c>
      <c r="I15" s="98">
        <v>8.4954368250000005</v>
      </c>
      <c r="J15" s="98">
        <v>8.2243058625000014</v>
      </c>
      <c r="K15" s="98">
        <v>7.9531749000000005</v>
      </c>
      <c r="L15" s="98">
        <v>7.6820439375000005</v>
      </c>
    </row>
    <row r="16" spans="1:12">
      <c r="A16" s="102"/>
      <c r="B16" s="101"/>
      <c r="C16" s="102"/>
      <c r="D16" s="101"/>
      <c r="E16" s="101"/>
      <c r="F16" s="101"/>
      <c r="G16" s="112">
        <v>305.26718774999995</v>
      </c>
      <c r="H16" s="101"/>
      <c r="I16" s="101"/>
      <c r="J16" s="101"/>
      <c r="K16" s="101"/>
      <c r="L16" s="101"/>
    </row>
    <row r="17" spans="1:12">
      <c r="A17" s="100"/>
      <c r="B17" s="100"/>
      <c r="C17" s="100"/>
      <c r="D17" s="101"/>
      <c r="E17" s="101"/>
      <c r="F17" s="101"/>
      <c r="G17" s="101"/>
      <c r="H17" s="101"/>
      <c r="I17" s="101"/>
      <c r="J17" s="101"/>
      <c r="K17" s="101"/>
      <c r="L17" s="101"/>
    </row>
    <row r="18" spans="1:12">
      <c r="A18" s="100"/>
      <c r="B18" s="100"/>
      <c r="C18" s="100"/>
      <c r="D18" s="101"/>
      <c r="E18" s="101"/>
      <c r="F18" s="101"/>
      <c r="G18" s="101"/>
      <c r="H18" s="101"/>
      <c r="I18" s="101"/>
      <c r="J18" s="101"/>
      <c r="K18" s="101"/>
      <c r="L18" s="101"/>
    </row>
    <row r="19" spans="1:12">
      <c r="A19" s="102"/>
      <c r="B19" s="101"/>
      <c r="C19" s="102"/>
      <c r="D19" s="101"/>
      <c r="E19" s="101"/>
      <c r="F19" s="101"/>
      <c r="G19" s="101"/>
      <c r="H19" s="101"/>
      <c r="I19" s="101"/>
      <c r="J19" s="101"/>
      <c r="K19" s="101"/>
      <c r="L19" s="101"/>
    </row>
    <row r="20" spans="1:12">
      <c r="A20" s="102"/>
      <c r="B20" s="123" t="s">
        <v>44</v>
      </c>
      <c r="C20" s="124">
        <f>G4+G7+G9+G11+G12+G13+G14+G15</f>
        <v>209.98519875000002</v>
      </c>
      <c r="D20" s="101"/>
      <c r="E20" s="101"/>
      <c r="F20" s="101"/>
      <c r="G20" s="101"/>
      <c r="H20" s="101"/>
      <c r="I20" s="101"/>
      <c r="J20" s="101"/>
      <c r="K20" s="101"/>
      <c r="L20" s="101"/>
    </row>
    <row r="21" spans="1:12">
      <c r="A21" s="102"/>
      <c r="B21" s="121" t="s">
        <v>45</v>
      </c>
      <c r="C21" s="125">
        <f>G5+G6+G8+G10</f>
        <v>291.83847450000002</v>
      </c>
      <c r="D21" s="101"/>
      <c r="E21" s="101"/>
      <c r="F21" s="101"/>
      <c r="G21" s="101"/>
      <c r="H21" s="101"/>
      <c r="I21" s="101"/>
      <c r="J21" s="101"/>
      <c r="K21" s="101"/>
      <c r="L21" s="101"/>
    </row>
  </sheetData>
  <mergeCells count="3">
    <mergeCell ref="A2:A3"/>
    <mergeCell ref="B2:B3"/>
    <mergeCell ref="C2:C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2:L21"/>
  <sheetViews>
    <sheetView workbookViewId="0">
      <selection activeCell="A2" sqref="A2:L15"/>
    </sheetView>
  </sheetViews>
  <sheetFormatPr defaultRowHeight="15"/>
  <cols>
    <col min="2" max="2" width="46.42578125" customWidth="1"/>
  </cols>
  <sheetData>
    <row r="2" spans="1:12" ht="25.5">
      <c r="A2" s="355" t="s">
        <v>0</v>
      </c>
      <c r="B2" s="369" t="s">
        <v>46</v>
      </c>
      <c r="C2" s="371" t="s">
        <v>303</v>
      </c>
      <c r="D2" s="129" t="s">
        <v>2</v>
      </c>
      <c r="E2" s="129" t="s">
        <v>304</v>
      </c>
      <c r="F2" s="129"/>
      <c r="G2" s="129"/>
      <c r="H2" s="130">
        <v>0.03</v>
      </c>
      <c r="I2" s="130">
        <v>0.06</v>
      </c>
      <c r="J2" s="130">
        <v>0.09</v>
      </c>
      <c r="K2" s="130">
        <v>0.12</v>
      </c>
      <c r="L2" s="130">
        <v>0.15</v>
      </c>
    </row>
    <row r="3" spans="1:12">
      <c r="A3" s="356"/>
      <c r="B3" s="370"/>
      <c r="C3" s="372" t="s">
        <v>303</v>
      </c>
      <c r="D3" s="131" t="s">
        <v>5</v>
      </c>
      <c r="E3" s="131"/>
      <c r="F3" s="131"/>
      <c r="G3" s="131"/>
      <c r="H3" s="131" t="s">
        <v>6</v>
      </c>
      <c r="I3" s="131" t="s">
        <v>7</v>
      </c>
      <c r="J3" s="131" t="s">
        <v>8</v>
      </c>
      <c r="K3" s="131" t="s">
        <v>9</v>
      </c>
      <c r="L3" s="131" t="s">
        <v>10</v>
      </c>
    </row>
    <row r="4" spans="1:12">
      <c r="A4" s="149">
        <v>2</v>
      </c>
      <c r="B4" s="150" t="s">
        <v>305</v>
      </c>
      <c r="C4" s="149" t="s">
        <v>304</v>
      </c>
      <c r="D4" s="151">
        <v>0.1986</v>
      </c>
      <c r="E4" s="152">
        <v>1</v>
      </c>
      <c r="F4" s="159">
        <f t="shared" ref="F4:F14" si="0">D4*75</f>
        <v>14.895</v>
      </c>
      <c r="G4" s="159">
        <f t="shared" ref="G4:G14" si="1">D4*75*E4</f>
        <v>14.895</v>
      </c>
      <c r="H4" s="151">
        <v>0.17025143179999999</v>
      </c>
      <c r="I4" s="151">
        <v>0.16498592359999997</v>
      </c>
      <c r="J4" s="151">
        <v>0.15972041539999998</v>
      </c>
      <c r="K4" s="151">
        <v>0.15445490719999999</v>
      </c>
      <c r="L4" s="151">
        <v>0.14918939899999997</v>
      </c>
    </row>
    <row r="5" spans="1:12">
      <c r="A5" s="132">
        <v>29</v>
      </c>
      <c r="B5" s="133" t="s">
        <v>306</v>
      </c>
      <c r="C5" s="132" t="s">
        <v>307</v>
      </c>
      <c r="D5" s="134">
        <v>0.26113991999999997</v>
      </c>
      <c r="E5" s="135">
        <v>1</v>
      </c>
      <c r="F5" s="135">
        <f t="shared" si="0"/>
        <v>19.585493999999997</v>
      </c>
      <c r="G5" s="135">
        <f t="shared" si="1"/>
        <v>19.585493999999997</v>
      </c>
      <c r="H5" s="134">
        <v>18.997929179999996</v>
      </c>
      <c r="I5" s="134">
        <v>18.410364359999996</v>
      </c>
      <c r="J5" s="134">
        <v>17.822799539999998</v>
      </c>
      <c r="K5" s="134">
        <v>17.235234719999998</v>
      </c>
      <c r="L5" s="134">
        <v>16.647669899999997</v>
      </c>
    </row>
    <row r="6" spans="1:12">
      <c r="A6" s="132">
        <v>13</v>
      </c>
      <c r="B6" s="133" t="s">
        <v>310</v>
      </c>
      <c r="C6" s="132" t="s">
        <v>307</v>
      </c>
      <c r="D6" s="134">
        <v>0.17358482999999997</v>
      </c>
      <c r="E6" s="135">
        <v>2</v>
      </c>
      <c r="F6" s="141">
        <f t="shared" si="0"/>
        <v>13.018862249999998</v>
      </c>
      <c r="G6" s="141">
        <f t="shared" si="1"/>
        <v>26.037724499999996</v>
      </c>
      <c r="H6" s="134">
        <v>0.16837728509999997</v>
      </c>
      <c r="I6" s="134">
        <v>0.16316974019999997</v>
      </c>
      <c r="J6" s="134">
        <v>0.15796219529999997</v>
      </c>
      <c r="K6" s="134">
        <v>0.15275465039999997</v>
      </c>
      <c r="L6" s="134">
        <v>0.14754710549999997</v>
      </c>
    </row>
    <row r="7" spans="1:12">
      <c r="A7" s="154">
        <v>17</v>
      </c>
      <c r="B7" s="155" t="s">
        <v>311</v>
      </c>
      <c r="C7" s="154" t="s">
        <v>304</v>
      </c>
      <c r="D7" s="156">
        <v>2.46E-2</v>
      </c>
      <c r="E7" s="157">
        <v>2</v>
      </c>
      <c r="F7" s="159">
        <f t="shared" si="0"/>
        <v>1.845</v>
      </c>
      <c r="G7" s="159">
        <f t="shared" si="1"/>
        <v>3.69</v>
      </c>
      <c r="H7" s="156">
        <v>1.5519999999999999E-2</v>
      </c>
      <c r="I7" s="156">
        <v>1.504E-2</v>
      </c>
      <c r="J7" s="156">
        <v>1.456E-2</v>
      </c>
      <c r="K7" s="156">
        <v>1.4080000000000001E-2</v>
      </c>
      <c r="L7" s="156">
        <v>1.3599999999999999E-2</v>
      </c>
    </row>
    <row r="8" spans="1:12">
      <c r="A8" s="137">
        <v>22</v>
      </c>
      <c r="B8" s="138" t="s">
        <v>312</v>
      </c>
      <c r="C8" s="137" t="s">
        <v>307</v>
      </c>
      <c r="D8" s="139">
        <v>2.0990000000000002</v>
      </c>
      <c r="E8" s="140">
        <v>1</v>
      </c>
      <c r="F8" s="141">
        <f t="shared" si="0"/>
        <v>157.42500000000001</v>
      </c>
      <c r="G8" s="141">
        <f t="shared" si="1"/>
        <v>157.42500000000001</v>
      </c>
      <c r="H8" s="139">
        <v>0.69645999999999997</v>
      </c>
      <c r="I8" s="139">
        <v>0.67491999999999996</v>
      </c>
      <c r="J8" s="139">
        <v>0.65337999999999996</v>
      </c>
      <c r="K8" s="139">
        <v>0.63183999999999996</v>
      </c>
      <c r="L8" s="139">
        <v>0.61029999999999995</v>
      </c>
    </row>
    <row r="9" spans="1:12">
      <c r="A9" s="149">
        <v>31</v>
      </c>
      <c r="B9" s="150" t="s">
        <v>313</v>
      </c>
      <c r="C9" s="149" t="s">
        <v>304</v>
      </c>
      <c r="D9" s="151">
        <v>0.04</v>
      </c>
      <c r="E9" s="152">
        <v>1</v>
      </c>
      <c r="F9" s="159">
        <f t="shared" si="0"/>
        <v>3</v>
      </c>
      <c r="G9" s="159">
        <f t="shared" si="1"/>
        <v>3</v>
      </c>
      <c r="H9" s="151">
        <v>2.4152999999999997E-2</v>
      </c>
      <c r="I9" s="151">
        <v>2.3405999999999996E-2</v>
      </c>
      <c r="J9" s="151">
        <v>2.2658999999999999E-2</v>
      </c>
      <c r="K9" s="151">
        <v>2.1911999999999997E-2</v>
      </c>
      <c r="L9" s="151">
        <v>2.1165E-2</v>
      </c>
    </row>
    <row r="10" spans="1:12">
      <c r="A10" s="149">
        <v>55</v>
      </c>
      <c r="B10" s="242" t="s">
        <v>423</v>
      </c>
      <c r="C10" s="149" t="s">
        <v>307</v>
      </c>
      <c r="D10" s="151">
        <v>9.9000000000000005E-2</v>
      </c>
      <c r="E10" s="152">
        <v>4</v>
      </c>
      <c r="F10" s="159">
        <f t="shared" si="0"/>
        <v>7.4250000000000007</v>
      </c>
      <c r="G10" s="159">
        <f t="shared" si="1"/>
        <v>29.700000000000003</v>
      </c>
      <c r="H10" s="151">
        <v>8.8755000000000001E-2</v>
      </c>
      <c r="I10" s="151">
        <v>8.6009999999999989E-2</v>
      </c>
      <c r="J10" s="151">
        <v>8.3265000000000006E-2</v>
      </c>
      <c r="K10" s="151">
        <v>8.0519999999999994E-2</v>
      </c>
      <c r="L10" s="151">
        <v>7.7774999999999997E-2</v>
      </c>
    </row>
    <row r="11" spans="1:12">
      <c r="A11" s="149">
        <v>68</v>
      </c>
      <c r="B11" s="150" t="s">
        <v>327</v>
      </c>
      <c r="C11" s="149" t="s">
        <v>304</v>
      </c>
      <c r="D11" s="151">
        <v>0.27979999999999999</v>
      </c>
      <c r="E11" s="152">
        <v>2</v>
      </c>
      <c r="F11" s="159">
        <f t="shared" si="0"/>
        <v>20.984999999999999</v>
      </c>
      <c r="G11" s="159">
        <f t="shared" si="1"/>
        <v>41.97</v>
      </c>
      <c r="H11" s="151">
        <v>0.21863799999999997</v>
      </c>
      <c r="I11" s="151">
        <v>0.21187599999999998</v>
      </c>
      <c r="J11" s="151">
        <v>0.20511399999999999</v>
      </c>
      <c r="K11" s="151">
        <v>0.198352</v>
      </c>
      <c r="L11" s="151">
        <v>0.19158999999999998</v>
      </c>
    </row>
    <row r="12" spans="1:12">
      <c r="A12" s="149">
        <v>126</v>
      </c>
      <c r="B12" s="150" t="s">
        <v>318</v>
      </c>
      <c r="C12" s="149" t="s">
        <v>304</v>
      </c>
      <c r="D12" s="151">
        <v>3.5999999999999997E-2</v>
      </c>
      <c r="E12" s="152">
        <v>2</v>
      </c>
      <c r="F12" s="159">
        <f t="shared" si="0"/>
        <v>2.6999999999999997</v>
      </c>
      <c r="G12" s="159">
        <f t="shared" si="1"/>
        <v>5.3999999999999995</v>
      </c>
      <c r="H12" s="151">
        <v>2.8323999999999998E-2</v>
      </c>
      <c r="I12" s="151">
        <v>2.7448E-2</v>
      </c>
      <c r="J12" s="151">
        <v>2.6572000000000002E-2</v>
      </c>
      <c r="K12" s="151">
        <v>2.5696E-2</v>
      </c>
      <c r="L12" s="151">
        <v>2.4819999999999998E-2</v>
      </c>
    </row>
    <row r="13" spans="1:12">
      <c r="A13" s="149">
        <v>186</v>
      </c>
      <c r="B13" s="150" t="s">
        <v>329</v>
      </c>
      <c r="C13" s="149" t="s">
        <v>304</v>
      </c>
      <c r="D13" s="151">
        <v>3.2183000000000002</v>
      </c>
      <c r="E13" s="152">
        <v>1</v>
      </c>
      <c r="F13" s="161">
        <f t="shared" si="0"/>
        <v>241.3725</v>
      </c>
      <c r="G13" s="153">
        <f t="shared" si="1"/>
        <v>241.3725</v>
      </c>
      <c r="H13" s="162">
        <v>2.8343400000000001</v>
      </c>
      <c r="I13" s="162">
        <v>2.74668</v>
      </c>
      <c r="J13" s="162">
        <v>2.6590200000000004</v>
      </c>
      <c r="K13" s="162">
        <v>2.5713600000000003</v>
      </c>
      <c r="L13" s="162">
        <v>2.4837000000000002</v>
      </c>
    </row>
    <row r="14" spans="1:12">
      <c r="A14" s="132">
        <v>190</v>
      </c>
      <c r="B14" s="294" t="s">
        <v>330</v>
      </c>
      <c r="C14" s="132" t="s">
        <v>307</v>
      </c>
      <c r="D14" s="134">
        <v>2.2099000000000002</v>
      </c>
      <c r="E14" s="135">
        <v>1</v>
      </c>
      <c r="F14" s="163">
        <f t="shared" si="0"/>
        <v>165.74250000000001</v>
      </c>
      <c r="G14" s="136">
        <f t="shared" si="1"/>
        <v>165.74250000000001</v>
      </c>
      <c r="H14" s="143">
        <v>1.2871899999999998</v>
      </c>
      <c r="I14" s="143">
        <v>1.2473799999999999</v>
      </c>
      <c r="J14" s="143">
        <v>1.20757</v>
      </c>
      <c r="K14" s="143">
        <v>1.1677599999999999</v>
      </c>
      <c r="L14" s="143">
        <v>1.12795</v>
      </c>
    </row>
    <row r="15" spans="1:12">
      <c r="A15" s="144">
        <v>11</v>
      </c>
      <c r="B15" s="145" t="s">
        <v>308</v>
      </c>
      <c r="C15" s="146" t="s">
        <v>309</v>
      </c>
      <c r="D15" s="146">
        <v>0.12050265</v>
      </c>
      <c r="E15" s="147">
        <v>1</v>
      </c>
      <c r="F15" s="147">
        <v>9.0376987500000006</v>
      </c>
      <c r="G15" s="148">
        <v>9.0376987500000006</v>
      </c>
      <c r="H15" s="146">
        <v>8.7665677874999997</v>
      </c>
      <c r="I15" s="146">
        <v>8.4954368250000005</v>
      </c>
      <c r="J15" s="146">
        <v>8.2243058625000014</v>
      </c>
      <c r="K15" s="146">
        <v>7.9531749000000005</v>
      </c>
      <c r="L15" s="146">
        <v>7.6820439375000005</v>
      </c>
    </row>
    <row r="16" spans="1:12">
      <c r="A16" s="128"/>
      <c r="B16" s="127"/>
      <c r="C16" s="128"/>
      <c r="D16" s="127"/>
      <c r="E16" s="127"/>
      <c r="F16" s="127"/>
      <c r="G16" s="142">
        <v>510.25946324999995</v>
      </c>
      <c r="H16" s="127"/>
      <c r="I16" s="127"/>
      <c r="J16" s="127"/>
      <c r="K16" s="127"/>
      <c r="L16" s="127"/>
    </row>
    <row r="17" spans="1:12">
      <c r="A17" s="126"/>
      <c r="B17" s="126"/>
      <c r="C17" s="126"/>
      <c r="D17" s="127"/>
      <c r="E17" s="127"/>
      <c r="F17" s="127"/>
      <c r="G17" s="127"/>
      <c r="H17" s="127"/>
      <c r="I17" s="127"/>
      <c r="J17" s="127"/>
      <c r="K17" s="127"/>
      <c r="L17" s="127"/>
    </row>
    <row r="18" spans="1:12">
      <c r="A18" s="126"/>
      <c r="B18" s="126"/>
      <c r="C18" s="126"/>
      <c r="D18" s="127"/>
      <c r="E18" s="127"/>
      <c r="F18" s="127"/>
      <c r="G18" s="127"/>
      <c r="H18" s="127"/>
      <c r="I18" s="127"/>
      <c r="J18" s="127"/>
      <c r="K18" s="127"/>
      <c r="L18" s="127"/>
    </row>
    <row r="19" spans="1:12">
      <c r="A19" s="128"/>
      <c r="B19" s="127"/>
      <c r="C19" s="128"/>
      <c r="D19" s="127"/>
      <c r="E19" s="127"/>
      <c r="F19" s="127"/>
      <c r="G19" s="127"/>
      <c r="H19" s="127"/>
      <c r="I19" s="127"/>
      <c r="J19" s="127"/>
      <c r="K19" s="127"/>
      <c r="L19" s="127"/>
    </row>
    <row r="20" spans="1:12">
      <c r="A20" s="128"/>
      <c r="B20" s="160" t="s">
        <v>44</v>
      </c>
      <c r="C20" s="285">
        <f>G4+G7+G9+G10+G11+G12+G13+G15</f>
        <v>349.06519875000004</v>
      </c>
      <c r="D20" s="127"/>
      <c r="E20" s="127"/>
      <c r="F20" s="127"/>
      <c r="G20" s="127"/>
      <c r="H20" s="127"/>
      <c r="I20" s="127"/>
      <c r="J20" s="127"/>
      <c r="K20" s="127"/>
      <c r="L20" s="127"/>
    </row>
    <row r="21" spans="1:12">
      <c r="A21" s="128"/>
      <c r="B21" s="158" t="s">
        <v>45</v>
      </c>
      <c r="C21" s="94">
        <f>G5+G6+G8+G14</f>
        <v>368.79071850000003</v>
      </c>
      <c r="D21" s="127"/>
      <c r="E21" s="127"/>
      <c r="F21" s="127"/>
      <c r="G21" s="127"/>
      <c r="H21" s="127"/>
      <c r="I21" s="127"/>
      <c r="J21" s="127"/>
      <c r="K21" s="127"/>
      <c r="L21" s="127"/>
    </row>
  </sheetData>
  <mergeCells count="3">
    <mergeCell ref="A2:A3"/>
    <mergeCell ref="B2:B3"/>
    <mergeCell ref="C2:C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3:L20"/>
  <sheetViews>
    <sheetView topLeftCell="A4" workbookViewId="0">
      <selection activeCell="D16" sqref="D16"/>
    </sheetView>
  </sheetViews>
  <sheetFormatPr defaultRowHeight="15"/>
  <cols>
    <col min="2" max="2" width="43.5703125" customWidth="1"/>
    <col min="4" max="4" width="10.42578125" bestFit="1" customWidth="1"/>
  </cols>
  <sheetData>
    <row r="3" spans="1:12" ht="25.5">
      <c r="A3" s="355" t="s">
        <v>0</v>
      </c>
      <c r="B3" s="369" t="s">
        <v>46</v>
      </c>
      <c r="C3" s="371" t="s">
        <v>303</v>
      </c>
      <c r="D3" s="290" t="s">
        <v>2</v>
      </c>
      <c r="E3" s="290" t="s">
        <v>304</v>
      </c>
      <c r="F3" s="290"/>
      <c r="G3" s="290"/>
      <c r="H3" s="291">
        <v>0.03</v>
      </c>
      <c r="I3" s="291">
        <v>0.06</v>
      </c>
      <c r="J3" s="291">
        <v>0.09</v>
      </c>
      <c r="K3" s="291">
        <v>0.12</v>
      </c>
      <c r="L3" s="291">
        <v>0.15</v>
      </c>
    </row>
    <row r="4" spans="1:12">
      <c r="A4" s="356"/>
      <c r="B4" s="370"/>
      <c r="C4" s="372" t="s">
        <v>303</v>
      </c>
      <c r="D4" s="292" t="s">
        <v>5</v>
      </c>
      <c r="E4" s="292"/>
      <c r="F4" s="292"/>
      <c r="G4" s="292"/>
      <c r="H4" s="292" t="s">
        <v>6</v>
      </c>
      <c r="I4" s="292" t="s">
        <v>7</v>
      </c>
      <c r="J4" s="292" t="s">
        <v>8</v>
      </c>
      <c r="K4" s="292" t="s">
        <v>9</v>
      </c>
      <c r="L4" s="292" t="s">
        <v>10</v>
      </c>
    </row>
    <row r="5" spans="1:12">
      <c r="A5" s="241">
        <v>2</v>
      </c>
      <c r="B5" s="242" t="s">
        <v>305</v>
      </c>
      <c r="C5" s="241" t="s">
        <v>304</v>
      </c>
      <c r="D5" s="243">
        <v>0.1986</v>
      </c>
      <c r="E5" s="244">
        <v>1</v>
      </c>
      <c r="F5" s="159">
        <f>D5*75</f>
        <v>14.895</v>
      </c>
      <c r="G5" s="159">
        <f>F5*E5</f>
        <v>14.895</v>
      </c>
      <c r="H5" s="243">
        <v>0.17025143179999999</v>
      </c>
      <c r="I5" s="243">
        <v>0.16498592359999997</v>
      </c>
      <c r="J5" s="243">
        <v>0.15972041539999998</v>
      </c>
      <c r="K5" s="243">
        <v>0.15445490719999999</v>
      </c>
      <c r="L5" s="243">
        <v>0.14918939899999997</v>
      </c>
    </row>
    <row r="6" spans="1:12">
      <c r="A6" s="293">
        <v>29</v>
      </c>
      <c r="B6" s="294" t="s">
        <v>306</v>
      </c>
      <c r="C6" s="293" t="s">
        <v>307</v>
      </c>
      <c r="D6" s="295">
        <v>0.26113992000000003</v>
      </c>
      <c r="E6" s="296">
        <v>1</v>
      </c>
      <c r="F6" s="298">
        <f t="shared" ref="F6:F16" si="0">D6*75</f>
        <v>19.585494000000001</v>
      </c>
      <c r="G6" s="298">
        <f t="shared" ref="G6:G16" si="1">F6*E6</f>
        <v>19.585494000000001</v>
      </c>
      <c r="H6" s="295">
        <v>18.997929179999996</v>
      </c>
      <c r="I6" s="295">
        <v>18.410364359999996</v>
      </c>
      <c r="J6" s="295">
        <v>17.822799539999998</v>
      </c>
      <c r="K6" s="295">
        <v>17.235234719999998</v>
      </c>
      <c r="L6" s="295">
        <v>16.647669899999997</v>
      </c>
    </row>
    <row r="7" spans="1:12">
      <c r="A7" s="293">
        <v>13</v>
      </c>
      <c r="B7" s="294" t="s">
        <v>310</v>
      </c>
      <c r="C7" s="293" t="s">
        <v>307</v>
      </c>
      <c r="D7" s="295">
        <v>0.17358483</v>
      </c>
      <c r="E7" s="296">
        <v>2</v>
      </c>
      <c r="F7" s="298">
        <f t="shared" si="0"/>
        <v>13.01886225</v>
      </c>
      <c r="G7" s="298">
        <f t="shared" si="1"/>
        <v>26.037724499999999</v>
      </c>
      <c r="H7" s="295">
        <v>0.16837728509999997</v>
      </c>
      <c r="I7" s="295">
        <v>0.16316974019999997</v>
      </c>
      <c r="J7" s="295">
        <v>0.15796219529999997</v>
      </c>
      <c r="K7" s="295">
        <v>0.15275465039999997</v>
      </c>
      <c r="L7" s="295">
        <v>0.14754710549999997</v>
      </c>
    </row>
    <row r="8" spans="1:12">
      <c r="A8" s="278">
        <v>17</v>
      </c>
      <c r="B8" s="279" t="s">
        <v>311</v>
      </c>
      <c r="C8" s="278" t="s">
        <v>304</v>
      </c>
      <c r="D8" s="248">
        <v>2.46E-2</v>
      </c>
      <c r="E8" s="280">
        <v>2</v>
      </c>
      <c r="F8" s="159">
        <f t="shared" si="0"/>
        <v>1.845</v>
      </c>
      <c r="G8" s="159">
        <f t="shared" si="1"/>
        <v>3.69</v>
      </c>
      <c r="H8" s="248">
        <v>1.5519999999999999E-2</v>
      </c>
      <c r="I8" s="248">
        <v>1.504E-2</v>
      </c>
      <c r="J8" s="248">
        <v>1.456E-2</v>
      </c>
      <c r="K8" s="248">
        <v>1.4080000000000001E-2</v>
      </c>
      <c r="L8" s="248">
        <v>1.3599999999999999E-2</v>
      </c>
    </row>
    <row r="9" spans="1:12">
      <c r="A9" s="137">
        <v>22</v>
      </c>
      <c r="B9" s="138" t="s">
        <v>312</v>
      </c>
      <c r="C9" s="137" t="s">
        <v>307</v>
      </c>
      <c r="D9" s="139">
        <v>2.0990000000000002</v>
      </c>
      <c r="E9" s="297">
        <v>1</v>
      </c>
      <c r="F9" s="298">
        <f t="shared" si="0"/>
        <v>157.42500000000001</v>
      </c>
      <c r="G9" s="298">
        <f t="shared" si="1"/>
        <v>157.42500000000001</v>
      </c>
      <c r="H9" s="139">
        <v>0.69645999999999997</v>
      </c>
      <c r="I9" s="139">
        <v>0.67491999999999996</v>
      </c>
      <c r="J9" s="139">
        <v>0.65337999999999996</v>
      </c>
      <c r="K9" s="139">
        <v>0.63183999999999996</v>
      </c>
      <c r="L9" s="139">
        <v>0.61029999999999995</v>
      </c>
    </row>
    <row r="10" spans="1:12">
      <c r="A10" s="241">
        <v>31</v>
      </c>
      <c r="B10" s="242" t="s">
        <v>313</v>
      </c>
      <c r="C10" s="241" t="s">
        <v>304</v>
      </c>
      <c r="D10" s="243">
        <v>0.04</v>
      </c>
      <c r="E10" s="244">
        <v>1</v>
      </c>
      <c r="F10" s="159">
        <f t="shared" si="0"/>
        <v>3</v>
      </c>
      <c r="G10" s="159">
        <f t="shared" si="1"/>
        <v>3</v>
      </c>
      <c r="H10" s="243">
        <v>2.4152999999999997E-2</v>
      </c>
      <c r="I10" s="243">
        <v>2.3405999999999996E-2</v>
      </c>
      <c r="J10" s="243">
        <v>2.2658999999999999E-2</v>
      </c>
      <c r="K10" s="243">
        <v>2.1911999999999997E-2</v>
      </c>
      <c r="L10" s="243">
        <v>2.1165E-2</v>
      </c>
    </row>
    <row r="11" spans="1:12">
      <c r="A11" s="241">
        <v>55</v>
      </c>
      <c r="B11" s="242" t="s">
        <v>423</v>
      </c>
      <c r="C11" s="241" t="s">
        <v>307</v>
      </c>
      <c r="D11" s="243">
        <v>9.9000000000000005E-2</v>
      </c>
      <c r="E11" s="244">
        <v>4</v>
      </c>
      <c r="F11" s="159">
        <f t="shared" si="0"/>
        <v>7.4250000000000007</v>
      </c>
      <c r="G11" s="159">
        <f t="shared" si="1"/>
        <v>29.700000000000003</v>
      </c>
      <c r="H11" s="243">
        <v>8.8755000000000001E-2</v>
      </c>
      <c r="I11" s="243">
        <v>8.6009999999999989E-2</v>
      </c>
      <c r="J11" s="243">
        <v>8.3265000000000006E-2</v>
      </c>
      <c r="K11" s="243">
        <v>8.0519999999999994E-2</v>
      </c>
      <c r="L11" s="243">
        <v>7.7774999999999997E-2</v>
      </c>
    </row>
    <row r="12" spans="1:12">
      <c r="A12" s="241">
        <v>68</v>
      </c>
      <c r="B12" s="242" t="s">
        <v>327</v>
      </c>
      <c r="C12" s="241" t="s">
        <v>304</v>
      </c>
      <c r="D12" s="243">
        <v>0.27979999999999999</v>
      </c>
      <c r="E12" s="244">
        <v>2</v>
      </c>
      <c r="F12" s="159">
        <f t="shared" si="0"/>
        <v>20.984999999999999</v>
      </c>
      <c r="G12" s="159">
        <f t="shared" si="1"/>
        <v>41.97</v>
      </c>
      <c r="H12" s="243">
        <v>0.21863799999999997</v>
      </c>
      <c r="I12" s="243">
        <v>0.21187599999999998</v>
      </c>
      <c r="J12" s="243">
        <v>0.20511399999999999</v>
      </c>
      <c r="K12" s="243">
        <v>0.198352</v>
      </c>
      <c r="L12" s="243">
        <v>0.19158999999999998</v>
      </c>
    </row>
    <row r="13" spans="1:12">
      <c r="A13" s="241">
        <v>126</v>
      </c>
      <c r="B13" s="242" t="s">
        <v>318</v>
      </c>
      <c r="C13" s="241" t="s">
        <v>304</v>
      </c>
      <c r="D13" s="243">
        <v>3.5999999999999997E-2</v>
      </c>
      <c r="E13" s="244">
        <v>2</v>
      </c>
      <c r="F13" s="159">
        <f t="shared" si="0"/>
        <v>2.6999999999999997</v>
      </c>
      <c r="G13" s="159">
        <f t="shared" si="1"/>
        <v>5.3999999999999995</v>
      </c>
      <c r="H13" s="243">
        <v>2.8323999999999998E-2</v>
      </c>
      <c r="I13" s="243">
        <v>2.7448E-2</v>
      </c>
      <c r="J13" s="243">
        <v>2.6572000000000002E-2</v>
      </c>
      <c r="K13" s="243">
        <v>2.5696E-2</v>
      </c>
      <c r="L13" s="243">
        <v>2.4819999999999998E-2</v>
      </c>
    </row>
    <row r="14" spans="1:12">
      <c r="A14" s="241">
        <v>186</v>
      </c>
      <c r="B14" s="242" t="s">
        <v>404</v>
      </c>
      <c r="C14" s="241" t="s">
        <v>304</v>
      </c>
      <c r="D14" s="354">
        <v>4.8</v>
      </c>
      <c r="E14" s="244">
        <v>1</v>
      </c>
      <c r="F14" s="159">
        <f t="shared" si="0"/>
        <v>360</v>
      </c>
      <c r="G14" s="159">
        <f t="shared" si="1"/>
        <v>360</v>
      </c>
      <c r="H14" s="162">
        <v>2.8343400000000001</v>
      </c>
      <c r="I14" s="162">
        <v>2.74668</v>
      </c>
      <c r="J14" s="162">
        <v>2.6590200000000004</v>
      </c>
      <c r="K14" s="162">
        <v>2.5713600000000003</v>
      </c>
      <c r="L14" s="162">
        <v>2.4837000000000002</v>
      </c>
    </row>
    <row r="15" spans="1:12">
      <c r="A15" s="293">
        <v>190</v>
      </c>
      <c r="B15" s="294" t="s">
        <v>403</v>
      </c>
      <c r="C15" s="293" t="s">
        <v>307</v>
      </c>
      <c r="D15" s="296">
        <v>170</v>
      </c>
      <c r="E15" s="296">
        <v>1</v>
      </c>
      <c r="F15" s="10">
        <f>D15</f>
        <v>170</v>
      </c>
      <c r="G15" s="298">
        <f>F15*E15</f>
        <v>170</v>
      </c>
      <c r="H15" s="300">
        <v>1.2871899999999998</v>
      </c>
      <c r="I15" s="300">
        <v>1.2473799999999999</v>
      </c>
      <c r="J15" s="300">
        <v>1.20757</v>
      </c>
      <c r="K15" s="300">
        <v>1.1677599999999999</v>
      </c>
      <c r="L15" s="300">
        <v>1.12795</v>
      </c>
    </row>
    <row r="16" spans="1:12">
      <c r="A16" s="306">
        <v>11</v>
      </c>
      <c r="B16" s="307" t="s">
        <v>308</v>
      </c>
      <c r="C16" s="271" t="s">
        <v>309</v>
      </c>
      <c r="D16" s="271">
        <v>0.12050265</v>
      </c>
      <c r="E16" s="308">
        <v>1</v>
      </c>
      <c r="F16" s="159">
        <f t="shared" si="0"/>
        <v>9.0376987500000006</v>
      </c>
      <c r="G16" s="159">
        <f t="shared" si="1"/>
        <v>9.0376987500000006</v>
      </c>
      <c r="H16" s="271">
        <v>8.7665677874999997</v>
      </c>
      <c r="I16" s="271">
        <v>8.4954368250000005</v>
      </c>
      <c r="J16" s="271">
        <v>8.2243058625000014</v>
      </c>
      <c r="K16" s="271">
        <v>7.9531749000000005</v>
      </c>
      <c r="L16" s="271">
        <v>7.6820439375000005</v>
      </c>
    </row>
    <row r="19" spans="2:3">
      <c r="B19" s="319" t="s">
        <v>44</v>
      </c>
      <c r="C19" s="326">
        <f>G5+G8+G10+G11+G12+G13+G14+G16</f>
        <v>467.69269874999998</v>
      </c>
    </row>
    <row r="20" spans="2:3">
      <c r="B20" s="320" t="s">
        <v>322</v>
      </c>
      <c r="C20" s="325">
        <f>G6+G7+G9+G15</f>
        <v>373.04821850000002</v>
      </c>
    </row>
  </sheetData>
  <mergeCells count="3">
    <mergeCell ref="A3:A4"/>
    <mergeCell ref="B3:B4"/>
    <mergeCell ref="C3:C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29</vt:i4>
      </vt:variant>
    </vt:vector>
  </HeadingPairs>
  <TitlesOfParts>
    <vt:vector size="29" baseType="lpstr">
      <vt:lpstr>Вертикальные жалюзи</vt:lpstr>
      <vt:lpstr>Вертикальные ткани</vt:lpstr>
      <vt:lpstr>рулонные ткани</vt:lpstr>
      <vt:lpstr>УНИ1</vt:lpstr>
      <vt:lpstr>УНИ2</vt:lpstr>
      <vt:lpstr>УНИ2 пружина</vt:lpstr>
      <vt:lpstr>МИНИ</vt:lpstr>
      <vt:lpstr>Д25</vt:lpstr>
      <vt:lpstr>Д38</vt:lpstr>
      <vt:lpstr>коричневая уни1</vt:lpstr>
      <vt:lpstr>коричневая уни2</vt:lpstr>
      <vt:lpstr>мини коричневая</vt:lpstr>
      <vt:lpstr>коричневая д25</vt:lpstr>
      <vt:lpstr>ламинация мини</vt:lpstr>
      <vt:lpstr>уни 1 ламинация</vt:lpstr>
      <vt:lpstr>уни2 ламинация</vt:lpstr>
      <vt:lpstr>серебро уни1</vt:lpstr>
      <vt:lpstr>уни 2 серебро</vt:lpstr>
      <vt:lpstr>Ткань зебра</vt:lpstr>
      <vt:lpstr>УНИ1 зебра</vt:lpstr>
      <vt:lpstr>УНИ2 зебра</vt:lpstr>
      <vt:lpstr>Уни 1 зебра коричн</vt:lpstr>
      <vt:lpstr>уни 2 зебра коричн</vt:lpstr>
      <vt:lpstr>уни 1 зебра ламинация</vt:lpstr>
      <vt:lpstr>уни 2 зебра ламинация</vt:lpstr>
      <vt:lpstr>Зебра мини</vt:lpstr>
      <vt:lpstr>мини зебра коричн</vt:lpstr>
      <vt:lpstr>Зебра Д25</vt:lpstr>
      <vt:lpstr>зебра Д25 корич</vt:lpstr>
    </vt:vector>
  </TitlesOfParts>
  <Company>Reanimator Extreme Edition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дом</dc:creator>
  <cp:lastModifiedBy>дом</cp:lastModifiedBy>
  <dcterms:created xsi:type="dcterms:W3CDTF">2021-03-17T13:43:40Z</dcterms:created>
  <dcterms:modified xsi:type="dcterms:W3CDTF">2022-01-08T20:05:55Z</dcterms:modified>
</cp:coreProperties>
</file>