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b41fa6feee9c75/Escritorio/DataBootcamp/Excel - Challenge/Starter_Code/"/>
    </mc:Choice>
  </mc:AlternateContent>
  <xr:revisionPtr revIDLastSave="1018" documentId="13_ncr:40009_{11C9D2FE-BDF6-5C46-B9DE-A4DF0C4A6734}" xr6:coauthVersionLast="47" xr6:coauthVersionMax="47" xr10:uidLastSave="{68734D82-3660-47B8-B030-D9A0E6B99EF1}"/>
  <bookViews>
    <workbookView xWindow="28680" yWindow="-120" windowWidth="29040" windowHeight="15720" xr2:uid="{00000000-000D-0000-FFFF-FFFF00000000}"/>
  </bookViews>
  <sheets>
    <sheet name="Crowdfunding" sheetId="1" r:id="rId1"/>
    <sheet name="Category" sheetId="2" r:id="rId2"/>
    <sheet name="Sub-Category." sheetId="3" r:id="rId3"/>
    <sheet name="Outcome" sheetId="4" r:id="rId4"/>
    <sheet name="Crowfunding Goal Analysis" sheetId="6" r:id="rId5"/>
    <sheet name="Statistical Analysis" sheetId="7" r:id="rId6"/>
  </sheets>
  <definedNames>
    <definedName name="_xlnm._FilterDatabase" localSheetId="0" hidden="1">Crowdfunding!$A$1:$T$1001</definedName>
    <definedName name="_xlnm._FilterDatabase" localSheetId="5" hidden="1">'Statistical Analysis'!$B$1:$E$566</definedName>
    <definedName name="_xlchart.v1.0" hidden="1">'Statistical Analysis'!$E$2:$E$365</definedName>
    <definedName name="_xlchart.v1.1" hidden="1">'Statistical Analysis'!$C$2:$C$566</definedName>
    <definedName name="_xlchart.v1.2" hidden="1">'Statistical Analysis'!$E$2:$E$365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2" i="7"/>
  <c r="J9" i="7"/>
  <c r="I8" i="7"/>
  <c r="I7" i="7"/>
  <c r="I5" i="7"/>
  <c r="J5" i="7"/>
  <c r="J7" i="7"/>
  <c r="J6" i="7"/>
  <c r="I6" i="7"/>
  <c r="I9" i="7" l="1"/>
  <c r="J8" i="7"/>
  <c r="J4" i="7"/>
  <c r="I4" i="7"/>
  <c r="D5" i="6" l="1"/>
  <c r="E14" i="6"/>
  <c r="E13" i="6"/>
  <c r="E12" i="6"/>
  <c r="E11" i="6"/>
  <c r="E10" i="6"/>
  <c r="E9" i="6"/>
  <c r="E8" i="6"/>
  <c r="E7" i="6"/>
  <c r="E6" i="6"/>
  <c r="E5" i="6"/>
  <c r="E4" i="6"/>
  <c r="D14" i="6"/>
  <c r="D13" i="6"/>
  <c r="D12" i="6"/>
  <c r="D11" i="6"/>
  <c r="D10" i="6"/>
  <c r="D9" i="6"/>
  <c r="D8" i="6"/>
  <c r="D7" i="6"/>
  <c r="D6" i="6"/>
  <c r="D4" i="6"/>
  <c r="C14" i="6"/>
  <c r="C13" i="6"/>
  <c r="C12" i="6"/>
  <c r="C11" i="6"/>
  <c r="C10" i="6"/>
  <c r="C9" i="6"/>
  <c r="C8" i="6"/>
  <c r="C7" i="6"/>
  <c r="C6" i="6"/>
  <c r="C5" i="6"/>
  <c r="C4" i="6"/>
  <c r="E3" i="6"/>
  <c r="D3" i="6"/>
  <c r="C3" i="6"/>
  <c r="F3" i="6" s="1"/>
  <c r="G3" i="6" s="1"/>
  <c r="I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2" i="1"/>
  <c r="F3" i="1"/>
  <c r="F9" i="6" l="1"/>
  <c r="H9" i="6" s="1"/>
  <c r="F10" i="6"/>
  <c r="H10" i="6" s="1"/>
  <c r="I9" i="6"/>
  <c r="F11" i="6"/>
  <c r="I11" i="6" s="1"/>
  <c r="F12" i="6"/>
  <c r="F8" i="6"/>
  <c r="H8" i="6" s="1"/>
  <c r="F13" i="6"/>
  <c r="H13" i="6" s="1"/>
  <c r="I12" i="6"/>
  <c r="I3" i="6"/>
  <c r="H3" i="6"/>
  <c r="I10" i="6"/>
  <c r="G12" i="6"/>
  <c r="H12" i="6"/>
  <c r="I13" i="6"/>
  <c r="I14" i="6"/>
  <c r="F7" i="6"/>
  <c r="G7" i="6" s="1"/>
  <c r="F6" i="6"/>
  <c r="G6" i="6" s="1"/>
  <c r="F4" i="6"/>
  <c r="I4" i="6" s="1"/>
  <c r="F5" i="6"/>
  <c r="G5" i="6" s="1"/>
  <c r="G9" i="6"/>
  <c r="F14" i="6"/>
  <c r="G14" i="6" s="1"/>
  <c r="G8" i="6" l="1"/>
  <c r="G11" i="6"/>
  <c r="G10" i="6"/>
  <c r="I8" i="6"/>
  <c r="G13" i="6"/>
  <c r="H11" i="6"/>
  <c r="H6" i="6"/>
  <c r="I6" i="6"/>
  <c r="H7" i="6"/>
  <c r="G4" i="6"/>
  <c r="H4" i="6"/>
  <c r="I7" i="6"/>
  <c r="H5" i="6"/>
  <c r="I5" i="6"/>
  <c r="H14" i="6"/>
</calcChain>
</file>

<file path=xl/sharedStrings.xml><?xml version="1.0" encoding="utf-8"?>
<sst xmlns="http://schemas.openxmlformats.org/spreadsheetml/2006/main" count="7071" uniqueCount="2123">
  <si>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</si>
  <si>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</si>
  <si>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</si>
  <si>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</si>
  <si>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</si>
  <si>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</si>
  <si>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</si>
  <si>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</si>
  <si>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</si>
  <si>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</si>
  <si>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</si>
  <si>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</si>
  <si>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</si>
  <si>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</si>
  <si>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</si>
  <si>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</si>
  <si>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</si>
  <si>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</si>
  <si>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</si>
  <si>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</si>
  <si>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</si>
  <si>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</si>
  <si>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</si>
  <si>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</si>
  <si>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</si>
  <si>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</si>
  <si>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</si>
  <si>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</si>
  <si>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</si>
  <si>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</si>
  <si>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</si>
  <si>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</si>
  <si>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</si>
  <si>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</si>
  <si>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</si>
  <si>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</si>
  <si>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</si>
  <si>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</si>
  <si>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</si>
  <si>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</si>
  <si>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</si>
  <si>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</si>
  <si>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</si>
  <si>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</si>
  <si>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</si>
  <si>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</si>
  <si>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</si>
  <si>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</si>
  <si>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</si>
  <si>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</si>
  <si>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</si>
  <si>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</si>
  <si>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</si>
  <si>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</si>
  <si>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</si>
  <si>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</si>
  <si>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</si>
  <si>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</si>
  <si>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</si>
  <si>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</si>
  <si>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</si>
  <si>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</si>
  <si>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</si>
  <si>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</si>
  <si>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</si>
  <si>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</si>
  <si>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</si>
  <si>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</si>
  <si>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</si>
  <si>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</si>
  <si>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</si>
  <si>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</si>
  <si>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</si>
  <si>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</si>
  <si>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</si>
  <si>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</si>
  <si>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</si>
  <si>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</si>
  <si>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</si>
  <si>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</si>
  <si>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</si>
  <si>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</si>
  <si>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</si>
  <si>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</si>
  <si>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</si>
  <si>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</si>
  <si>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</si>
  <si>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</si>
  <si>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</si>
  <si>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</si>
  <si>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</si>
  <si>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</si>
  <si>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</si>
  <si>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</si>
  <si>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</si>
  <si>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</si>
  <si>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</si>
  <si>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</si>
  <si>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</si>
  <si>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</si>
  <si>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</si>
  <si>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</si>
  <si>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</si>
  <si>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</si>
  <si>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</si>
  <si>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</si>
  <si>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</si>
  <si>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</si>
  <si>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</si>
  <si>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</si>
  <si>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</si>
  <si>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</si>
  <si>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</si>
  <si>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</si>
  <si>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</si>
  <si>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</si>
  <si>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</si>
  <si>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</si>
  <si>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</si>
  <si>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</si>
  <si>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</si>
  <si>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</si>
  <si>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</si>
  <si>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</si>
  <si>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</si>
  <si>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</si>
  <si>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</si>
  <si>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</si>
  <si>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</si>
  <si>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</si>
  <si>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</si>
  <si>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</si>
  <si>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</si>
  <si>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</si>
  <si>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</si>
  <si>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</si>
  <si>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</si>
  <si>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</si>
  <si>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</si>
  <si>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</si>
  <si>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</si>
  <si>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</si>
  <si>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</si>
  <si>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</si>
  <si>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</si>
  <si>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</si>
  <si>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</si>
  <si>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</si>
  <si>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</si>
  <si>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</si>
  <si>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</si>
  <si>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</si>
  <si>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</si>
  <si>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</si>
  <si>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</si>
  <si>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</si>
  <si>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</si>
  <si>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</si>
  <si>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</si>
  <si>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</si>
  <si>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</si>
  <si>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</si>
  <si>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</si>
  <si>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</si>
  <si>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</si>
  <si>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</si>
  <si>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</si>
  <si>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</si>
  <si>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</si>
  <si>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</si>
  <si>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</si>
  <si>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</si>
  <si>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</si>
  <si>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</si>
  <si>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</si>
  <si>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</si>
  <si>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</si>
  <si>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</si>
  <si>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</si>
  <si>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</si>
  <si>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</si>
  <si>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</si>
  <si>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</si>
  <si>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</si>
  <si>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</si>
  <si>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</si>
  <si>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</si>
  <si>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</si>
  <si>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</si>
  <si>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</si>
  <si>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</si>
  <si>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</si>
  <si>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</si>
  <si>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</si>
  <si>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</si>
  <si>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</si>
  <si>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</si>
  <si>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</si>
  <si>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</si>
  <si>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</si>
  <si>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</si>
  <si>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</si>
  <si>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</si>
  <si>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</si>
  <si>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</si>
  <si>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</si>
  <si>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</si>
  <si>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</si>
  <si>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</si>
  <si>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</si>
  <si>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</si>
  <si>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</si>
  <si>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</si>
  <si>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</si>
  <si>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</si>
  <si>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</si>
  <si>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</si>
  <si>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</si>
  <si>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</si>
  <si>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</si>
  <si>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</si>
  <si>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</si>
  <si>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</si>
  <si>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</si>
  <si>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</si>
  <si>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</si>
  <si>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</si>
  <si>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</si>
  <si>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</si>
  <si>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</si>
  <si>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</si>
  <si>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</si>
  <si>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</si>
  <si>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</si>
  <si>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</si>
  <si>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</si>
  <si>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</si>
  <si>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</si>
  <si>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</si>
  <si>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</si>
  <si>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</si>
  <si>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</si>
  <si>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</si>
  <si>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</si>
  <si>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</si>
  <si>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</si>
  <si>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</si>
  <si>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</si>
  <si>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</si>
  <si>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</si>
  <si>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</si>
  <si>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</si>
  <si>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</si>
  <si>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</si>
  <si>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</si>
  <si>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</si>
  <si>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</si>
  <si>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</si>
  <si>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</si>
  <si>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</si>
  <si>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</si>
  <si>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</si>
  <si>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</si>
  <si>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</si>
  <si>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</si>
  <si>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</si>
  <si>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</si>
  <si>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</si>
  <si>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</si>
  <si>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</si>
  <si>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</si>
  <si>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</si>
  <si>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</si>
  <si>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</si>
  <si>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</si>
  <si>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</si>
  <si>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</si>
  <si>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</si>
  <si>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</si>
  <si>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</si>
  <si>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</si>
  <si>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</si>
  <si>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</si>
  <si>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</si>
  <si>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</si>
  <si>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</si>
  <si>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</si>
  <si>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</si>
  <si>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</si>
  <si>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</si>
  <si>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</si>
  <si>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</si>
  <si>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</si>
  <si>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</si>
  <si>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</si>
  <si>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</si>
  <si>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</si>
  <si>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</si>
  <si>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</si>
  <si>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</si>
  <si>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</si>
  <si>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</si>
  <si>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</si>
  <si>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</si>
  <si>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</si>
  <si>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</si>
  <si>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</si>
  <si>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</si>
  <si>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</si>
  <si>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</si>
  <si>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</si>
  <si>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</si>
  <si>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</si>
  <si>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</si>
  <si>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</si>
  <si>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</si>
  <si>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</si>
  <si>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</si>
  <si>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</si>
  <si>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</si>
  <si>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</si>
  <si>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</si>
  <si>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</si>
  <si>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</si>
  <si>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</si>
  <si>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</si>
  <si>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</si>
  <si>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</si>
  <si>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</si>
  <si>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</si>
  <si>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</si>
  <si>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</si>
  <si>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</si>
  <si>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</si>
  <si>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</si>
  <si>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</si>
  <si>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</si>
  <si>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</si>
  <si>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</si>
  <si>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</si>
  <si>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</si>
  <si>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</si>
  <si>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</si>
  <si>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</si>
  <si>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</si>
  <si>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</si>
  <si>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</si>
  <si>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</si>
  <si>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</si>
  <si>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</si>
  <si>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</si>
  <si>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</si>
  <si>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</si>
  <si>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</si>
  <si>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</si>
  <si>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</si>
  <si>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</si>
  <si>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</si>
  <si>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</si>
  <si>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</si>
  <si>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</si>
  <si>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</si>
  <si>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</si>
  <si>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</si>
  <si>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</si>
  <si>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</si>
  <si>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</si>
  <si>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</si>
  <si>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</si>
  <si>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</si>
  <si>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</si>
  <si>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</si>
  <si>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</si>
  <si>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</si>
  <si>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</si>
  <si>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</si>
  <si>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</si>
  <si>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</si>
  <si>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</si>
  <si>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</si>
  <si>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</si>
  <si>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</si>
  <si>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</si>
  <si>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</si>
  <si>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</si>
  <si>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</si>
  <si>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</si>
  <si>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</si>
  <si>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</si>
  <si>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</si>
  <si>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</si>
  <si>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</si>
  <si>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</si>
  <si>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</si>
  <si>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</si>
  <si>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</si>
  <si>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</si>
  <si>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</si>
  <si>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</si>
  <si>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</si>
  <si>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</si>
  <si>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</si>
  <si>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</si>
  <si>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</si>
  <si>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</si>
  <si>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</si>
  <si>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</si>
  <si>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</si>
  <si>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</si>
  <si>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</si>
  <si>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</si>
  <si>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</si>
  <si>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</si>
  <si>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</si>
  <si>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</si>
  <si>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</si>
  <si>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</si>
  <si>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</si>
  <si>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</si>
  <si>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</si>
  <si>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</si>
  <si>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</si>
  <si>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</si>
  <si>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</si>
  <si>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</si>
  <si>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</si>
  <si>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</si>
  <si>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</si>
  <si>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</si>
  <si>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</si>
  <si>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</si>
  <si>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</si>
  <si>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</si>
  <si>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</si>
  <si>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</si>
  <si>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</si>
  <si>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</si>
  <si>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</si>
  <si>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</si>
  <si>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</si>
  <si>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</si>
  <si>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</si>
  <si>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</si>
  <si>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</si>
  <si>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</si>
  <si>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</si>
  <si>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</si>
  <si>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</si>
  <si>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</si>
  <si>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</si>
  <si>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</si>
  <si>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</si>
  <si>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</si>
  <si>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</si>
  <si>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</si>
  <si>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</si>
  <si>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</si>
  <si>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</si>
  <si>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</si>
  <si>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</si>
  <si>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</si>
  <si>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</si>
  <si>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</si>
  <si>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</si>
  <si>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</si>
  <si>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</si>
  <si>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</si>
  <si>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</si>
  <si>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</si>
  <si>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</si>
  <si>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</si>
  <si>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</si>
  <si>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</si>
  <si>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</si>
  <si>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</si>
  <si>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</si>
  <si>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</si>
  <si>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</si>
  <si>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</si>
  <si>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</si>
  <si>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</si>
  <si>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</si>
  <si>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</si>
  <si>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</si>
  <si>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</si>
  <si>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</si>
  <si>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</si>
  <si>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</si>
  <si>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</si>
  <si>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</si>
  <si>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</si>
  <si>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</si>
  <si>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</si>
  <si>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</si>
  <si>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</si>
  <si>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</si>
  <si>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</si>
  <si>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</si>
  <si>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</si>
  <si>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</si>
  <si>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</si>
  <si>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</si>
  <si>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</si>
  <si>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</si>
  <si>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</si>
  <si>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</si>
  <si>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</si>
  <si>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</si>
  <si>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</si>
  <si>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</si>
  <si>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</si>
  <si>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</si>
  <si>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</si>
  <si>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</si>
  <si>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</si>
  <si>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</si>
  <si>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</si>
  <si>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</si>
  <si>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</si>
  <si>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</si>
  <si>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</si>
  <si>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</si>
  <si>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</si>
  <si>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</si>
  <si>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</si>
  <si>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</si>
  <si>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</si>
  <si>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</si>
  <si>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</si>
  <si>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</si>
  <si>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</si>
  <si>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</si>
  <si>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</si>
  <si>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</si>
  <si>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</si>
  <si>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</si>
  <si>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</si>
  <si>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</si>
  <si>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</si>
  <si>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</si>
  <si>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</si>
  <si>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</si>
  <si>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</si>
  <si>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</si>
  <si>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</si>
  <si>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</si>
  <si>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</si>
  <si>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</si>
  <si>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</si>
  <si>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</si>
  <si>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</si>
  <si>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</si>
  <si>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</si>
  <si>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</si>
  <si>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</si>
  <si>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</si>
  <si>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</si>
  <si>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</si>
  <si>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</si>
  <si>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</si>
  <si>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</si>
  <si>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</si>
  <si>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</si>
  <si>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</si>
  <si>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</si>
  <si>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</si>
  <si>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</si>
  <si>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</si>
  <si>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</si>
  <si>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</si>
  <si>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</si>
  <si>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</si>
  <si>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</si>
  <si>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</si>
  <si>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</si>
  <si>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</si>
  <si>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</si>
  <si>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</si>
  <si>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</si>
  <si>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</si>
  <si>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</si>
  <si>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</si>
  <si>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</si>
  <si>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</si>
  <si>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</si>
  <si>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</si>
  <si>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</si>
  <si>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</si>
  <si>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</si>
  <si>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</si>
  <si>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</si>
  <si>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</si>
  <si>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</si>
  <si>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</si>
  <si>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</si>
  <si>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</si>
  <si>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</si>
  <si>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</si>
  <si>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</si>
  <si>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</si>
  <si>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</si>
  <si>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</si>
  <si>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</si>
  <si>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</si>
  <si>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</si>
  <si>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</si>
  <si>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</si>
  <si>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</si>
  <si>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</si>
  <si>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</si>
  <si>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</si>
  <si>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</si>
  <si>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</si>
  <si>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</si>
  <si>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</si>
  <si>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</si>
  <si>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</si>
  <si>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</si>
  <si>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</si>
  <si>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</si>
  <si>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</si>
  <si>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</si>
  <si>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</si>
  <si>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</si>
  <si>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</si>
  <si>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</si>
  <si>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</si>
  <si>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</si>
  <si>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</si>
  <si>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</si>
  <si>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</si>
  <si>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</si>
  <si>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</si>
  <si>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</si>
  <si>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</si>
  <si>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</si>
  <si>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</si>
  <si>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</si>
  <si>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</si>
  <si>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</si>
  <si>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</si>
  <si>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</si>
  <si>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</si>
  <si>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</si>
  <si>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</si>
  <si>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</si>
  <si>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</si>
  <si>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</si>
  <si>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</si>
  <si>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</si>
  <si>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</si>
  <si>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</si>
  <si>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</si>
  <si>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</si>
  <si>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</si>
  <si>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</si>
  <si>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</si>
  <si>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</si>
  <si>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</si>
  <si>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</si>
  <si>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</si>
  <si>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</si>
  <si>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</si>
  <si>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</si>
  <si>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</si>
  <si>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</si>
  <si>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</si>
  <si>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</si>
  <si>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</si>
  <si>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</si>
  <si>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</si>
  <si>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</si>
  <si>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</si>
  <si>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</si>
  <si>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</si>
  <si>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</si>
  <si>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</si>
  <si>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</si>
  <si>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</si>
  <si>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</si>
  <si>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</si>
  <si>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</si>
  <si>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</si>
  <si>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</si>
  <si>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</si>
  <si>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</si>
  <si>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</si>
  <si>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</si>
  <si>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</si>
  <si>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</si>
  <si>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</si>
  <si>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</si>
  <si>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</si>
  <si>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</si>
  <si>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</si>
  <si>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</si>
  <si>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</si>
  <si>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</si>
  <si>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</si>
  <si>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</si>
  <si>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</si>
  <si>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</si>
  <si>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</si>
  <si>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</si>
  <si>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</si>
  <si>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</si>
  <si>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</si>
  <si>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</si>
  <si>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</si>
  <si>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</si>
  <si>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</si>
  <si>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</si>
  <si>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</si>
  <si>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</si>
  <si>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</si>
  <si>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</si>
  <si>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</si>
  <si>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</si>
  <si>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</si>
  <si>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</si>
  <si>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</si>
  <si>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</si>
  <si>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</si>
  <si>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</si>
  <si>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</si>
  <si>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</si>
  <si>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</si>
  <si>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</si>
  <si>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</si>
  <si>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</si>
  <si>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</si>
  <si>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</si>
  <si>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</si>
  <si>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</si>
  <si>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</si>
  <si>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</si>
  <si>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</si>
  <si>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</si>
  <si>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</si>
  <si>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</si>
  <si>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</si>
  <si>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</si>
  <si>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</si>
  <si>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</si>
  <si>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</si>
  <si>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</si>
  <si>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</si>
  <si>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</si>
  <si>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</si>
  <si>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</si>
  <si>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</si>
  <si>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</si>
  <si>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</si>
  <si>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</si>
  <si>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</si>
  <si>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</si>
  <si>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</si>
  <si>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</si>
  <si>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</si>
  <si>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</si>
  <si>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</si>
  <si>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</si>
  <si>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</si>
  <si>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</si>
  <si>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</si>
  <si>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</si>
  <si>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</si>
  <si>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</si>
  <si>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</si>
  <si>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</si>
  <si>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</si>
  <si>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</si>
  <si>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</si>
  <si>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</si>
  <si>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</si>
  <si>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</si>
  <si>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</si>
  <si>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</si>
  <si>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</si>
  <si>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</si>
  <si>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</si>
  <si>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</si>
  <si>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</si>
  <si>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</si>
  <si>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</si>
  <si>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</si>
  <si>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</si>
  <si>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</si>
  <si>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</si>
  <si>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</si>
  <si>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</si>
  <si>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</si>
  <si>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</si>
  <si>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</si>
  <si>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</si>
  <si>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</si>
  <si>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</si>
  <si>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</si>
  <si>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</si>
  <si>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</si>
  <si>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</si>
  <si>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</si>
  <si>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</si>
  <si>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</si>
  <si>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</si>
  <si>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</si>
  <si>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</si>
  <si>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</si>
  <si>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</si>
  <si>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</si>
  <si>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</si>
  <si>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</si>
  <si>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</si>
  <si>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</si>
  <si>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</si>
  <si>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</si>
  <si>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</si>
  <si>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</si>
  <si>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</si>
  <si>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</si>
  <si>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</si>
  <si>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</si>
  <si>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</si>
  <si>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</si>
  <si>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</si>
  <si>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</si>
  <si>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</si>
  <si>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</si>
  <si>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</si>
  <si>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</si>
  <si>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</si>
  <si>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</si>
  <si>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</si>
  <si>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</si>
  <si>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</si>
  <si>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</si>
  <si>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</si>
  <si>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</si>
  <si>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</si>
  <si>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</si>
  <si>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</si>
  <si>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</si>
  <si>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</si>
  <si>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</si>
  <si>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</si>
  <si>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</si>
  <si>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</si>
  <si>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</si>
  <si>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</si>
  <si>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</si>
  <si>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</si>
  <si>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</si>
  <si>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</si>
  <si>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</si>
  <si>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</si>
  <si>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</si>
  <si>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</si>
  <si>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</si>
  <si>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</si>
  <si>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</si>
  <si>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</si>
  <si>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</si>
  <si>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</si>
  <si>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</si>
  <si>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</si>
  <si>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</si>
  <si>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</si>
  <si>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</si>
  <si>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</si>
  <si>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</si>
  <si>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</si>
  <si>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</si>
  <si>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</si>
  <si>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</si>
  <si>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</si>
  <si>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</si>
  <si>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</si>
  <si>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</si>
  <si>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</si>
  <si>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</si>
  <si>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</si>
  <si>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</si>
  <si>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</si>
  <si>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</si>
  <si>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</si>
  <si>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</si>
  <si>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</si>
  <si>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</si>
  <si>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</si>
  <si>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</si>
  <si>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</si>
  <si>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</si>
  <si>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</si>
  <si>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</si>
  <si>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</si>
  <si>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</si>
  <si>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</si>
  <si>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</si>
  <si>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</si>
  <si>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</si>
  <si>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</si>
  <si>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</si>
  <si>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</si>
  <si>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</si>
  <si>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</si>
  <si>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</si>
  <si>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</si>
  <si>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</si>
  <si>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</si>
  <si>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</si>
  <si>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</si>
  <si>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</si>
  <si>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</si>
  <si>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</si>
  <si>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</si>
  <si>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</si>
  <si>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</si>
  <si>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</si>
  <si>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</si>
  <si>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</si>
  <si>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</si>
  <si>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</si>
  <si>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</si>
  <si>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</si>
  <si>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</si>
  <si>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</si>
  <si>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</si>
  <si>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</si>
  <si>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</si>
  <si>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</si>
  <si>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</si>
  <si>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</si>
  <si>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</si>
  <si>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</si>
  <si>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</si>
  <si>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</si>
  <si>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</si>
  <si>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</si>
  <si>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</si>
  <si>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</si>
  <si>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</si>
  <si>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</si>
  <si>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</si>
  <si>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</si>
  <si>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</si>
  <si>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</si>
  <si>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</si>
  <si>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</si>
  <si>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</si>
  <si>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</si>
  <si>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</si>
  <si>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</si>
  <si>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</si>
  <si>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</si>
  <si>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</si>
  <si>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</si>
  <si>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</si>
  <si>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</si>
  <si>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</si>
  <si>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</si>
  <si>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</si>
  <si>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</si>
  <si>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</si>
  <si>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</si>
  <si>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</si>
  <si>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</si>
  <si>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</si>
  <si>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</si>
  <si>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</si>
  <si>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</si>
  <si>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</si>
  <si>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</si>
  <si>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</si>
  <si>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</si>
  <si>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</si>
  <si>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</si>
  <si>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</si>
  <si>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</si>
  <si>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</si>
  <si>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</si>
  <si>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</si>
  <si>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</si>
  <si>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</si>
  <si>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</si>
  <si>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</si>
  <si>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</si>
  <si>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</si>
  <si>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</si>
  <si>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</si>
  <si>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</si>
  <si>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</si>
  <si>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</si>
  <si>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</si>
  <si>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</si>
  <si>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</si>
  <si>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</si>
  <si>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</si>
  <si>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</si>
  <si>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</si>
  <si>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</si>
  <si>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</si>
  <si>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</si>
  <si>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</si>
  <si>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</si>
  <si>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</si>
  <si>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</si>
  <si>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</si>
  <si>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</si>
  <si>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</si>
  <si>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</si>
  <si>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</si>
  <si>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</si>
  <si>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</si>
  <si>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</si>
  <si>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</si>
  <si>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</si>
  <si>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</si>
  <si>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</si>
  <si>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</si>
  <si>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</si>
  <si>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</si>
  <si>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</si>
  <si>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</si>
  <si>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</si>
  <si>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</si>
  <si>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</si>
  <si>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</si>
  <si>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</si>
  <si>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</si>
  <si>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</si>
  <si>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</si>
  <si>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</si>
  <si>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</si>
  <si>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</si>
  <si>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</si>
  <si>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</si>
  <si>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</si>
  <si>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</si>
  <si>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</si>
  <si>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</si>
  <si>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</si>
  <si>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</si>
  <si>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</si>
  <si>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</si>
  <si>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</si>
  <si>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</si>
  <si>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</si>
  <si>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</si>
  <si>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</si>
  <si>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</si>
  <si>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</si>
  <si>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</si>
  <si>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</si>
  <si>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</si>
  <si>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</si>
  <si>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</si>
  <si>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</si>
  <si>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</si>
  <si>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</si>
  <si>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</si>
  <si>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</si>
  <si>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</si>
  <si>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</si>
  <si>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</si>
  <si>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</si>
  <si>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</si>
  <si>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</si>
  <si>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</si>
  <si>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</si>
  <si>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</si>
  <si>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</si>
  <si>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</si>
  <si>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</si>
  <si>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</si>
  <si>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</si>
  <si>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</si>
  <si>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</si>
  <si>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</si>
  <si>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</si>
  <si>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</si>
  <si>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</si>
  <si>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</si>
  <si>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</si>
  <si>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</si>
  <si>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</si>
  <si>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</si>
  <si>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</si>
  <si>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</si>
  <si>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</si>
  <si>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</si>
  <si>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</si>
  <si>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</si>
  <si>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</si>
  <si>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</si>
  <si>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</si>
  <si>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</si>
  <si>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</si>
  <si>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</si>
  <si>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</si>
  <si>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</si>
  <si>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</si>
  <si>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</si>
  <si>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</si>
  <si>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</si>
  <si>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</si>
  <si>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</si>
  <si>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</si>
  <si>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</si>
  <si>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</si>
  <si>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</si>
  <si>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</si>
  <si>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</si>
  <si>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</si>
  <si>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</si>
  <si>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</si>
  <si>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</si>
  <si>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</si>
  <si>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</si>
  <si>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</si>
  <si>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</si>
  <si>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</si>
  <si>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</si>
  <si>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</si>
  <si>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</si>
  <si>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</si>
  <si>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</si>
  <si>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</si>
  <si>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</si>
  <si>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</si>
  <si>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</si>
  <si>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</si>
  <si>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</si>
  <si>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</si>
  <si>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</si>
  <si>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</si>
  <si>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</si>
  <si>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</si>
  <si>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</si>
  <si>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</si>
  <si>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</si>
  <si>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</si>
  <si>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</si>
  <si>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</si>
  <si>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</si>
  <si>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</si>
  <si>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</si>
  <si>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</si>
  <si>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</si>
  <si>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</si>
  <si>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</si>
  <si>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</si>
  <si>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</si>
  <si>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</si>
  <si>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</si>
  <si>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</si>
  <si>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</si>
  <si>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</si>
  <si>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</si>
  <si>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</si>
  <si>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</si>
  <si>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</si>
  <si>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</si>
  <si>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</si>
  <si>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</si>
  <si>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</si>
  <si>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</si>
  <si>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</si>
  <si>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</si>
  <si>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</si>
  <si>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</si>
  <si>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</si>
  <si>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</si>
  <si>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</si>
  <si>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</si>
  <si>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</si>
  <si>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</si>
  <si>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</si>
  <si>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</si>
  <si>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</si>
  <si>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</si>
  <si>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</si>
  <si>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</si>
  <si>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</si>
  <si>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</si>
  <si>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</si>
  <si>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</si>
  <si>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</si>
  <si>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</si>
  <si>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</si>
  <si>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</si>
  <si>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</si>
  <si>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</si>
  <si>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</si>
  <si>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</si>
  <si>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</si>
  <si>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</si>
  <si>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</si>
  <si>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</si>
  <si>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</si>
  <si>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</si>
  <si>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</si>
  <si>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</si>
  <si>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</si>
  <si>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</si>
  <si>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</si>
  <si>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</si>
  <si>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</si>
  <si>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</si>
  <si>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</si>
  <si>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</si>
  <si>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</si>
  <si>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</si>
  <si>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</si>
  <si>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</si>
  <si>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</si>
  <si>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</si>
  <si>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</si>
  <si>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</si>
  <si>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</si>
  <si>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</si>
  <si>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</si>
  <si>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</si>
  <si>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</si>
  <si>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</si>
  <si>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</si>
  <si>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</si>
  <si>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</si>
  <si>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</si>
  <si>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</si>
  <si>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</si>
  <si>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</si>
  <si>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</si>
  <si>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</si>
  <si>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</si>
  <si>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</si>
  <si>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</si>
  <si>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</si>
  <si>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</si>
  <si>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</si>
  <si>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</si>
  <si>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</si>
  <si>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</si>
  <si>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</si>
  <si>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</si>
  <si>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</si>
  <si>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</si>
  <si>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</si>
  <si>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</si>
  <si>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</si>
  <si>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</si>
  <si>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</si>
  <si>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</si>
  <si>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</si>
  <si>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</si>
  <si>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</si>
  <si>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</si>
  <si>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</si>
  <si>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</si>
  <si>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</si>
  <si>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</si>
  <si>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</si>
  <si>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</si>
  <si>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</si>
  <si>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</si>
  <si>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</si>
  <si>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</si>
  <si>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</si>
  <si>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</si>
  <si>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</si>
  <si>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</si>
  <si>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</si>
  <si>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</si>
  <si>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</si>
  <si>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</si>
  <si>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</si>
  <si>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</si>
  <si>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</si>
  <si>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</si>
  <si>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</si>
  <si>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</si>
  <si>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</si>
  <si>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</si>
  <si>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</si>
  <si>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</si>
  <si>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</si>
  <si>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</si>
  <si>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</si>
  <si>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</si>
  <si>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</si>
  <si>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</si>
  <si>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</si>
  <si>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</si>
  <si>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</si>
  <si>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</si>
  <si>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</si>
  <si>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</si>
  <si>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</si>
  <si>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</si>
  <si>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</si>
  <si>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</si>
  <si>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</si>
  <si>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</si>
  <si>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</si>
  <si>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</si>
  <si>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</si>
  <si>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</si>
  <si>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</si>
  <si>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</si>
  <si>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</si>
  <si>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</si>
  <si>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</si>
  <si>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</si>
  <si>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</si>
  <si>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</si>
  <si>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</si>
  <si>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</si>
  <si>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</si>
  <si>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</si>
  <si>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</si>
  <si>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</si>
  <si>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</si>
  <si>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</si>
  <si>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</si>
  <si>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</si>
  <si>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</si>
  <si>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</si>
  <si>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</si>
  <si>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</si>
  <si>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</si>
  <si>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</si>
  <si>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</si>
  <si>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</si>
  <si>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</si>
  <si>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</si>
  <si>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</si>
  <si>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</si>
  <si>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</si>
  <si>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</si>
  <si>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</si>
  <si>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</si>
  <si>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</si>
  <si>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</si>
  <si>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</si>
  <si>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</si>
  <si>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</si>
  <si>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</si>
  <si>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</si>
  <si>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</si>
  <si>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</si>
  <si>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</si>
  <si>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</si>
  <si>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</si>
  <si>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</si>
  <si>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</si>
  <si>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</si>
  <si>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</si>
  <si>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</si>
  <si>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</si>
  <si>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</si>
  <si>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</si>
  <si>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</si>
  <si>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</si>
  <si>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</si>
  <si>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</si>
  <si>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</si>
  <si>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</si>
  <si>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</si>
  <si>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</si>
  <si>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</si>
  <si>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</si>
  <si>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</si>
  <si>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</si>
  <si>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</si>
  <si>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</si>
  <si>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</si>
  <si>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</si>
  <si>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</si>
  <si>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</si>
  <si>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</si>
  <si>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</si>
  <si>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</si>
  <si>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</si>
  <si>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</si>
  <si>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</si>
  <si>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</si>
  <si>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</si>
  <si>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</si>
  <si>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</si>
  <si>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</si>
  <si>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</si>
  <si>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</si>
  <si>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</si>
  <si>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</si>
  <si>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</si>
  <si>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</si>
  <si>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</si>
  <si>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</si>
  <si>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</si>
  <si>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</si>
  <si>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</si>
  <si>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</si>
  <si>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</si>
  <si>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</si>
  <si>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</si>
  <si>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</si>
  <si>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</si>
  <si>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</si>
  <si>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</si>
  <si>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</si>
  <si>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</si>
  <si>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</si>
  <si>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</si>
  <si>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</si>
  <si>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</si>
  <si>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</si>
  <si>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</si>
  <si>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</si>
  <si>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</si>
  <si>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</si>
  <si>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</si>
  <si>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</si>
  <si>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</si>
  <si>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</si>
  <si>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</si>
  <si>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</si>
  <si>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</si>
  <si>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</si>
  <si>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</si>
  <si>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</si>
  <si>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</si>
  <si>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</si>
  <si>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</si>
  <si>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</si>
  <si>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</si>
  <si>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</si>
  <si>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</si>
  <si>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</si>
  <si>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</si>
  <si>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</si>
  <si>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</si>
  <si>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</si>
  <si>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</si>
  <si>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</si>
  <si>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</si>
  <si>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</si>
  <si>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</si>
  <si>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</si>
  <si>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</si>
  <si>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</si>
  <si>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</si>
  <si>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</si>
  <si>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</si>
  <si>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</si>
  <si>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</si>
  <si>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</si>
  <si>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</si>
  <si>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</si>
  <si>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</si>
  <si>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</si>
  <si>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</si>
  <si>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</si>
  <si>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</si>
  <si>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</si>
  <si>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</si>
  <si>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</si>
  <si>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</si>
  <si>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</si>
  <si>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</si>
  <si>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</si>
  <si>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</si>
  <si>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</si>
  <si>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</si>
  <si>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</si>
  <si>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</si>
  <si>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</si>
  <si>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</si>
  <si>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</si>
  <si>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</si>
  <si>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</si>
  <si>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</si>
  <si>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</si>
  <si>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</si>
  <si>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</si>
  <si>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</si>
  <si>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</si>
  <si>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</si>
  <si>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</si>
  <si>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</si>
  <si>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</si>
  <si>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</si>
  <si>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</si>
  <si>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</si>
  <si>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</si>
  <si>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</si>
  <si>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</si>
  <si>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</si>
  <si>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</si>
  <si>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</si>
  <si>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</si>
  <si>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</si>
  <si>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</si>
  <si>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</si>
  <si>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</si>
  <si>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</si>
  <si>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</si>
  <si>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</si>
  <si>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</si>
  <si>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</si>
  <si>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</si>
  <si>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</si>
  <si>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</si>
  <si>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</si>
  <si>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</si>
  <si>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</si>
  <si>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</si>
  <si>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</si>
  <si>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</si>
  <si>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</si>
  <si>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</si>
  <si>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</si>
  <si>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</si>
  <si>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</si>
  <si>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</si>
  <si>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</si>
  <si>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</si>
  <si>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</si>
  <si>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</si>
  <si>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</si>
  <si>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</si>
  <si>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</si>
  <si>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</si>
  <si>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</si>
  <si>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</si>
  <si>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</si>
  <si>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</si>
  <si>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</si>
  <si>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</si>
  <si>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</si>
  <si>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</si>
  <si>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</si>
  <si>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</si>
  <si>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</si>
  <si>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</si>
  <si>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</si>
  <si>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</si>
  <si>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</si>
  <si>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</si>
  <si>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</si>
  <si>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</si>
  <si>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</si>
  <si>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</si>
  <si>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</si>
  <si>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</si>
  <si>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</si>
  <si>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</si>
  <si>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</si>
  <si>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</si>
  <si>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</si>
  <si>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</si>
  <si>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</si>
  <si>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</si>
  <si>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</si>
  <si>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</si>
  <si>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</si>
  <si>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</si>
  <si>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</si>
  <si>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</si>
  <si>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</si>
  <si>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</si>
  <si>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</si>
  <si>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</si>
  <si>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</si>
  <si>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</si>
  <si>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</si>
  <si>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</si>
  <si>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</si>
  <si>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</si>
  <si>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</si>
  <si>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</si>
  <si>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</si>
  <si>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</si>
  <si>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</si>
  <si>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</si>
  <si>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</si>
  <si>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</si>
  <si>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</si>
  <si>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</si>
  <si>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</si>
  <si>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</si>
  <si>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</si>
  <si>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</si>
  <si>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</si>
  <si>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</si>
  <si>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</si>
  <si>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</si>
  <si>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</si>
  <si>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</si>
  <si>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</si>
  <si>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</si>
  <si>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</si>
  <si>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</si>
  <si>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</si>
  <si>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</si>
  <si>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</si>
  <si>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</si>
  <si>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</si>
  <si>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</si>
  <si>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</si>
  <si>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</si>
  <si>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</si>
  <si>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</si>
  <si>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</si>
  <si>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</si>
  <si>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</si>
  <si>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</si>
  <si>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</si>
  <si>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</si>
  <si>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</si>
  <si>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</si>
  <si>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</si>
  <si>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</si>
  <si>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</si>
  <si>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</si>
  <si>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</si>
  <si>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</si>
  <si>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</si>
  <si>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</si>
  <si>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</si>
  <si>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</si>
  <si>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</si>
  <si>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</si>
  <si>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</si>
  <si>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</si>
  <si>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</si>
  <si>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</si>
  <si>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</si>
  <si>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</si>
  <si>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</si>
  <si>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</si>
  <si>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</si>
  <si>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</si>
  <si>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</si>
  <si>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</si>
  <si>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</si>
  <si>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</si>
  <si>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</si>
  <si>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</si>
  <si>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</si>
  <si>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</si>
  <si>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</si>
  <si>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</si>
  <si>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</si>
  <si>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</si>
  <si>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</si>
  <si>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</si>
  <si>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</si>
  <si>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</si>
  <si>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</si>
  <si>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</si>
  <si>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</si>
  <si>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</si>
  <si>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</si>
  <si>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</si>
  <si>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</si>
  <si>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</si>
  <si>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</si>
  <si>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</si>
  <si>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</si>
  <si>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</si>
  <si>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</si>
  <si>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</si>
  <si>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</si>
  <si>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</si>
  <si>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</si>
  <si>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</si>
  <si>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</si>
  <si>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</si>
  <si>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</si>
  <si>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</si>
  <si>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</si>
  <si>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</si>
  <si>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</si>
  <si>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</si>
  <si>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</si>
  <si>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</si>
  <si>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</si>
  <si>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</si>
  <si>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</si>
  <si>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</si>
  <si>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</si>
  <si>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</si>
  <si>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</si>
  <si>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</si>
  <si>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</si>
  <si>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</si>
  <si>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</si>
  <si>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</si>
  <si>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</si>
  <si>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</si>
  <si>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</si>
  <si>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</si>
  <si>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</si>
  <si>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</si>
  <si>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</si>
  <si>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</si>
  <si>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</si>
  <si>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</si>
  <si>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</si>
  <si>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</si>
  <si>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</si>
  <si>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</si>
  <si>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</si>
  <si>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</si>
  <si>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</si>
  <si>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</si>
  <si>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</si>
  <si>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</si>
  <si>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</si>
  <si>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</si>
  <si>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</si>
  <si>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</si>
  <si>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</si>
  <si>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</si>
  <si>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</si>
  <si>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</si>
  <si>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</si>
  <si>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</si>
  <si>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</si>
  <si>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</si>
  <si>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</si>
  <si>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</si>
  <si>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</si>
  <si>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</si>
  <si>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</si>
  <si>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</si>
  <si>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</si>
  <si>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</si>
  <si>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</si>
  <si>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</si>
  <si>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</si>
  <si>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</si>
  <si>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</si>
  <si>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</si>
  <si>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</si>
  <si>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</si>
  <si>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</si>
  <si>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</si>
  <si>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</si>
  <si>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</si>
  <si>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</si>
  <si>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</si>
  <si>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</si>
  <si>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</si>
  <si>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</si>
  <si>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</si>
  <si>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</si>
  <si>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</si>
  <si>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</si>
  <si>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</si>
  <si>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</si>
  <si>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</si>
  <si>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</si>
  <si>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</si>
  <si>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</si>
  <si>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</si>
  <si>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</si>
  <si>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</si>
  <si>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</si>
  <si>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</si>
  <si>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</si>
  <si>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</si>
  <si>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</si>
  <si>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</si>
  <si>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</si>
  <si>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</si>
  <si>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</si>
  <si>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</si>
  <si>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</si>
  <si>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</si>
  <si>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</si>
  <si>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</si>
  <si>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</si>
  <si>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</si>
  <si>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</si>
  <si>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</si>
  <si>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</si>
  <si>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</si>
  <si>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</si>
  <si>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</si>
  <si>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</si>
  <si>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</si>
  <si>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</si>
  <si>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</si>
  <si>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</si>
  <si>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</si>
  <si>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</si>
  <si>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</si>
  <si>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</si>
  <si>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</si>
  <si>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</si>
  <si>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</si>
  <si>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</si>
  <si>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</si>
  <si>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</si>
  <si>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</si>
  <si>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</si>
  <si>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</si>
  <si>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</si>
  <si>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</si>
  <si>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</si>
  <si>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</si>
  <si>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</si>
  <si>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</si>
  <si>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</si>
  <si>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</si>
  <si>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</si>
  <si>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</si>
  <si>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</si>
  <si>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</si>
  <si>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</si>
  <si>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</si>
  <si>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</si>
  <si>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</si>
  <si>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</si>
  <si>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</si>
  <si>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</si>
  <si>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</si>
  <si>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</si>
  <si>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</si>
  <si>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</si>
  <si>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</si>
  <si>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</si>
  <si>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</si>
  <si>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</si>
  <si>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</si>
  <si>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</si>
  <si>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</si>
  <si>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</si>
  <si>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</si>
  <si>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</si>
  <si>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</si>
  <si>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</si>
  <si>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</si>
  <si>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</si>
  <si>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</si>
  <si>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</si>
  <si>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</si>
  <si>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</si>
  <si>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</si>
  <si>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</si>
  <si>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</si>
  <si>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</si>
  <si>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</si>
  <si>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</si>
  <si>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</si>
  <si>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</si>
  <si>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</si>
  <si>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</si>
  <si>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</si>
  <si>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</si>
  <si>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</si>
  <si>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</si>
  <si>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</si>
  <si>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</si>
  <si>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</si>
  <si>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</si>
  <si>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</si>
  <si>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</si>
  <si>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</si>
  <si>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</si>
  <si>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</si>
  <si>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</si>
  <si>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</si>
  <si>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</si>
  <si>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</si>
  <si>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</si>
  <si>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</si>
  <si>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</si>
  <si>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</si>
  <si>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</si>
  <si>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</si>
  <si>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</si>
  <si>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</si>
  <si>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</si>
  <si>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</si>
  <si>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</si>
  <si>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</si>
  <si>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</si>
  <si>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</si>
  <si>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</si>
  <si>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</si>
  <si>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</si>
  <si>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</si>
  <si>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</si>
  <si>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</si>
  <si>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</si>
  <si>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</si>
  <si>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</si>
  <si>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</si>
  <si>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</si>
  <si>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</si>
  <si>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</si>
  <si>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</si>
  <si>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</si>
  <si>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</si>
  <si>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</si>
  <si>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</si>
  <si>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</si>
  <si>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</si>
  <si>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</si>
  <si>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</si>
  <si>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</si>
  <si>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</si>
  <si>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</si>
  <si>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</si>
  <si>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</si>
  <si>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</si>
  <si>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</si>
  <si>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</si>
  <si>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</si>
  <si>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</si>
  <si>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</si>
  <si>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</si>
  <si>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</si>
  <si>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</si>
  <si>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</si>
  <si>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</si>
  <si>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</si>
  <si>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</si>
  <si>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</si>
  <si>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</si>
  <si>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</si>
  <si>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</si>
  <si>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</si>
  <si>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</si>
  <si>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</si>
  <si>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</si>
  <si>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</si>
  <si>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</si>
  <si>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</si>
  <si>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</si>
  <si>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</si>
  <si>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</si>
  <si>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</si>
  <si>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</si>
  <si>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</si>
  <si>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</si>
  <si>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</si>
  <si>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</si>
  <si>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</si>
  <si>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</si>
  <si>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</si>
  <si>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</si>
  <si>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</si>
  <si>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</si>
  <si>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</si>
  <si>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</si>
  <si>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</si>
  <si>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</si>
  <si>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</si>
  <si>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</si>
  <si>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</si>
  <si>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</si>
  <si>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</si>
  <si>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</si>
  <si>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</si>
  <si>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</si>
  <si>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</si>
  <si>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</si>
  <si>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</si>
  <si>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</si>
  <si>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</si>
  <si>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</si>
  <si>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</si>
  <si>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</si>
  <si>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</si>
  <si>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</si>
  <si>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</si>
  <si>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</si>
  <si>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</si>
  <si>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</si>
  <si>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</si>
  <si>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</si>
  <si>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</si>
  <si>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</si>
  <si>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</si>
  <si>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</si>
  <si>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</si>
  <si>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</si>
  <si>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</si>
  <si>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</si>
  <si>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</si>
  <si>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</si>
  <si>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</si>
  <si>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</si>
  <si>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</si>
  <si>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</si>
  <si>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</si>
  <si>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</si>
  <si>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</si>
  <si>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</si>
  <si>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</si>
  <si>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</si>
  <si>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</si>
  <si>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</si>
  <si>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</si>
  <si>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</si>
  <si>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</si>
  <si>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</si>
  <si>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</si>
  <si>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</si>
  <si>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</si>
  <si>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</si>
  <si>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</si>
  <si>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</si>
  <si>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</si>
  <si>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</si>
  <si>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</si>
  <si>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</si>
  <si>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</si>
  <si>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</si>
  <si>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</si>
  <si>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</si>
  <si>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</si>
  <si>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</si>
  <si>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</si>
  <si>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</si>
  <si>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</si>
  <si>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</si>
  <si>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</si>
  <si>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</si>
  <si>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Row Labels</t>
  </si>
  <si>
    <t>Grand Total</t>
  </si>
  <si>
    <t>Parent Category</t>
  </si>
  <si>
    <t>Sub-Category</t>
  </si>
  <si>
    <t>food</t>
  </si>
  <si>
    <t>food trucks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</si>
  <si>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</si>
  <si>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</si>
  <si>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</si>
  <si>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</si>
  <si>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</si>
  <si>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</si>
  <si>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</si>
  <si>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</si>
  <si>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</si>
  <si>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</si>
  <si>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</si>
  <si>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</si>
  <si>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</si>
  <si>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</si>
  <si>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</si>
  <si>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</si>
  <si>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</si>
  <si>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</si>
  <si>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</si>
  <si>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</si>
  <si>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</si>
  <si>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</si>
  <si>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</si>
  <si>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</si>
  <si>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</si>
  <si>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</si>
  <si>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</si>
  <si>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</si>
  <si>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</si>
  <si>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</si>
  <si>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</si>
  <si>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</si>
  <si>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</si>
  <si>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</si>
  <si>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</si>
  <si>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</si>
  <si>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</si>
  <si>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</si>
  <si>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</si>
  <si>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</si>
  <si>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</si>
  <si>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</si>
  <si>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</si>
  <si>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</si>
  <si>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</si>
  <si>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</si>
  <si>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</si>
  <si>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</si>
  <si>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</si>
  <si>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</si>
  <si>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</si>
  <si>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</si>
  <si>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</si>
  <si>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</si>
  <si>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</si>
  <si>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</si>
  <si>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</si>
  <si>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</si>
  <si>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</si>
  <si>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</si>
  <si>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</si>
  <si>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</si>
  <si>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</si>
  <si>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</si>
  <si>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</si>
  <si>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</si>
  <si>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</si>
  <si>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</si>
  <si>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</si>
  <si>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</si>
  <si>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</si>
  <si>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</si>
  <si>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</si>
  <si>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</si>
  <si>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</si>
  <si>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 Campaigns</t>
  </si>
  <si>
    <t>Unsuccessful Campaigns</t>
  </si>
  <si>
    <t xml:space="preserve">Use your data to determine if there is more variability with successful or unsuccessful campaigns. </t>
  </si>
  <si>
    <t>Why or why not?</t>
  </si>
  <si>
    <t>Values</t>
  </si>
  <si>
    <t>Use your data to determine whether the mean or the median better summarizes the data.</t>
  </si>
  <si>
    <t>For this scenario, the median can indicate a more accurate value of backers, since there are extreme values ​​such as 0</t>
  </si>
  <si>
    <t>There is more variability in successful campaigns</t>
  </si>
  <si>
    <t>Does this make sense? Yes</t>
  </si>
  <si>
    <t>Z-score</t>
  </si>
  <si>
    <t>It does make sense, since the sample presents data with extreme values (Between 0 and 7,295), which makes the variability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</si>
</sst>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71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3" fontId="0" fillId="0" borderId="10" xfId="0" applyNumberFormat="1" applyFont="1" applyBorder="1" applyAlignment="1">
      <alignment horizontal="center" vertical="center"/>
    </xf>
    <xf numFmtId="3" fontId="0" fillId="0" borderId="12" xfId="0" applyNumberFormat="1" applyFont="1" applyBorder="1" applyAlignment="1">
      <alignment horizontal="center" vertical="center"/>
    </xf>
    <xf numFmtId="3" fontId="0" fillId="0" borderId="17" xfId="0" applyNumberFormat="1" applyFont="1" applyBorder="1" applyAlignment="1">
      <alignment horizontal="center" vertical="center"/>
    </xf>
    <xf numFmtId="3" fontId="0" fillId="0" borderId="18" xfId="0" applyNumberFormat="1" applyFont="1" applyBorder="1" applyAlignment="1">
      <alignment horizontal="center" vertical="center"/>
    </xf>
    <xf numFmtId="0" fontId="16" fillId="0" borderId="0" xfId="0" applyFont="1"/>
    <xf numFmtId="171" fontId="0" fillId="0" borderId="0" xfId="0" applyNumberFormat="1" applyAlignment="1">
      <alignment horizontal="center"/>
    </xf>
    <xf numFmtId="9" fontId="0" fillId="0" borderId="10" xfId="42" applyFont="1" applyBorder="1" applyAlignment="1">
      <alignment horizontal="center" vertical="center"/>
    </xf>
    <xf numFmtId="9" fontId="0" fillId="0" borderId="12" xfId="42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7" xfId="42" applyFont="1" applyBorder="1" applyAlignment="1">
      <alignment horizontal="center" vertical="center"/>
    </xf>
    <xf numFmtId="9" fontId="0" fillId="0" borderId="18" xfId="42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D7F7F"/>
        </patternFill>
      </fill>
    </dxf>
    <dxf>
      <fill>
        <patternFill>
          <bgColor rgb="FFFFFF89"/>
        </patternFill>
      </fill>
    </dxf>
    <dxf>
      <fill>
        <patternFill>
          <bgColor rgb="FFFF4343"/>
        </patternFill>
      </fill>
    </dxf>
    <dxf>
      <fill>
        <patternFill>
          <bgColor rgb="FFABDB77"/>
        </patternFill>
      </fill>
    </dxf>
    <dxf>
      <fill>
        <patternFill>
          <bgColor rgb="FFFD7F7F"/>
        </patternFill>
      </fill>
    </dxf>
    <dxf>
      <fill>
        <patternFill>
          <bgColor rgb="FFFFFF89"/>
        </patternFill>
      </fill>
    </dxf>
    <dxf>
      <fill>
        <patternFill>
          <bgColor rgb="FFFF4343"/>
        </patternFill>
      </fill>
    </dxf>
    <dxf>
      <fill>
        <patternFill>
          <bgColor rgb="FFABDB77"/>
        </patternFill>
      </fill>
    </dxf>
    <dxf>
      <fill>
        <patternFill>
          <bgColor rgb="FFFD7F7F"/>
        </patternFill>
      </fill>
    </dxf>
    <dxf>
      <fill>
        <patternFill>
          <bgColor rgb="FFFFFF89"/>
        </patternFill>
      </fill>
    </dxf>
    <dxf>
      <fill>
        <patternFill>
          <bgColor rgb="FFFF4343"/>
        </patternFill>
      </fill>
    </dxf>
    <dxf>
      <fill>
        <patternFill>
          <bgColor rgb="FFABDB77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FF00"/>
      <color rgb="FF0000FF"/>
      <color rgb="FFFFFF89"/>
      <color rgb="FFABDB77"/>
      <color rgb="FFFD7F7F"/>
      <color rgb="FFFF434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Category</a:t>
            </a:r>
          </a:p>
        </c:rich>
      </c:tx>
      <c:layout>
        <c:manualLayout>
          <c:xMode val="edge"/>
          <c:yMode val="edge"/>
          <c:x val="0.44291622574955913"/>
          <c:y val="6.8070818070818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434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D7F7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89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Category!$D$8:$D$9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4343"/>
            </a:solidFill>
            <a:ln>
              <a:noFill/>
            </a:ln>
            <a:effectLst/>
          </c:spPr>
          <c:invertIfNegative val="0"/>
          <c:cat>
            <c:strRef>
              <c:f>Category!$C$10:$C$19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Category!$D$10:$D$19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E-45B7-A226-AD99A11673A2}"/>
            </c:ext>
          </c:extLst>
        </c:ser>
        <c:ser>
          <c:idx val="1"/>
          <c:order val="1"/>
          <c:tx>
            <c:strRef>
              <c:f>Category!$E$8:$E$9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D7F7F"/>
            </a:solidFill>
            <a:ln>
              <a:noFill/>
            </a:ln>
            <a:effectLst/>
          </c:spPr>
          <c:invertIfNegative val="0"/>
          <c:cat>
            <c:strRef>
              <c:f>Category!$C$10:$C$19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Category!$E$10:$E$19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E-45B7-A226-AD99A11673A2}"/>
            </c:ext>
          </c:extLst>
        </c:ser>
        <c:ser>
          <c:idx val="2"/>
          <c:order val="2"/>
          <c:tx>
            <c:strRef>
              <c:f>Category!$F$8:$F$9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Category!$C$10:$C$19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Category!$F$10:$F$19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E-45B7-A226-AD99A11673A2}"/>
            </c:ext>
          </c:extLst>
        </c:ser>
        <c:ser>
          <c:idx val="3"/>
          <c:order val="3"/>
          <c:tx>
            <c:strRef>
              <c:f>Category!$G$8:$G$9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FFFF89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Category!$C$10:$C$19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Category!$G$10:$G$19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E-45B7-A226-AD99A116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1448284032"/>
        <c:axId val="1448295072"/>
      </c:barChart>
      <c:catAx>
        <c:axId val="14482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95072"/>
        <c:crosses val="autoZero"/>
        <c:auto val="1"/>
        <c:lblAlgn val="ctr"/>
        <c:lblOffset val="100"/>
        <c:noMultiLvlLbl val="0"/>
      </c:catAx>
      <c:valAx>
        <c:axId val="144829507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840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[CrowdfundingBook.xlsx]Sub-Category.!PivotTable3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Subcategory</a:t>
            </a:r>
          </a:p>
        </c:rich>
      </c:tx>
      <c:layout>
        <c:manualLayout>
          <c:xMode val="edge"/>
          <c:yMode val="edge"/>
          <c:x val="0.4439461518923038"/>
          <c:y val="0.1068978219827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'Sub-Category.'!$D$6:$D$7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'Sub-Category.'!$C$8:$C$32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'Sub-Category.'!$D$8:$D$32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9-4DAD-B4CA-5400A4852B82}"/>
            </c:ext>
          </c:extLst>
        </c:ser>
        <c:ser>
          <c:idx val="1"/>
          <c:order val="1"/>
          <c:tx>
            <c:strRef>
              <c:f>'Sub-Category.'!$E$6:$E$7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'Sub-Category.'!$C$8:$C$32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'Sub-Category.'!$E$8:$E$32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9-4DAD-B4CA-5400A4852B82}"/>
            </c:ext>
          </c:extLst>
        </c:ser>
        <c:ser>
          <c:idx val="2"/>
          <c:order val="2"/>
          <c:tx>
            <c:strRef>
              <c:f>'Sub-Category.'!$F$6:$F$7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'Sub-Category.'!$C$8:$C$32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'Sub-Category.'!$F$8:$F$32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9-4DAD-B4CA-5400A4852B82}"/>
            </c:ext>
          </c:extLst>
        </c:ser>
        <c:ser>
          <c:idx val="3"/>
          <c:order val="3"/>
          <c:tx>
            <c:strRef>
              <c:f>'Sub-Category.'!$G$6:$G$7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'Sub-Category.'!$C$8:$C$32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'Sub-Category.'!$G$8:$G$32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59-4DAD-B4CA-5400A485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7498944"/>
        <c:axId val="1347478784"/>
      </c:barChart>
      <c:catAx>
        <c:axId val="13474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78784"/>
        <c:crosses val="autoZero"/>
        <c:auto val="1"/>
        <c:lblAlgn val="ctr"/>
        <c:lblOffset val="100"/>
        <c:noMultiLvlLbl val="0"/>
      </c:catAx>
      <c:valAx>
        <c:axId val="13474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989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Outcome!$D$7:$D$19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B-4674-BE45-603A72D540D7}"/>
            </c:ext>
          </c:extLst>
        </c:ser>
        <c:ser>
          <c:idx val="1"/>
          <c:order val="1"/>
          <c:tx>
            <c:strRef>
              <c:f>Outcome!$E$5:$E$6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Outcome!$C$7:$C$19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Outcome!$E$7:$E$19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B-4674-BE45-603A72D540D7}"/>
            </c:ext>
          </c:extLst>
        </c:ser>
        <c:ser>
          <c:idx val="2"/>
          <c:order val="2"/>
          <c:tx>
            <c:strRef>
              <c:f>Outcome!$F$5:$F$6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Outcome!$C$7:$C$19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Outcome!$F$7:$F$19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B-4674-BE45-603A72D5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492704"/>
        <c:axId val="1347485984"/>
      </c:lineChart>
      <c:catAx>
        <c:axId val="13474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85984"/>
        <c:crosses val="autoZero"/>
        <c:auto val="1"/>
        <c:lblAlgn val="ctr"/>
        <c:lblOffset val="100"/>
        <c:noMultiLvlLbl val="0"/>
      </c:catAx>
      <c:valAx>
        <c:axId val="13474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E-44C3-89B6-DA14FC9F8558}"/>
            </c:ext>
          </c:extLst>
        </c:ser>
        <c:ser>
          <c:idx val="1"/>
          <c:order val="1"/>
          <c:tx>
            <c:strRef>
              <c:f>'Crowfunding Goal Analysis'!$H$2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E-44C3-89B6-DA14FC9F8558}"/>
            </c:ext>
          </c:extLst>
        </c:ser>
        <c:ser>
          <c:idx val="2"/>
          <c:order val="2"/>
          <c:tx>
            <c:strRef>
              <c:f>'Crowfunding Goal Analysis'!$I$2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E-44C3-89B6-DA14FC9F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493184"/>
        <c:axId val="1347479264"/>
      </c:lineChart>
      <c:catAx>
        <c:axId val="13474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79264"/>
        <c:crosses val="autoZero"/>
        <c:auto val="1"/>
        <c:lblAlgn val="ctr"/>
        <c:lblOffset val="100"/>
        <c:noMultiLvlLbl val="0"/>
      </c:catAx>
      <c:valAx>
        <c:axId val="13474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clusteredColumn" uniqueId="{A6ED0CA7-8ED9-4F03-9631-08B32EE2142F}">
          <cx:dataId val="0"/>
          <cx:layoutPr>
            <cx:binning intervalClosed="r"/>
          </cx:layoutPr>
          <cx:axisId val="1"/>
        </cx:series>
        <cx:series layoutId="paretoLine" ownerIdx="0" uniqueId="{470CDEC2-0B96-41E1-8ACF-857135DC96C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Unsuccessful</a:t>
          </a:r>
        </a:p>
      </cx:txPr>
    </cx:title>
    <cx:plotArea>
      <cx:plotAreaRegion>
        <cx:series layoutId="clusteredColumn" uniqueId="{3D13D7E4-1A0D-4D23-BBFD-6C1E19528073}">
          <cx:dataId val="0"/>
          <cx:layoutPr>
            <cx:binning intervalClosed="r"/>
          </cx:layoutPr>
          <cx:axisId val="1"/>
        </cx:series>
        <cx:series layoutId="paretoLine" ownerIdx="0" uniqueId="{300C97DE-F33A-4B7E-A883-B14C35740EC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5</xdr:row>
      <xdr:rowOff>38100</xdr:rowOff>
    </xdr:from>
    <xdr:to>
      <xdr:col>18</xdr:col>
      <xdr:colOff>622275</xdr:colOff>
      <xdr:row>21</xdr:row>
      <xdr:rowOff>113700</xdr:rowOff>
    </xdr:to>
    <xdr:graphicFrame macro="">
      <xdr:nvGraphicFramePr>
        <xdr:cNvPr id="3" name="Category">
          <a:extLst>
            <a:ext uri="{FF2B5EF4-FFF2-40B4-BE49-F238E27FC236}">
              <a16:creationId xmlns:a16="http://schemas.microsoft.com/office/drawing/2014/main" id="{3D186720-24AE-6097-B94A-5F7C56955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7</xdr:row>
      <xdr:rowOff>76200</xdr:rowOff>
    </xdr:from>
    <xdr:to>
      <xdr:col>22</xdr:col>
      <xdr:colOff>19050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F583A-B52C-1F9B-BF45-F5A19CE85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128585</xdr:colOff>
      <xdr:row>2</xdr:row>
      <xdr:rowOff>57150</xdr:rowOff>
    </xdr:from>
    <xdr:to>
      <xdr:col>17</xdr:col>
      <xdr:colOff>676275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155CC-2A7C-0327-73E2-CCA51932B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18</xdr:row>
      <xdr:rowOff>0</xdr:rowOff>
    </xdr:from>
    <xdr:to>
      <xdr:col>13</xdr:col>
      <xdr:colOff>171450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C4CAD-E56E-4AB6-916D-82DD2B13F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90486</xdr:colOff>
      <xdr:row>28</xdr:row>
      <xdr:rowOff>114299</xdr:rowOff>
    </xdr:from>
    <xdr:to>
      <xdr:col>12</xdr:col>
      <xdr:colOff>66675</xdr:colOff>
      <xdr:row>44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47CAD4-C59F-3113-8CEB-7430E1E5C0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7686" y="5714999"/>
              <a:ext cx="8139114" cy="3190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80962</xdr:colOff>
      <xdr:row>45</xdr:row>
      <xdr:rowOff>123825</xdr:rowOff>
    </xdr:from>
    <xdr:to>
      <xdr:col>12</xdr:col>
      <xdr:colOff>104775</xdr:colOff>
      <xdr:row>62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97976C7-7FB2-6FD1-9EBA-09523165E6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2362" y="9124950"/>
              <a:ext cx="8186738" cy="340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a Orjuela" refreshedDate="45087.717401620372" createdVersion="8" refreshedVersion="8" minRefreshableVersion="3" recordCount="1000" xr:uid="{D94B7893-914D-4947-993A-AE4864E84674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x v="1"/>
    <n v="1040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x v="2"/>
    <n v="131.4787822878229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x v="3"/>
    <n v="58.976190476190467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x v="4"/>
    <n v="69.276315789473685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x v="5"/>
    <n v="173.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x v="6"/>
    <n v="20.961538461538463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x v="7"/>
    <n v="327.57777777777778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x v="8"/>
    <n v="19.932788374205266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x v="9"/>
    <n v="51.741935483870968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x v="10"/>
    <n v="266.11538461538464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x v="11"/>
    <n v="48.095238095238095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x v="12"/>
    <n v="89.349206349206341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x v="13"/>
    <n v="245.11904761904765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x v="14"/>
    <n v="66.769503546099301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x v="15"/>
    <n v="47.307881773399011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x v="16"/>
    <n v="649.47058823529414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x v="17"/>
    <n v="159.39125295508273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x v="18"/>
    <n v="66.912087912087912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x v="19"/>
    <n v="48.529600000000002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x v="20"/>
    <n v="112.24279210925646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x v="21"/>
    <n v="40.992553191489364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x v="22"/>
    <n v="128.07106598984771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x v="23"/>
    <n v="332.04444444444448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x v="24"/>
    <n v="112.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x v="25"/>
    <n v="216.43636363636364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x v="26"/>
    <n v="48.199069767441863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x v="27"/>
    <n v="79.95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x v="28"/>
    <n v="105.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x v="29"/>
    <n v="328.89978213507629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x v="30"/>
    <n v="160.61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x v="31"/>
    <n v="310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x v="32"/>
    <n v="86.807920792079202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x v="33"/>
    <n v="377.82071713147411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x v="34"/>
    <n v="150.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x v="35"/>
    <n v="150.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x v="36"/>
    <n v="157.28571428571431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x v="37"/>
    <n v="139.98765432098764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x v="38"/>
    <n v="325.32258064516128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x v="39"/>
    <n v="50.777777777777779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x v="40"/>
    <n v="169.06818181818181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x v="41"/>
    <n v="212.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x v="42"/>
    <n v="443.94444444444446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x v="43"/>
    <n v="185.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x v="44"/>
    <n v="658.8125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x v="45"/>
    <n v="47.684210526315788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x v="46"/>
    <n v="114.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x v="47"/>
    <n v="475.26666666666665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x v="48"/>
    <n v="386.97297297297297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x v="49"/>
    <n v="189.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x v="50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x v="51"/>
    <n v="91.867805186590772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x v="52"/>
    <n v="34.152777777777779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x v="53"/>
    <n v="140.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x v="54"/>
    <n v="89.86666666666666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x v="55"/>
    <n v="177.96969696969697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x v="56"/>
    <n v="143.66249999999999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x v="57"/>
    <n v="215.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x v="58"/>
    <n v="227.11111111111114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x v="59"/>
    <n v="275.07142857142861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x v="60"/>
    <n v="144.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x v="61"/>
    <n v="92.74598393574297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x v="62"/>
    <n v="722.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x v="63"/>
    <n v="11.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x v="64"/>
    <n v="97.642857142857139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x v="65"/>
    <n v="236.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x v="66"/>
    <n v="45.068965517241381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x v="67"/>
    <n v="162.38567493112947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x v="68"/>
    <n v="254.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x v="69"/>
    <n v="24.063291139240505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x v="70"/>
    <n v="123.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x v="71"/>
    <n v="108.06666666666666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x v="72"/>
    <n v="670.33333333333326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x v="73"/>
    <n v="660.9285714285714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x v="74"/>
    <n v="122.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x v="75"/>
    <n v="150.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x v="76"/>
    <n v="78.106590724165997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x v="77"/>
    <n v="46.94736842105263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x v="78"/>
    <n v="300.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x v="79"/>
    <n v="69.598615916955026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x v="80"/>
    <n v="637.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x v="81"/>
    <n v="225.33928571428569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x v="82"/>
    <n v="1497.3000000000002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x v="83"/>
    <n v="37.590225563909776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x v="84"/>
    <n v="132.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x v="85"/>
    <n v="131.22448979591837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x v="86"/>
    <n v="167.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x v="87"/>
    <n v="61.984886649874063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x v="88"/>
    <n v="260.75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x v="89"/>
    <n v="252.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x v="58"/>
    <n v="78.615384615384613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x v="90"/>
    <n v="48.404406999351913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x v="91"/>
    <n v="258.875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x v="92"/>
    <n v="60.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x v="93"/>
    <n v="303.6896551724137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x v="94"/>
    <n v="112.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x v="95"/>
    <n v="217.37876614060258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x v="96"/>
    <n v="926.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x v="97"/>
    <n v="33.692229038854805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x v="98"/>
    <n v="196.7236842105263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x v="99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x v="100"/>
    <n v="1021.4444444444445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x v="101"/>
    <n v="281.67567567567568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x v="102"/>
    <n v="24.610000000000003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x v="103"/>
    <n v="143.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x v="104"/>
    <n v="144.54411764705884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x v="105"/>
    <n v="359.12820512820514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x v="106"/>
    <n v="186.48571428571427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x v="107"/>
    <n v="595.26666666666665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x v="108"/>
    <n v="59.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x v="109"/>
    <n v="14.962780898876405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x v="110"/>
    <n v="119.95602605863192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x v="111"/>
    <n v="268.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x v="112"/>
    <n v="376.87878787878788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x v="113"/>
    <n v="727.15789473684208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x v="114"/>
    <n v="87.211757648470297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x v="115"/>
    <n v="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x v="116"/>
    <n v="173.9387755102041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x v="117"/>
    <n v="117.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x v="118"/>
    <n v="214.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x v="119"/>
    <n v="149.49667110519306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x v="120"/>
    <n v="219.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x v="121"/>
    <n v="64.367690058479525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x v="122"/>
    <n v="18.622397298818232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x v="123"/>
    <n v="367.76923076923077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x v="124"/>
    <n v="159.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x v="125"/>
    <n v="38.633185349611544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x v="126"/>
    <n v="51.42151162790698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x v="127"/>
    <n v="60.334277620396605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x v="128"/>
    <n v="3.202693602693603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x v="129"/>
    <n v="155.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x v="130"/>
    <n v="100.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x v="131"/>
    <n v="116.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x v="132"/>
    <n v="310.77777777777777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x v="133"/>
    <n v="89.73668341708543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x v="134"/>
    <n v="71.27272727272728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x v="135"/>
    <n v="3.286231884057971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x v="136"/>
    <n v="261.77777777777777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x v="137"/>
    <n v="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x v="138"/>
    <n v="20.896851248642779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x v="139"/>
    <n v="223.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x v="140"/>
    <n v="101.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x v="141"/>
    <n v="230.03999999999996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x v="142"/>
    <n v="135.59259259259261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x v="143"/>
    <n v="129.1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x v="144"/>
    <n v="236.512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x v="145"/>
    <n v="17.25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x v="146"/>
    <n v="112.49397590361446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x v="147"/>
    <n v="121.02150537634408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x v="148"/>
    <n v="219.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x v="99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x v="149"/>
    <n v="64.166909620991248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x v="150"/>
    <n v="423.06746987951806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x v="151"/>
    <n v="92.984160506863773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x v="152"/>
    <n v="58.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x v="153"/>
    <n v="65.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x v="154"/>
    <n v="73.939560439560438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x v="155"/>
    <n v="52.666666666666664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x v="156"/>
    <n v="220.95238095238096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x v="157"/>
    <n v="100.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x v="158"/>
    <n v="162.3125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x v="159"/>
    <n v="78.181818181818187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x v="160"/>
    <n v="149.73770491803279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x v="161"/>
    <n v="253.25714285714284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x v="162"/>
    <n v="100.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x v="163"/>
    <n v="121.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x v="164"/>
    <n v="137.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x v="165"/>
    <n v="415.53846153846149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x v="166"/>
    <n v="31.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x v="167"/>
    <n v="424.08154506437768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x v="168"/>
    <n v="2.93886230728336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x v="169"/>
    <n v="10.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x v="170"/>
    <n v="82.875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x v="171"/>
    <n v="163.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x v="172"/>
    <n v="894.66666666666674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x v="173"/>
    <n v="26.191501103752756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x v="174"/>
    <n v="74.834782608695647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x v="175"/>
    <n v="416.47680412371136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x v="176"/>
    <n v="96.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x v="177"/>
    <n v="357.71910112359546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x v="178"/>
    <n v="308.45714285714286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x v="179"/>
    <n v="61.802325581395344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x v="180"/>
    <n v="722.32472324723244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x v="181"/>
    <n v="69.117647058823522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x v="182"/>
    <n v="293.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x v="183"/>
    <n v="71.8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x v="184"/>
    <n v="31.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x v="185"/>
    <n v="229.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x v="186"/>
    <n v="32.012195121951223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x v="187"/>
    <n v="23.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x v="188"/>
    <n v="68.594594594594597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x v="189"/>
    <n v="37.952380952380956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x v="190"/>
    <n v="19.992957746478872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x v="191"/>
    <n v="45.636363636363633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x v="192"/>
    <n v="122.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x v="193"/>
    <n v="361.7531645569620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x v="194"/>
    <n v="63.146341463414636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x v="195"/>
    <n v="298.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x v="196"/>
    <n v="9.5585443037974684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x v="197"/>
    <n v="53.777777777777779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x v="50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x v="198"/>
    <n v="681.19047619047615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x v="199"/>
    <n v="78.831325301204828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x v="200"/>
    <n v="134.40792216817235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x v="201"/>
    <n v="3.3719999999999999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x v="202"/>
    <n v="431.84615384615387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x v="203"/>
    <n v="38.844444444444441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x v="204"/>
    <n v="425.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x v="205"/>
    <n v="101.12239715591672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x v="206"/>
    <n v="21.188688946015425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x v="207"/>
    <n v="67.425531914893625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x v="208"/>
    <n v="94.923371647509583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x v="209"/>
    <n v="151.85185185185185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x v="210"/>
    <n v="195.16382252559728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x v="211"/>
    <n v="1023.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x v="212"/>
    <n v="3.841836734693878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x v="213"/>
    <n v="155.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x v="214"/>
    <n v="44.753477588871718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x v="215"/>
    <n v="215.94736842105263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x v="216"/>
    <n v="332.12709832134288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x v="217"/>
    <n v="8.4430379746835449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x v="218"/>
    <n v="98.625514403292186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x v="219"/>
    <n v="137.97916666666669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x v="220"/>
    <n v="93.81099656357388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x v="221"/>
    <n v="403.63930885529157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x v="222"/>
    <n v="260.174041297935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x v="223"/>
    <n v="366.63333333333333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x v="224"/>
    <n v="168.7208538587848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x v="225"/>
    <n v="119.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x v="226"/>
    <n v="193.68925233644859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x v="227"/>
    <n v="420.16666666666669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x v="228"/>
    <n v="76.708333333333329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x v="229"/>
    <n v="171.26470588235293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x v="230"/>
    <n v="157.89473684210526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x v="231"/>
    <n v="109.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x v="232"/>
    <n v="41.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x v="233"/>
    <n v="10.944303797468354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x v="234"/>
    <n v="159.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x v="235"/>
    <n v="422.41666666666669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x v="236"/>
    <n v="97.71875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x v="237"/>
    <n v="418.78911564625849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x v="238"/>
    <n v="101.91632047477745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x v="239"/>
    <n v="127.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x v="240"/>
    <n v="445.21739130434781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x v="241"/>
    <n v="569.71428571428578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x v="242"/>
    <n v="509.34482758620686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x v="243"/>
    <n v="325.5333333333333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x v="244"/>
    <n v="932.61616161616166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x v="245"/>
    <n v="211.33870967741933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x v="246"/>
    <n v="273.32520325203251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x v="247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x v="248"/>
    <n v="54.084507042253513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x v="249"/>
    <n v="626.29999999999995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x v="250"/>
    <n v="89.021399176954731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x v="251"/>
    <n v="184.89130434782609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x v="252"/>
    <n v="120.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x v="253"/>
    <n v="23.390243902439025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x v="254"/>
    <n v="1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x v="255"/>
    <n v="268.48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x v="256"/>
    <n v="597.5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x v="257"/>
    <n v="157.69841269841268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x v="258"/>
    <n v="31.201660735468568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x v="259"/>
    <n v="313.41176470588238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x v="260"/>
    <n v="370.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x v="261"/>
    <n v="362.66447368421052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x v="262"/>
    <n v="123.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x v="263"/>
    <n v="76.766756032171585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x v="264"/>
    <n v="233.62012987012989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x v="265"/>
    <n v="180.53333333333333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x v="266"/>
    <n v="252.62857142857143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x v="267"/>
    <n v="27.176538240368025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x v="268"/>
    <n v="1.2706571242680547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x v="269"/>
    <n v="304.0097847358121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x v="270"/>
    <n v="137.23076923076923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x v="271"/>
    <n v="32.208333333333336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x v="272"/>
    <n v="241.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x v="273"/>
    <n v="96.8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x v="274"/>
    <n v="1066.4285714285716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x v="275"/>
    <n v="325.88888888888891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x v="276"/>
    <n v="170.70000000000002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x v="277"/>
    <n v="581.44000000000005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x v="278"/>
    <n v="91.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x v="279"/>
    <n v="108.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x v="280"/>
    <n v="18.728395061728396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x v="281"/>
    <n v="83.193877551020407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x v="282"/>
    <n v="706.33333333333337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x v="283"/>
    <n v="17.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x v="284"/>
    <n v="209.73015873015873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x v="285"/>
    <n v="97.785714285714292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x v="286"/>
    <n v="1684.25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x v="287"/>
    <n v="54.402135231316727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x v="288"/>
    <n v="456.61111111111109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x v="289"/>
    <n v="9.8219178082191778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x v="290"/>
    <n v="16.384615384615383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x v="291"/>
    <n v="1339.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x v="292"/>
    <n v="35.650077760497666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x v="293"/>
    <n v="54.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x v="294"/>
    <n v="94.236111111111114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x v="295"/>
    <n v="143.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x v="296"/>
    <n v="51.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x v="297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x v="298"/>
    <n v="1344.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x v="299"/>
    <n v="31.844940867279899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x v="300"/>
    <n v="82.617647058823536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x v="301"/>
    <n v="546.14285714285722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x v="302"/>
    <n v="286.21428571428572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x v="303"/>
    <n v="7.9076923076923071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x v="304"/>
    <n v="132.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x v="305"/>
    <n v="74.077834179357026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x v="306"/>
    <n v="75.292682926829272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x v="307"/>
    <n v="20.333333333333332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x v="308"/>
    <n v="203.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x v="309"/>
    <n v="310.2284263959391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x v="310"/>
    <n v="395.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x v="311"/>
    <n v="294.71428571428572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x v="312"/>
    <n v="33.89473684210526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x v="313"/>
    <n v="66.677083333333329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x v="314"/>
    <n v="19.227272727272727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x v="315"/>
    <n v="15.842105263157894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x v="316"/>
    <n v="38.702380952380956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x v="317"/>
    <n v="9.5876777251184837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x v="318"/>
    <n v="94.144366197183089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x v="319"/>
    <n v="166.56234096692114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x v="320"/>
    <n v="24.134831460674157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x v="321"/>
    <n v="164.05633802816902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x v="322"/>
    <n v="90.723076923076931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x v="323"/>
    <n v="46.194444444444443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x v="324"/>
    <n v="38.53846153846154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x v="325"/>
    <n v="133.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x v="326"/>
    <n v="22.896588486140725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x v="327"/>
    <n v="184.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x v="328"/>
    <n v="443.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x v="329"/>
    <n v="199.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x v="330"/>
    <n v="123.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x v="331"/>
    <n v="186.61329305135951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x v="332"/>
    <n v="114.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x v="333"/>
    <n v="97.032531824611041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x v="334"/>
    <n v="122.81904761904762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x v="335"/>
    <n v="179.14326647564468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x v="336"/>
    <n v="79.951577402787962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x v="337"/>
    <n v="94.242587601078171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x v="338"/>
    <n v="84.669291338582681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x v="339"/>
    <n v="66.521920668058456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x v="340"/>
    <n v="53.922222222222224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x v="341"/>
    <n v="41.983299595141702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x v="342"/>
    <n v="14.69479695431472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x v="343"/>
    <n v="34.475000000000001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x v="344"/>
    <n v="1400.7777777777778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x v="345"/>
    <n v="71.770351758793964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x v="346"/>
    <n v="53.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x v="297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x v="347"/>
    <n v="127.70715249662618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x v="348"/>
    <n v="34.892857142857139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x v="349"/>
    <n v="410.59821428571428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x v="350"/>
    <n v="123.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x v="351"/>
    <n v="58.973684210526315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x v="352"/>
    <n v="36.892473118279568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x v="353"/>
    <n v="184.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x v="354"/>
    <n v="11.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x v="355"/>
    <n v="298.7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x v="356"/>
    <n v="226.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x v="357"/>
    <n v="173.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x v="358"/>
    <n v="371.75675675675677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x v="359"/>
    <n v="160.19230769230771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x v="360"/>
    <n v="1616.3333333333335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x v="361"/>
    <n v="733.4375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x v="362"/>
    <n v="592.11111111111109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x v="363"/>
    <n v="18.888888888888889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x v="364"/>
    <n v="276.80769230769232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x v="365"/>
    <n v="273.01851851851848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x v="366"/>
    <n v="159.36331255565449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x v="367"/>
    <n v="67.869978858350947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x v="211"/>
    <n v="1591.5555555555554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x v="368"/>
    <n v="730.18222222222221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x v="369"/>
    <n v="13.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x v="370"/>
    <n v="54.777777777777779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x v="371"/>
    <n v="361.02941176470591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x v="372"/>
    <n v="10.257545271629779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x v="373"/>
    <n v="13.962962962962964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x v="374"/>
    <n v="40.444444444444443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x v="375"/>
    <n v="160.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x v="376"/>
    <n v="183.9433962264151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x v="377"/>
    <n v="63.769230769230766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x v="378"/>
    <n v="225.38095238095238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x v="379"/>
    <n v="172.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x v="380"/>
    <n v="146.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x v="381"/>
    <n v="76.42361623616236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x v="382"/>
    <n v="39.261467889908261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x v="383"/>
    <n v="11.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x v="384"/>
    <n v="122.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x v="385"/>
    <n v="186.54166666666669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x v="386"/>
    <n v="7.2731788079470201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x v="387"/>
    <n v="65.642371234207957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x v="388"/>
    <n v="228.96178343949046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x v="389"/>
    <n v="469.37499999999994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x v="390"/>
    <n v="130.11267605633802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x v="391"/>
    <n v="167.05422993492408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x v="392"/>
    <n v="173.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x v="393"/>
    <n v="717.76470588235293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x v="394"/>
    <n v="63.850976361767728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x v="50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x v="395"/>
    <n v="1530.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x v="396"/>
    <n v="40.356164383561641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x v="397"/>
    <n v="86.220633299284984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x v="398"/>
    <n v="315.58486707566465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x v="399"/>
    <n v="89.618243243243242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x v="400"/>
    <n v="182.14503816793894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x v="401"/>
    <n v="355.8823529411764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x v="402"/>
    <n v="131.83695652173913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x v="403"/>
    <n v="46.315634218289084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x v="404"/>
    <n v="36.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x v="405"/>
    <n v="104.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x v="406"/>
    <n v="668.85714285714289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x v="407"/>
    <n v="62.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x v="408"/>
    <n v="84.699787460148784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x v="409"/>
    <n v="11.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x v="410"/>
    <n v="43.838781575037146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x v="411"/>
    <n v="55.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x v="412"/>
    <n v="57.399511301160658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x v="413"/>
    <n v="123.43497363796135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x v="414"/>
    <n v="128.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x v="415"/>
    <n v="63.989361702127653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x v="416"/>
    <n v="127.29885057471265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x v="417"/>
    <n v="10.638024357239512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x v="418"/>
    <n v="40.470588235294116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x v="419"/>
    <n v="287.66666666666663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x v="420"/>
    <n v="572.94444444444446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x v="421"/>
    <n v="112.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x v="422"/>
    <n v="46.387573964497044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x v="423"/>
    <n v="90.675916230366497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x v="424"/>
    <n v="67.740740740740748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x v="425"/>
    <n v="192.49019607843135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x v="426"/>
    <n v="82.714285714285722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x v="427"/>
    <n v="54.163920922570021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x v="315"/>
    <n v="16.722222222222221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x v="428"/>
    <n v="116.87664041994749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x v="429"/>
    <n v="1052.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x v="430"/>
    <n v="123.07407407407408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x v="431"/>
    <n v="178.63855421686748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x v="432"/>
    <n v="355.28169014084506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x v="433"/>
    <n v="161.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x v="434"/>
    <n v="24.91428571428571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x v="435"/>
    <n v="198.72222222222223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x v="436"/>
    <n v="34.752688172043008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x v="437"/>
    <n v="176.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x v="438"/>
    <n v="511.38095238095235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x v="439"/>
    <n v="82.044117647058826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x v="440"/>
    <n v="24.326030927835053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x v="441"/>
    <n v="50.482758620689658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x v="442"/>
    <n v="9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x v="443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x v="444"/>
    <n v="122.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x v="445"/>
    <n v="63.4375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x v="446"/>
    <n v="56.331688596491226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x v="447"/>
    <n v="44.074999999999996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x v="448"/>
    <n v="118.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x v="449"/>
    <n v="104.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x v="450"/>
    <n v="26.640000000000004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x v="451"/>
    <n v="351.20118343195264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x v="452"/>
    <n v="90.063492063492063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x v="453"/>
    <n v="171.625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x v="454"/>
    <n v="141.04655870445345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x v="455"/>
    <n v="30.57944915254237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x v="456"/>
    <n v="108.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x v="457"/>
    <n v="133.45505617977528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x v="458"/>
    <n v="187.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x v="459"/>
    <n v="3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x v="460"/>
    <n v="575.21428571428578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x v="461"/>
    <n v="40.5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x v="462"/>
    <n v="184.42857142857144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x v="463"/>
    <n v="285.80555555555554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x v="464"/>
    <n v="3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x v="465"/>
    <n v="39.234070221066318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x v="466"/>
    <n v="178.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x v="75"/>
    <n v="365.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x v="467"/>
    <n v="113.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x v="468"/>
    <n v="29.828720626631856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x v="469"/>
    <n v="54.270588235294113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x v="470"/>
    <n v="236.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x v="471"/>
    <n v="512.91666666666663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x v="472"/>
    <n v="100.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x v="473"/>
    <n v="81.348423194303152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x v="474"/>
    <n v="16.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x v="475"/>
    <n v="52.774617067833695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x v="476"/>
    <n v="260.20608108108109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x v="477"/>
    <n v="30.73289183222958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x v="478"/>
    <n v="13.5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x v="479"/>
    <n v="178.62556663644605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x v="480"/>
    <n v="220.056603773584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x v="481"/>
    <n v="101.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x v="482"/>
    <n v="191.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x v="483"/>
    <n v="305.34683098591546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x v="484"/>
    <n v="23.995287958115181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x v="485"/>
    <n v="723.77777777777771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x v="486"/>
    <n v="547.36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x v="487"/>
    <n v="414.49999999999994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x v="488"/>
    <n v="0.90696409140369971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x v="489"/>
    <n v="34.173469387755098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x v="490"/>
    <n v="23.948810754912099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x v="491"/>
    <n v="48.072649572649574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x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x v="492"/>
    <n v="70.145182291666657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x v="493"/>
    <n v="529.92307692307691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x v="494"/>
    <n v="180.32549019607845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x v="495"/>
    <n v="92.320000000000007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x v="496"/>
    <n v="13.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x v="497"/>
    <n v="927.07777777777767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x v="498"/>
    <n v="39.857142857142861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x v="499"/>
    <n v="112.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x v="500"/>
    <n v="70.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x v="501"/>
    <n v="119.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x v="502"/>
    <n v="24.017591339648174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x v="503"/>
    <n v="139.31868131868131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x v="504"/>
    <n v="39.277108433734945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x v="505"/>
    <n v="22.439077144917089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x v="506"/>
    <n v="55.779069767441861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x v="507"/>
    <n v="42.523125996810208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x v="508"/>
    <n v="112.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x v="509"/>
    <n v="7.0681818181818183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x v="510"/>
    <n v="101.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x v="511"/>
    <n v="425.75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x v="512"/>
    <n v="145.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x v="513"/>
    <n v="32.453465346534657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x v="514"/>
    <n v="700.33333333333326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x v="515"/>
    <n v="83.904860392967933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x v="516"/>
    <n v="84.19047619047619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x v="517"/>
    <n v="155.95180722891567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x v="518"/>
    <n v="99.619450317124731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x v="519"/>
    <n v="80.300000000000011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x v="520"/>
    <n v="11.254901960784313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x v="521"/>
    <n v="91.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x v="522"/>
    <n v="95.521156936261391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x v="523"/>
    <n v="502.87499999999994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x v="524"/>
    <n v="159.24394463667818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x v="525"/>
    <n v="15.022446689113355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x v="526"/>
    <n v="482.03846153846149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x v="527"/>
    <n v="149.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x v="528"/>
    <n v="117.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x v="529"/>
    <n v="37.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x v="530"/>
    <n v="72.653061224489804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x v="531"/>
    <n v="265.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x v="532"/>
    <n v="24.205617977528089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x v="533"/>
    <n v="2.5064935064935066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x v="534"/>
    <n v="16.329799764428738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x v="535"/>
    <n v="276.5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x v="536"/>
    <n v="88.803571428571431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x v="537"/>
    <n v="163.57142857142856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x v="538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x v="539"/>
    <n v="270.91376701966715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x v="540"/>
    <n v="284.21355932203392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x v="443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x v="541"/>
    <n v="58.6329816768462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x v="542"/>
    <n v="98.51111111111112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x v="543"/>
    <n v="43.975381008206334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x v="544"/>
    <n v="151.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x v="545"/>
    <n v="223.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x v="546"/>
    <n v="239.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x v="547"/>
    <n v="199.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x v="548"/>
    <n v="137.3448275862068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x v="549"/>
    <n v="100.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x v="550"/>
    <n v="794.16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x v="551"/>
    <n v="369.7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x v="314"/>
    <n v="12.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x v="552"/>
    <n v="138.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x v="553"/>
    <n v="83.813278008298752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x v="554"/>
    <n v="204.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x v="555"/>
    <n v="44.344086021505376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x v="556"/>
    <n v="218.60294117647058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x v="557"/>
    <n v="186.03314917127071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x v="558"/>
    <n v="237.33830845771143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x v="559"/>
    <n v="305.65384615384613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x v="560"/>
    <n v="94.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x v="561"/>
    <n v="54.400000000000006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x v="562"/>
    <n v="111.88059701492537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x v="563"/>
    <n v="369.14814814814815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x v="564"/>
    <n v="62.930372148859547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x v="565"/>
    <n v="64.927835051546396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x v="566"/>
    <n v="18.853658536585368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x v="567"/>
    <n v="16.754404145077721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x v="568"/>
    <n v="101.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x v="569"/>
    <n v="341.5022831050228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x v="570"/>
    <n v="64.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x v="571"/>
    <n v="52.080459770114942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x v="572"/>
    <n v="322.40211640211641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x v="573"/>
    <n v="119.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x v="574"/>
    <n v="146.79775280898878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x v="575"/>
    <n v="950.57142857142856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x v="576"/>
    <n v="72.893617021276597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x v="577"/>
    <n v="79.008248730964468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x v="578"/>
    <n v="64.721518987341781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x v="579"/>
    <n v="82.028169014084511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x v="580"/>
    <n v="1037.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x v="581"/>
    <n v="12.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x v="582"/>
    <n v="154.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x v="583"/>
    <n v="7.0991735537190088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x v="584"/>
    <n v="208.52773826458036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x v="585"/>
    <n v="99.683544303797461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x v="586"/>
    <n v="201.59756097560978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x v="587"/>
    <n v="162.09032258064516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x v="588"/>
    <n v="3.6436208125445471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x v="297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x v="589"/>
    <n v="206.63492063492063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x v="590"/>
    <n v="128.23628691983123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x v="591"/>
    <n v="119.66037735849055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x v="592"/>
    <n v="170.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x v="593"/>
    <n v="187.21212121212122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x v="594"/>
    <n v="188.38235294117646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x v="595"/>
    <n v="131.29869186046511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x v="416"/>
    <n v="283.97435897435901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x v="596"/>
    <n v="120.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19.056074766355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x v="598"/>
    <n v="13.853658536585368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x v="599"/>
    <n v="139.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x v="600"/>
    <n v="1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x v="601"/>
    <n v="155.49056603773585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x v="602"/>
    <n v="170.44705882352943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x v="402"/>
    <n v="189.515625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x v="203"/>
    <n v="249.71428571428572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x v="603"/>
    <n v="48.860523665659613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x v="604"/>
    <n v="28.461970393057683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x v="605"/>
    <n v="268.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x v="606"/>
    <n v="619.80078125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x v="607"/>
    <n v="3.1301587301587301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x v="608"/>
    <n v="159.92152704135739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x v="609"/>
    <n v="279.39215686274508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x v="377"/>
    <n v="77.373333333333335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x v="610"/>
    <n v="206.32812500000003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x v="611"/>
    <n v="694.25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x v="612"/>
    <n v="151.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x v="613"/>
    <n v="64.5820721769499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x v="614"/>
    <n v="62.873684210526314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x v="615"/>
    <n v="310.39864864864865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x v="616"/>
    <n v="42.859916782246884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x v="617"/>
    <n v="83.119402985074629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x v="618"/>
    <n v="78.531302876480552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x v="619"/>
    <n v="114.09352517985612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x v="620"/>
    <n v="64.537683358624179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x v="621"/>
    <n v="79.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x v="622"/>
    <n v="11.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x v="623"/>
    <n v="56.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x v="624"/>
    <n v="16.501669449081803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x v="625"/>
    <n v="119.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x v="626"/>
    <n v="145.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x v="627"/>
    <n v="221.38255033557047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x v="628"/>
    <n v="48.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x v="629"/>
    <n v="92.911504424778755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x v="630"/>
    <n v="88.599797365754824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x v="631"/>
    <n v="41.4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x v="632"/>
    <n v="63.056795131845846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x v="633"/>
    <n v="48.482333607230892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x v="50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x v="634"/>
    <n v="88.47941026944585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x v="635"/>
    <n v="126.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x v="636"/>
    <n v="2338.833333333333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x v="637"/>
    <n v="508.38857142857148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x v="638"/>
    <n v="191.47826086956522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42.127533783783782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x v="640"/>
    <n v="8.24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x v="641"/>
    <n v="60.064638783269963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x v="642"/>
    <n v="47.232808616404313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x v="643"/>
    <n v="81.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x v="644"/>
    <n v="54.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x v="645"/>
    <n v="97.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x v="646"/>
    <n v="77.239999999999995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x v="647"/>
    <n v="33.464735516372798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x v="648"/>
    <n v="239.58823529411765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x v="649"/>
    <n v="64.032258064516128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x v="650"/>
    <n v="176.15942028985506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x v="651"/>
    <n v="20.33818181818182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x v="652"/>
    <n v="358.64754098360658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x v="653"/>
    <n v="468.85802469135803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x v="654"/>
    <n v="122.05635245901641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x v="655"/>
    <n v="55.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x v="656"/>
    <n v="43.660714285714285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x v="657"/>
    <n v="33.53837141183363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x v="658"/>
    <n v="122.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x v="659"/>
    <n v="189.74959871589084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x v="660"/>
    <n v="83.622641509433961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x v="661"/>
    <n v="17.968844221105527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x v="662"/>
    <n v="1036.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x v="663"/>
    <n v="97.405219780219781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x v="664"/>
    <n v="86.386203150461711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x v="665"/>
    <n v="150.16666666666666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x v="666"/>
    <n v="358.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x v="667"/>
    <n v="542.85714285714289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x v="668"/>
    <n v="67.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x v="669"/>
    <n v="191.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x v="670"/>
    <n v="9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x v="671"/>
    <n v="429.27586206896552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x v="672"/>
    <n v="100.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x v="673"/>
    <n v="226.61111111111109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x v="674"/>
    <n v="142.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x v="675"/>
    <n v="90.633333333333326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x v="676"/>
    <n v="63.966740576496676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x v="677"/>
    <n v="84.131868131868131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x v="678"/>
    <n v="133.93478260869566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x v="679"/>
    <n v="59.042047531992694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x v="680"/>
    <n v="152.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x v="681"/>
    <n v="446.6912114014252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x v="682"/>
    <n v="84.391891891891888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x v="247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x v="683"/>
    <n v="175.02692307692308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x v="684"/>
    <n v="54.137931034482754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x v="685"/>
    <n v="311.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x v="686"/>
    <n v="122.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x v="687"/>
    <n v="99.026517383618156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x v="688"/>
    <n v="127.84686346863469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x v="689"/>
    <n v="158.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x v="690"/>
    <n v="707.05882352941171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x v="691"/>
    <n v="142.38775510204081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x v="692"/>
    <n v="147.86046511627907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x v="693"/>
    <n v="20.322580645161288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x v="694"/>
    <n v="1840.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x v="695"/>
    <n v="161.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x v="696"/>
    <n v="472.82077922077923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x v="697"/>
    <n v="24.466101694915253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x v="698"/>
    <n v="517.65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x v="699"/>
    <n v="247.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x v="700"/>
    <n v="100.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x v="701"/>
    <n v="1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x v="702"/>
    <n v="37.091954022988503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x v="703"/>
    <n v="4.392394822006473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x v="704"/>
    <n v="156.50721649484535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x v="705"/>
    <n v="270.40816326530609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x v="706"/>
    <n v="134.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x v="707"/>
    <n v="50.398033126293996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x v="708"/>
    <n v="88.815837937384899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x v="709"/>
    <n v="1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x v="710"/>
    <n v="17.5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x v="711"/>
    <n v="185.66071428571428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x v="712"/>
    <n v="412.6631944444444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x v="713"/>
    <n v="90.25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x v="714"/>
    <n v="91.984615384615381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x v="715"/>
    <n v="527.00632911392404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x v="716"/>
    <n v="319.14285714285711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x v="717"/>
    <n v="354.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x v="718"/>
    <n v="32.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x v="719"/>
    <n v="135.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x v="720"/>
    <n v="2.0843373493975905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x v="721"/>
    <n v="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x v="722"/>
    <n v="30.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x v="723"/>
    <n v="1179.1666666666665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x v="724"/>
    <n v="1126.0833333333335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x v="725"/>
    <n v="12.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x v="726"/>
    <n v="7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x v="727"/>
    <n v="30.304347826086957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x v="728"/>
    <n v="212.50896057347671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x v="729"/>
    <n v="228.85714285714286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x v="730"/>
    <n v="34.959979476654695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x v="731"/>
    <n v="157.29069767441862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x v="99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x v="732"/>
    <n v="232.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x v="733"/>
    <n v="92.448275862068968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x v="734"/>
    <n v="256.70212765957444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x v="735"/>
    <n v="168.47017045454547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x v="562"/>
    <n v="166.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x v="736"/>
    <n v="772.07692307692309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x v="737"/>
    <n v="406.85714285714283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x v="738"/>
    <n v="564.20608108108115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x v="739"/>
    <n v="68.426865671641792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x v="740"/>
    <n v="34.351966873706004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x v="741"/>
    <n v="655.4545454545455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x v="742"/>
    <n v="177.25714285714284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x v="207"/>
    <n v="113.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x v="743"/>
    <n v="728.18181818181824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x v="744"/>
    <n v="208.33333333333334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x v="49"/>
    <n v="31.171232876712331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x v="745"/>
    <n v="56.967078189300416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x v="746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x v="747"/>
    <n v="86.867834394904463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x v="748"/>
    <n v="270.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x v="749"/>
    <n v="49.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x v="750"/>
    <n v="113.3596256684492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x v="751"/>
    <n v="190.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x v="752"/>
    <n v="135.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x v="197"/>
    <n v="10.297872340425531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x v="753"/>
    <n v="65.544223826714799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x v="754"/>
    <n v="49.026652452025587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x v="755"/>
    <n v="787.92307692307691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x v="756"/>
    <n v="80.306347746090154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x v="757"/>
    <n v="106.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x v="758"/>
    <n v="50.735632183908038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x v="759"/>
    <n v="215.3137254901961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x v="760"/>
    <n v="141.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x v="761"/>
    <n v="115.33745781777279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x v="762"/>
    <n v="193.11940298507463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x v="763"/>
    <n v="729.73333333333335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x v="764"/>
    <n v="99.6633986928104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x v="765"/>
    <n v="88.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x v="766"/>
    <n v="37.233333333333334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x v="767"/>
    <n v="30.540075309306079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x v="768"/>
    <n v="25.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x v="769"/>
    <n v="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x v="770"/>
    <n v="1185.909090909091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x v="771"/>
    <n v="125.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x v="772"/>
    <n v="14.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x v="773"/>
    <n v="54.807692307692314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x v="774"/>
    <n v="109.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x v="775"/>
    <n v="188.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x v="776"/>
    <n v="87.008284023668637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x v="99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x v="777"/>
    <n v="202.913043478260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97.03225806451613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x v="106"/>
    <n v="1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x v="779"/>
    <n v="268.73076923076923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x v="780"/>
    <n v="50.845360824742272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x v="781"/>
    <n v="1180.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x v="782"/>
    <n v="2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x v="783"/>
    <n v="30.44230769230769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x v="784"/>
    <n v="62.88068181818181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x v="785"/>
    <n v="193.125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x v="786"/>
    <n v="77.102702702702715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x v="787"/>
    <n v="225.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x v="788"/>
    <n v="239.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x v="789"/>
    <n v="92.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x v="790"/>
    <n v="130.23333333333335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x v="723"/>
    <n v="615.21739130434787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x v="791"/>
    <n v="368.79532163742692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x v="792"/>
    <n v="1094.8571428571429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x v="793"/>
    <n v="50.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x v="794"/>
    <n v="800.6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x v="795"/>
    <n v="291.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x v="796"/>
    <n v="349.9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x v="797"/>
    <n v="357.07317073170731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x v="798"/>
    <n v="126.48941176470588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x v="799"/>
    <n v="387.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x v="800"/>
    <n v="457.03571428571428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x v="801"/>
    <n v="266.69565217391306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x v="802"/>
    <n v="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x v="803"/>
    <n v="51.34375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x v="805"/>
    <n v="108.97734294541709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x v="806"/>
    <n v="315.17592592592592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x v="807"/>
    <n v="157.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x v="808"/>
    <n v="153.8082191780822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x v="809"/>
    <n v="89.738979118329468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x v="810"/>
    <n v="75.135802469135797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x v="811"/>
    <n v="852.88135593220341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x v="812"/>
    <n v="138.90625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x v="813"/>
    <n v="190.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x v="814"/>
    <n v="100.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x v="815"/>
    <n v="142.75824175824175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x v="816"/>
    <n v="563.13333333333333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x v="817"/>
    <n v="30.715909090909086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x v="818"/>
    <n v="99.39772727272728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x v="819"/>
    <n v="197.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x v="820"/>
    <n v="508.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x v="695"/>
    <n v="237.74468085106383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x v="821"/>
    <n v="338.46875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x v="822"/>
    <n v="133.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x v="99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x v="823"/>
    <n v="207.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x v="824"/>
    <n v="51.122448979591837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x v="825"/>
    <n v="652.05847953216369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x v="826"/>
    <n v="113.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x v="827"/>
    <n v="102.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x v="828"/>
    <n v="356.58333333333331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x v="829"/>
    <n v="139.86792452830187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x v="830"/>
    <n v="69.45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x v="831"/>
    <n v="35.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x v="832"/>
    <n v="251.65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x v="833"/>
    <n v="105.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x v="834"/>
    <n v="187.42857142857144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x v="835"/>
    <n v="386.78571428571428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x v="836"/>
    <n v="347.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x v="837"/>
    <n v="185.82098765432099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x v="838"/>
    <n v="43.241247264770237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x v="839"/>
    <n v="162.4375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x v="762"/>
    <n v="184.84285714285716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x v="840"/>
    <n v="23.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x v="841"/>
    <n v="89.870129870129873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x v="842"/>
    <n v="272.6041958041958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x v="843"/>
    <n v="170.04255319148936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x v="844"/>
    <n v="188.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x v="845"/>
    <n v="346.93532338308455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x v="846"/>
    <n v="69.17721518987342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x v="847"/>
    <n v="25.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x v="848"/>
    <n v="77.400977995110026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x v="849"/>
    <n v="37.481481481481481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x v="675"/>
    <n v="543.79999999999995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x v="850"/>
    <n v="228.52189349112427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x v="851"/>
    <n v="38.948339483394832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x v="852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x v="853"/>
    <n v="237.91176470588232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x v="854"/>
    <n v="64.036299765807954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x v="855"/>
    <n v="118.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x v="856"/>
    <n v="84.824037184594957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x v="857"/>
    <n v="29.346153846153843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x v="858"/>
    <n v="209.89655172413794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x v="859"/>
    <n v="169.78571428571431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x v="860"/>
    <n v="115.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x v="861"/>
    <n v="258.59999999999997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x v="862"/>
    <n v="230.58333333333331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x v="863"/>
    <n v="128.21428571428572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x v="9"/>
    <n v="188.70588235294116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x v="611"/>
    <n v="6.9511889862327907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x v="864"/>
    <n v="774.43434343434342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x v="865"/>
    <n v="27.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x v="866"/>
    <n v="52.479620323841424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x v="867"/>
    <n v="407.09677419354841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x v="50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x v="868"/>
    <n v="156.17857142857144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x v="869"/>
    <n v="252.42857142857144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x v="870"/>
    <n v="1.729268292682927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x v="871"/>
    <n v="12.230769230769232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x v="872"/>
    <n v="163.98734177215189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x v="873"/>
    <n v="162.98181818181817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x v="874"/>
    <n v="20.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x v="875"/>
    <n v="319.24083769633506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x v="876"/>
    <n v="478.94444444444446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x v="877"/>
    <n v="19.556634304207122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x v="878"/>
    <n v="198.94827586206895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x v="879"/>
    <n v="7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x v="880"/>
    <n v="50.621082621082621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x v="881"/>
    <n v="57.4375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x v="882"/>
    <n v="155.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x v="883"/>
    <n v="36.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x v="884"/>
    <n v="58.25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x v="885"/>
    <n v="237.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x v="886"/>
    <n v="58.75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x v="887"/>
    <n v="182.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x v="888"/>
    <n v="0.7543640897755611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x v="889"/>
    <n v="175.95330739299609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x v="890"/>
    <n v="237.88235294117646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x v="891"/>
    <n v="488.05076142131981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x v="892"/>
    <n v="224.06666666666669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x v="893"/>
    <n v="18.126436781609197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x v="894"/>
    <n v="45.847222222222221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x v="895"/>
    <n v="117.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x v="896"/>
    <n v="217.30909090909088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x v="897"/>
    <n v="112.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x v="898"/>
    <n v="72.5189873417721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x v="899"/>
    <n v="212.30434782608697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x v="900"/>
    <n v="239.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x v="901"/>
    <n v="181.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x v="902"/>
    <n v="164.13114754098362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x v="903"/>
    <n v="1.637596899224806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x v="904"/>
    <n v="49.64385964912281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x v="905"/>
    <n v="109.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x v="906"/>
    <n v="49.217948717948715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x v="907"/>
    <n v="62.232323232323225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x v="908"/>
    <n v="13.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x v="909"/>
    <n v="64.635416666666671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x v="910"/>
    <n v="159.58666666666667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x v="911"/>
    <n v="81.42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x v="912"/>
    <n v="32.444767441860463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x v="914"/>
    <n v="26.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x v="915"/>
    <n v="62.957446808510639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x v="916"/>
    <n v="161.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x v="297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x v="917"/>
    <n v="1096.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x v="918"/>
    <n v="70.094158075601371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x v="919"/>
    <n v="60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x v="920"/>
    <n v="367.098591549295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x v="921"/>
    <n v="11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x v="922"/>
    <n v="19.028784648187631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x v="923"/>
    <n v="126.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x v="924"/>
    <n v="734.63636363636363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x v="925"/>
    <n v="4.5731034482758623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x v="926"/>
    <n v="85.054545454545448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x v="927"/>
    <n v="119.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x v="928"/>
    <n v="296.02777777777777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x v="929"/>
    <n v="84.694915254237287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x v="930"/>
    <n v="355.7837837837838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x v="931"/>
    <n v="386.40909090909093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x v="932"/>
    <n v="792.23529411764707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x v="933"/>
    <n v="137.03393665158373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x v="934"/>
    <n v="338.20833333333337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x v="935"/>
    <n v="108.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x v="936"/>
    <n v="60.757639620653315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x v="937"/>
    <n v="27.725490196078432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x v="938"/>
    <n v="228.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x v="939"/>
    <n v="21.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x v="940"/>
    <n v="373.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x v="941"/>
    <n v="154.92592592592592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x v="942"/>
    <n v="322.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x v="943"/>
    <n v="73.957142857142856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x v="944"/>
    <n v="864.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x v="945"/>
    <n v="143.26245847176079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x v="946"/>
    <n v="40.281762295081968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x v="947"/>
    <n v="178.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x v="948"/>
    <n v="84.930555555555557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x v="949"/>
    <n v="145.93648334624322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x v="950"/>
    <n v="152.46153846153848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x v="951"/>
    <n v="67.129542790152414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x v="952"/>
    <n v="40.307692307692307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x v="953"/>
    <n v="216.79032258064518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x v="802"/>
    <n v="52.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x v="954"/>
    <n v="499.58333333333337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x v="955"/>
    <n v="87.679487179487182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x v="551"/>
    <n v="113.1734693877551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x v="956"/>
    <n v="426.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x v="957"/>
    <n v="77.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x v="958"/>
    <n v="52.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x v="959"/>
    <n v="157.46762589928059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x v="960"/>
    <n v="72.939393939393938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x v="961"/>
    <n v="60.565789473684205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x v="962"/>
    <n v="56.791291291291287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x v="963"/>
    <n v="56.542754275427541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4744B-2826-451C-B520-95D1678106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8:H19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1" showAll="0"/>
    <pivotField axis="axisCol" dataField="1" outline="0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6">
    <format dxfId="36">
      <pivotArea outline="0" collapsedLevelsAreSubtotals="1" fieldPosition="0"/>
    </format>
    <format dxfId="35">
      <pivotArea dataOnly="0" labelOnly="1" outline="0" fieldPosition="0">
        <references count="1">
          <reference field="9" count="0"/>
        </references>
      </pivotArea>
    </format>
    <format dxfId="34">
      <pivotArea field="6" type="button" dataOnly="0" labelOnly="1" outline="0" axis="axisCol" fieldPosition="0"/>
    </format>
    <format dxfId="33">
      <pivotArea type="topRight" dataOnly="0" labelOnly="1" outline="0" fieldPosition="0"/>
    </format>
    <format dxfId="32">
      <pivotArea dataOnly="0" labelOnly="1" fieldPosition="0">
        <references count="1">
          <reference field="6" count="0"/>
        </references>
      </pivotArea>
    </format>
    <format dxfId="31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E6F3E-256C-4012-8A60-D13C723F7F0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6:H32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DFD7E-401D-4BCA-9D7B-51B8127D9A1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5:G1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867A42-F107-4AF8-A19B-AF2121AB11C1}" name="Table3" displayName="Table3" ref="B2:I14" totalsRowShown="0" headerRowDxfId="0" headerRowBorderDxfId="10" tableBorderDxfId="11" totalsRowBorderDxfId="9">
  <tableColumns count="8">
    <tableColumn id="1" xr3:uid="{B8F9FD16-C89A-44FA-A497-63D81A25BCA5}" name="Goal" dataDxfId="8"/>
    <tableColumn id="2" xr3:uid="{1777B4F2-5806-4256-84F7-A9960F403F06}" name="Number Successful" dataDxfId="7"/>
    <tableColumn id="3" xr3:uid="{679321A0-24DA-48F3-9BE0-0774FDD3803F}" name="Number Failed" dataDxfId="6"/>
    <tableColumn id="4" xr3:uid="{F8969747-3E63-47BD-90E4-D41EF2F5F5AA}" name="Number Canceled" dataDxfId="5"/>
    <tableColumn id="5" xr3:uid="{1DCA70AB-0C4C-462F-9A7E-4FCE58D05C9E}" name="Total Projects" dataDxfId="4">
      <calculatedColumnFormula>SUM(C3:E3)</calculatedColumnFormula>
    </tableColumn>
    <tableColumn id="6" xr3:uid="{9D8D2518-B74E-46E2-A5A6-4946251EAE42}" name="Percentage Successful" dataDxfId="3" dataCellStyle="Percent">
      <calculatedColumnFormula>C3/F3</calculatedColumnFormula>
    </tableColumn>
    <tableColumn id="7" xr3:uid="{18987F94-159F-4474-8220-F0814B92BFDC}" name="Percentage Failed" dataDxfId="2" dataCellStyle="Percent">
      <calculatedColumnFormula>D3/F3</calculatedColumnFormula>
    </tableColumn>
    <tableColumn id="8" xr3:uid="{F1B38504-C485-437A-BE6E-66D1902A614F}" name="Percentage Canceled" dataDxfId="1" dataCellStyle="Percent">
      <calculatedColumnFormula>E3/F3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3741F5-E511-416C-8858-8A1EF8C3AC50}" name="Table2" displayName="Table2" ref="H3:J9" totalsRowShown="0" dataDxfId="24" headerRowBorderDxfId="29" tableBorderDxfId="30" totalsRowBorderDxfId="28">
  <tableColumns count="3">
    <tableColumn id="1" xr3:uid="{1BAD30CB-57A5-4858-8C42-351F059492A0}" name="Values" dataDxfId="27"/>
    <tableColumn id="2" xr3:uid="{F3D9A4C6-2A13-4585-903E-6313317EADF1}" name="Successful Campaigns" dataDxfId="26"/>
    <tableColumn id="3" xr3:uid="{88BE2F32-233E-4939-A43C-C9CCD390E624}" name="Unsuccessful Campaigns" dataDxfId="2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4" sqref="B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20.625" customWidth="1"/>
    <col min="8" max="8" width="13" bestFit="1" customWidth="1"/>
    <col min="9" max="9" width="17.75" style="8" customWidth="1"/>
    <col min="12" max="13" width="11.125" bestFit="1" customWidth="1"/>
    <col min="14" max="14" width="25" style="12" customWidth="1"/>
    <col min="15" max="15" width="25.75" style="8" customWidth="1"/>
    <col min="18" max="18" width="28" bestFit="1" customWidth="1"/>
    <col min="19" max="19" width="14.875" customWidth="1"/>
    <col min="20" max="20" width="12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_xlfn.TEXTBEFORE(R2,"/",1)</f>
        <v>food</v>
      </c>
      <c r="T2" t="str">
        <f>_xlfn.TEXTAFTER(R2,"/",1)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9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0">(((L3/60)/60)/24)+DATE(1970,1,1)</f>
        <v>41870.208333333336</v>
      </c>
      <c r="O3" s="12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_xlfn.TEXTBEFORE(R3,"/",1)</f>
        <v>music</v>
      </c>
      <c r="T3" t="str">
        <f t="shared" ref="T3:T66" si="3">_xlfn.TEXTAFTER(R3,"/",1)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9">
        <f t="shared" ref="I4:I67" si="4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0"/>
        <v>41595.25</v>
      </c>
      <c r="O4" s="12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(E5/D5)*100</f>
        <v>58.976190476190467</v>
      </c>
      <c r="G5" t="s">
        <v>14</v>
      </c>
      <c r="H5">
        <v>24</v>
      </c>
      <c r="I5" s="9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0"/>
        <v>43688.208333333328</v>
      </c>
      <c r="O5" s="12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ref="F6:F69" si="5">(E6/D6)*100</f>
        <v>69.276315789473685</v>
      </c>
      <c r="G6" t="s">
        <v>14</v>
      </c>
      <c r="H6">
        <v>53</v>
      </c>
      <c r="I6" s="9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0"/>
        <v>43485.25</v>
      </c>
      <c r="O6" s="12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9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0"/>
        <v>41149.208333333336</v>
      </c>
      <c r="O7" s="12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 s="9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0"/>
        <v>42991.208333333328</v>
      </c>
      <c r="O8" s="12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 s="9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0"/>
        <v>42229.208333333328</v>
      </c>
      <c r="O9" s="12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 s="9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0"/>
        <v>40399.208333333336</v>
      </c>
      <c r="O10" s="12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 s="9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0"/>
        <v>41536.208333333336</v>
      </c>
      <c r="O11" s="12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 s="9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0"/>
        <v>40404.208333333336</v>
      </c>
      <c r="O12" s="12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 s="9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0"/>
        <v>40442.208333333336</v>
      </c>
      <c r="O13" s="12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 s="9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0"/>
        <v>43760.208333333328</v>
      </c>
      <c r="O14" s="12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 s="9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0"/>
        <v>42532.208333333328</v>
      </c>
      <c r="O15" s="12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 s="9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0"/>
        <v>40974.25</v>
      </c>
      <c r="O16" s="12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 s="9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0"/>
        <v>43809.25</v>
      </c>
      <c r="O17" s="12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 s="9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0"/>
        <v>41661.25</v>
      </c>
      <c r="O18" s="12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 s="9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0"/>
        <v>40555.25</v>
      </c>
      <c r="O19" s="12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 s="9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0"/>
        <v>43351.208333333328</v>
      </c>
      <c r="O20" s="12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 s="9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0"/>
        <v>43528.25</v>
      </c>
      <c r="O21" s="12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 s="9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0"/>
        <v>41848.208333333336</v>
      </c>
      <c r="O22" s="12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 s="9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0"/>
        <v>40770.208333333336</v>
      </c>
      <c r="O23" s="12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 s="9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0"/>
        <v>43193.208333333328</v>
      </c>
      <c r="O24" s="12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 s="9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0"/>
        <v>43510.25</v>
      </c>
      <c r="O25" s="12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 s="9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0"/>
        <v>41811.208333333336</v>
      </c>
      <c r="O26" s="12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 s="9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0"/>
        <v>40681.208333333336</v>
      </c>
      <c r="O27" s="12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 s="9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0"/>
        <v>43312.208333333328</v>
      </c>
      <c r="O28" s="12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 s="9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0"/>
        <v>42280.208333333328</v>
      </c>
      <c r="O29" s="12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 s="9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0"/>
        <v>40218.25</v>
      </c>
      <c r="O30" s="12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 s="9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0"/>
        <v>43301.208333333328</v>
      </c>
      <c r="O31" s="12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 s="9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0"/>
        <v>43609.208333333328</v>
      </c>
      <c r="O32" s="12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 s="9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0"/>
        <v>42374.25</v>
      </c>
      <c r="O33" s="12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 s="9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0"/>
        <v>43110.25</v>
      </c>
      <c r="O34" s="12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 s="9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0"/>
        <v>41917.208333333336</v>
      </c>
      <c r="O35" s="12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 s="9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0"/>
        <v>42817.208333333328</v>
      </c>
      <c r="O36" s="12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 s="9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0"/>
        <v>43484.25</v>
      </c>
      <c r="O37" s="12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 s="9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0"/>
        <v>40600.25</v>
      </c>
      <c r="O38" s="12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 s="9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0"/>
        <v>43744.208333333328</v>
      </c>
      <c r="O39" s="12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 s="9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0"/>
        <v>40469.208333333336</v>
      </c>
      <c r="O40" s="12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 s="9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0"/>
        <v>41330.25</v>
      </c>
      <c r="O41" s="12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 s="9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0"/>
        <v>40334.208333333336</v>
      </c>
      <c r="O42" s="12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 s="9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0"/>
        <v>41156.208333333336</v>
      </c>
      <c r="O43" s="12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 s="9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0"/>
        <v>40728.208333333336</v>
      </c>
      <c r="O44" s="12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 s="9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0"/>
        <v>41844.208333333336</v>
      </c>
      <c r="O45" s="12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 s="9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0"/>
        <v>43541.208333333328</v>
      </c>
      <c r="O46" s="12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 s="9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0"/>
        <v>42676.208333333328</v>
      </c>
      <c r="O47" s="12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 s="9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0"/>
        <v>40367.208333333336</v>
      </c>
      <c r="O48" s="12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 s="9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0"/>
        <v>41727.208333333336</v>
      </c>
      <c r="O49" s="12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 s="9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0"/>
        <v>42180.208333333328</v>
      </c>
      <c r="O50" s="12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 s="9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0"/>
        <v>43758.208333333328</v>
      </c>
      <c r="O51" s="12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 s="9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0"/>
        <v>41487.208333333336</v>
      </c>
      <c r="O52" s="12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 s="9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0"/>
        <v>40995.208333333336</v>
      </c>
      <c r="O53" s="12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 s="9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0"/>
        <v>40436.208333333336</v>
      </c>
      <c r="O54" s="12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 s="9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0"/>
        <v>41779.208333333336</v>
      </c>
      <c r="O55" s="12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 s="9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0"/>
        <v>43170.25</v>
      </c>
      <c r="O56" s="12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 s="9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0"/>
        <v>43311.208333333328</v>
      </c>
      <c r="O57" s="12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 s="9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0"/>
        <v>42014.25</v>
      </c>
      <c r="O58" s="12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 s="9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0"/>
        <v>42979.208333333328</v>
      </c>
      <c r="O59" s="12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 s="9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0"/>
        <v>42268.208333333328</v>
      </c>
      <c r="O60" s="12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 s="9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0"/>
        <v>42898.208333333328</v>
      </c>
      <c r="O61" s="12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 s="9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0"/>
        <v>41107.208333333336</v>
      </c>
      <c r="O62" s="12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 s="9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0"/>
        <v>40595.25</v>
      </c>
      <c r="O63" s="12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 s="9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0"/>
        <v>42160.208333333328</v>
      </c>
      <c r="O64" s="12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 s="9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0"/>
        <v>42853.208333333328</v>
      </c>
      <c r="O65" s="12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 s="9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0"/>
        <v>43283.208333333328</v>
      </c>
      <c r="O66" s="12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 s="9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_xlfn.TEXTBEFORE(R67,"/",1)</f>
        <v>theater</v>
      </c>
      <c r="T67" t="str">
        <f t="shared" ref="T67:T130" si="9">_xlfn.TEXTAFTER(R67,"/",1)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9">
        <f t="shared" ref="I68:I131" si="10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>
        <v>4065</v>
      </c>
      <c r="I69" s="9">
        <f t="shared" si="10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ref="F70:F133" si="11">(E70/D70)*100</f>
        <v>254.52631578947367</v>
      </c>
      <c r="G70" t="s">
        <v>20</v>
      </c>
      <c r="H70">
        <v>246</v>
      </c>
      <c r="I70" s="9">
        <f t="shared" si="10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H71">
        <v>17</v>
      </c>
      <c r="I71" s="9">
        <f t="shared" si="10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H72">
        <v>2475</v>
      </c>
      <c r="I72" s="9">
        <f t="shared" si="10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H73">
        <v>76</v>
      </c>
      <c r="I73" s="9">
        <f t="shared" si="10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H74">
        <v>54</v>
      </c>
      <c r="I74" s="9">
        <f t="shared" si="10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H75">
        <v>88</v>
      </c>
      <c r="I75" s="9">
        <f t="shared" si="10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H76">
        <v>85</v>
      </c>
      <c r="I76" s="9">
        <f t="shared" si="10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H77">
        <v>170</v>
      </c>
      <c r="I77" s="9">
        <f t="shared" si="10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v>1684</v>
      </c>
      <c r="I78" s="9">
        <f t="shared" si="10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v>56</v>
      </c>
      <c r="I79" s="9">
        <f t="shared" si="10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H80">
        <v>330</v>
      </c>
      <c r="I80" s="9">
        <f t="shared" si="10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v>838</v>
      </c>
      <c r="I81" s="9">
        <f t="shared" si="10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H82">
        <v>127</v>
      </c>
      <c r="I82" s="9">
        <f t="shared" si="10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H83">
        <v>411</v>
      </c>
      <c r="I83" s="9">
        <f t="shared" si="10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H84">
        <v>180</v>
      </c>
      <c r="I84" s="9">
        <f t="shared" si="10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v>1000</v>
      </c>
      <c r="I85" s="9">
        <f t="shared" si="10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H86">
        <v>374</v>
      </c>
      <c r="I86" s="9">
        <f t="shared" si="10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H87">
        <v>71</v>
      </c>
      <c r="I87" s="9">
        <f t="shared" si="10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H88">
        <v>203</v>
      </c>
      <c r="I88" s="9">
        <f t="shared" si="10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v>1482</v>
      </c>
      <c r="I89" s="9">
        <f t="shared" si="10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H90">
        <v>113</v>
      </c>
      <c r="I90" s="9">
        <f t="shared" si="10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H91">
        <v>96</v>
      </c>
      <c r="I91" s="9">
        <f t="shared" si="10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v>106</v>
      </c>
      <c r="I92" s="9">
        <f t="shared" si="10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v>679</v>
      </c>
      <c r="I93" s="9">
        <f t="shared" si="10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H94">
        <v>498</v>
      </c>
      <c r="I94" s="9">
        <f t="shared" si="10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H95">
        <v>610</v>
      </c>
      <c r="I95" s="9">
        <f t="shared" si="10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H96">
        <v>180</v>
      </c>
      <c r="I96" s="9">
        <f t="shared" si="10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H97">
        <v>27</v>
      </c>
      <c r="I97" s="9">
        <f t="shared" si="10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H98">
        <v>2331</v>
      </c>
      <c r="I98" s="9">
        <f t="shared" si="10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H99">
        <v>113</v>
      </c>
      <c r="I99" s="9">
        <f t="shared" si="10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v>1220</v>
      </c>
      <c r="I100" s="9">
        <f t="shared" si="10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H101">
        <v>164</v>
      </c>
      <c r="I101" s="9">
        <f t="shared" si="10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v>1</v>
      </c>
      <c r="I102" s="9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H103">
        <v>164</v>
      </c>
      <c r="I103" s="9">
        <f t="shared" si="10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H104">
        <v>336</v>
      </c>
      <c r="I104" s="9">
        <f t="shared" si="10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v>37</v>
      </c>
      <c r="I105" s="9">
        <f t="shared" si="10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H106">
        <v>1917</v>
      </c>
      <c r="I106" s="9">
        <f t="shared" si="10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H107">
        <v>95</v>
      </c>
      <c r="I107" s="9">
        <f t="shared" si="10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H108">
        <v>147</v>
      </c>
      <c r="I108" s="9">
        <f t="shared" si="10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H109">
        <v>86</v>
      </c>
      <c r="I109" s="9">
        <f t="shared" si="10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H110">
        <v>83</v>
      </c>
      <c r="I110" s="9">
        <f t="shared" si="10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v>60</v>
      </c>
      <c r="I111" s="9">
        <f t="shared" si="10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v>296</v>
      </c>
      <c r="I112" s="9">
        <f t="shared" si="10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H113">
        <v>676</v>
      </c>
      <c r="I113" s="9">
        <f t="shared" si="10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H114">
        <v>361</v>
      </c>
      <c r="I114" s="9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H115">
        <v>131</v>
      </c>
      <c r="I115" s="9">
        <f t="shared" si="10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H116">
        <v>126</v>
      </c>
      <c r="I116" s="9">
        <f t="shared" si="10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v>3304</v>
      </c>
      <c r="I117" s="9">
        <f t="shared" si="10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v>73</v>
      </c>
      <c r="I118" s="9">
        <f t="shared" si="10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H119">
        <v>275</v>
      </c>
      <c r="I119" s="9">
        <f t="shared" si="10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H120">
        <v>67</v>
      </c>
      <c r="I120" s="9">
        <f t="shared" si="10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H121">
        <v>154</v>
      </c>
      <c r="I121" s="9">
        <f t="shared" si="10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H122">
        <v>1782</v>
      </c>
      <c r="I122" s="9">
        <f t="shared" si="10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H123">
        <v>903</v>
      </c>
      <c r="I123" s="9">
        <f t="shared" si="10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v>3387</v>
      </c>
      <c r="I124" s="9">
        <f t="shared" si="10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v>662</v>
      </c>
      <c r="I125" s="9">
        <f t="shared" si="10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H126">
        <v>94</v>
      </c>
      <c r="I126" s="9">
        <f t="shared" si="10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H127">
        <v>180</v>
      </c>
      <c r="I127" s="9">
        <f t="shared" si="10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v>774</v>
      </c>
      <c r="I128" s="9">
        <f t="shared" si="10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v>672</v>
      </c>
      <c r="I129" s="9">
        <f t="shared" si="10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60.334277620396605</v>
      </c>
      <c r="G130" t="s">
        <v>74</v>
      </c>
      <c r="H130">
        <v>532</v>
      </c>
      <c r="I130" s="9">
        <f t="shared" si="10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3.202693602693603</v>
      </c>
      <c r="G131" t="s">
        <v>74</v>
      </c>
      <c r="H131">
        <v>55</v>
      </c>
      <c r="I131" s="9">
        <f t="shared" si="10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2">(((L131/60)/60)/24)+DATE(1970,1,1)</f>
        <v>42038.25</v>
      </c>
      <c r="O131" s="12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_xlfn.TEXTBEFORE(R131,"/",1)</f>
        <v>food</v>
      </c>
      <c r="T131" t="str">
        <f t="shared" ref="T131:T194" si="15">_xlfn.TEXTAFTER(R131,"/",1)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1"/>
        <v>155.46875</v>
      </c>
      <c r="G132" t="s">
        <v>20</v>
      </c>
      <c r="H132">
        <v>533</v>
      </c>
      <c r="I132" s="9">
        <f t="shared" ref="I132:I195" si="16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2"/>
        <v>40842.208333333336</v>
      </c>
      <c r="O132" s="12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1"/>
        <v>100.85974499089254</v>
      </c>
      <c r="G133" t="s">
        <v>20</v>
      </c>
      <c r="H133">
        <v>2443</v>
      </c>
      <c r="I133" s="9">
        <f t="shared" si="1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2"/>
        <v>41607.25</v>
      </c>
      <c r="O133" s="12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ref="F134:F197" si="17">(E134/D134)*100</f>
        <v>116.18181818181819</v>
      </c>
      <c r="G134" t="s">
        <v>20</v>
      </c>
      <c r="H134">
        <v>89</v>
      </c>
      <c r="I134" s="9">
        <f t="shared" si="1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2"/>
        <v>43112.25</v>
      </c>
      <c r="O134" s="12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310.77777777777777</v>
      </c>
      <c r="G135" t="s">
        <v>20</v>
      </c>
      <c r="H135">
        <v>159</v>
      </c>
      <c r="I135" s="9">
        <f t="shared" si="1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2"/>
        <v>40767.208333333336</v>
      </c>
      <c r="O135" s="12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89.73668341708543</v>
      </c>
      <c r="G136" t="s">
        <v>14</v>
      </c>
      <c r="H136">
        <v>940</v>
      </c>
      <c r="I136" s="9">
        <f t="shared" si="1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2"/>
        <v>40713.208333333336</v>
      </c>
      <c r="O136" s="12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71.27272727272728</v>
      </c>
      <c r="G137" t="s">
        <v>14</v>
      </c>
      <c r="H137">
        <v>117</v>
      </c>
      <c r="I137" s="9">
        <f t="shared" si="1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2"/>
        <v>41340.25</v>
      </c>
      <c r="O137" s="12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3.2862318840579712</v>
      </c>
      <c r="G138" t="s">
        <v>74</v>
      </c>
      <c r="H138">
        <v>58</v>
      </c>
      <c r="I138" s="9">
        <f t="shared" si="1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2"/>
        <v>41797.208333333336</v>
      </c>
      <c r="O138" s="12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261.77777777777777</v>
      </c>
      <c r="G139" t="s">
        <v>20</v>
      </c>
      <c r="H139">
        <v>50</v>
      </c>
      <c r="I139" s="9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2"/>
        <v>40457.208333333336</v>
      </c>
      <c r="O139" s="12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96</v>
      </c>
      <c r="G140" t="s">
        <v>14</v>
      </c>
      <c r="H140">
        <v>115</v>
      </c>
      <c r="I140" s="9">
        <f t="shared" si="1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2"/>
        <v>41180.208333333336</v>
      </c>
      <c r="O140" s="12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20.896851248642779</v>
      </c>
      <c r="G141" t="s">
        <v>14</v>
      </c>
      <c r="H141">
        <v>326</v>
      </c>
      <c r="I141" s="9">
        <f t="shared" si="1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2"/>
        <v>42115.208333333328</v>
      </c>
      <c r="O141" s="12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223.16363636363636</v>
      </c>
      <c r="G142" t="s">
        <v>20</v>
      </c>
      <c r="H142">
        <v>186</v>
      </c>
      <c r="I142" s="9">
        <f t="shared" si="1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2"/>
        <v>43156.25</v>
      </c>
      <c r="O142" s="12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101.59097978227061</v>
      </c>
      <c r="G143" t="s">
        <v>20</v>
      </c>
      <c r="H143">
        <v>1071</v>
      </c>
      <c r="I143" s="9">
        <f t="shared" si="1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2"/>
        <v>42167.208333333328</v>
      </c>
      <c r="O143" s="12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230.03999999999996</v>
      </c>
      <c r="G144" t="s">
        <v>20</v>
      </c>
      <c r="H144">
        <v>117</v>
      </c>
      <c r="I144" s="9">
        <f t="shared" si="1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2"/>
        <v>41005.208333333336</v>
      </c>
      <c r="O144" s="12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135.59259259259261</v>
      </c>
      <c r="G145" t="s">
        <v>20</v>
      </c>
      <c r="H145">
        <v>70</v>
      </c>
      <c r="I145" s="9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2"/>
        <v>40357.208333333336</v>
      </c>
      <c r="O145" s="12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129.1</v>
      </c>
      <c r="G146" t="s">
        <v>20</v>
      </c>
      <c r="H146">
        <v>135</v>
      </c>
      <c r="I146" s="9">
        <f t="shared" si="1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2"/>
        <v>43633.208333333328</v>
      </c>
      <c r="O146" s="12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236.512</v>
      </c>
      <c r="G147" t="s">
        <v>20</v>
      </c>
      <c r="H147">
        <v>768</v>
      </c>
      <c r="I147" s="9">
        <f t="shared" si="1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2"/>
        <v>41889.208333333336</v>
      </c>
      <c r="O147" s="12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17.25</v>
      </c>
      <c r="G148" t="s">
        <v>74</v>
      </c>
      <c r="H148">
        <v>51</v>
      </c>
      <c r="I148" s="9">
        <f t="shared" si="1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2"/>
        <v>40855.25</v>
      </c>
      <c r="O148" s="12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112.49397590361446</v>
      </c>
      <c r="G149" t="s">
        <v>20</v>
      </c>
      <c r="H149">
        <v>199</v>
      </c>
      <c r="I149" s="9">
        <f t="shared" si="1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2"/>
        <v>42534.208333333328</v>
      </c>
      <c r="O149" s="12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121.02150537634408</v>
      </c>
      <c r="G150" t="s">
        <v>20</v>
      </c>
      <c r="H150">
        <v>107</v>
      </c>
      <c r="I150" s="9">
        <f t="shared" si="1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2"/>
        <v>42941.208333333328</v>
      </c>
      <c r="O150" s="12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219.87096774193549</v>
      </c>
      <c r="G151" t="s">
        <v>20</v>
      </c>
      <c r="H151">
        <v>195</v>
      </c>
      <c r="I151" s="9">
        <f t="shared" si="1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2"/>
        <v>41275.25</v>
      </c>
      <c r="O151" s="12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1</v>
      </c>
      <c r="G152" t="s">
        <v>14</v>
      </c>
      <c r="H152">
        <v>1</v>
      </c>
      <c r="I152" s="9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2"/>
        <v>43450.25</v>
      </c>
      <c r="O152" s="12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64.166909620991248</v>
      </c>
      <c r="G153" t="s">
        <v>14</v>
      </c>
      <c r="H153">
        <v>1467</v>
      </c>
      <c r="I153" s="9">
        <f t="shared" si="1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2"/>
        <v>41799.208333333336</v>
      </c>
      <c r="O153" s="12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423.06746987951806</v>
      </c>
      <c r="G154" t="s">
        <v>20</v>
      </c>
      <c r="H154">
        <v>3376</v>
      </c>
      <c r="I154" s="9">
        <f t="shared" si="1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2"/>
        <v>42783.25</v>
      </c>
      <c r="O154" s="12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92.984160506863773</v>
      </c>
      <c r="G155" t="s">
        <v>14</v>
      </c>
      <c r="H155">
        <v>5681</v>
      </c>
      <c r="I155" s="9">
        <f t="shared" si="1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2"/>
        <v>41201.208333333336</v>
      </c>
      <c r="O155" s="12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58.756567425569173</v>
      </c>
      <c r="G156" t="s">
        <v>14</v>
      </c>
      <c r="H156">
        <v>1059</v>
      </c>
      <c r="I156" s="9">
        <f t="shared" si="1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2"/>
        <v>42502.208333333328</v>
      </c>
      <c r="O156" s="12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65.022222222222226</v>
      </c>
      <c r="G157" t="s">
        <v>14</v>
      </c>
      <c r="H157">
        <v>1194</v>
      </c>
      <c r="I157" s="9">
        <f t="shared" si="1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2"/>
        <v>40262.208333333336</v>
      </c>
      <c r="O157" s="12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73.939560439560438</v>
      </c>
      <c r="G158" t="s">
        <v>74</v>
      </c>
      <c r="H158">
        <v>379</v>
      </c>
      <c r="I158" s="9">
        <f t="shared" si="1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2"/>
        <v>43743.208333333328</v>
      </c>
      <c r="O158" s="12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52.666666666666664</v>
      </c>
      <c r="G159" t="s">
        <v>14</v>
      </c>
      <c r="H159">
        <v>30</v>
      </c>
      <c r="I159" s="9">
        <f t="shared" si="1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2"/>
        <v>41638.25</v>
      </c>
      <c r="O159" s="12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220.95238095238096</v>
      </c>
      <c r="G160" t="s">
        <v>20</v>
      </c>
      <c r="H160">
        <v>41</v>
      </c>
      <c r="I160" s="9">
        <f t="shared" si="1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2"/>
        <v>42346.25</v>
      </c>
      <c r="O160" s="12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100.01150627615063</v>
      </c>
      <c r="G161" t="s">
        <v>20</v>
      </c>
      <c r="H161">
        <v>1821</v>
      </c>
      <c r="I161" s="9">
        <f t="shared" si="1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2"/>
        <v>43551.208333333328</v>
      </c>
      <c r="O161" s="12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162.3125</v>
      </c>
      <c r="G162" t="s">
        <v>20</v>
      </c>
      <c r="H162">
        <v>164</v>
      </c>
      <c r="I162" s="9">
        <f t="shared" si="1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2"/>
        <v>43582.208333333328</v>
      </c>
      <c r="O162" s="12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78.181818181818187</v>
      </c>
      <c r="G163" t="s">
        <v>14</v>
      </c>
      <c r="H163">
        <v>75</v>
      </c>
      <c r="I163" s="9">
        <f t="shared" si="1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2"/>
        <v>42270.208333333328</v>
      </c>
      <c r="O163" s="12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149.73770491803279</v>
      </c>
      <c r="G164" t="s">
        <v>20</v>
      </c>
      <c r="H164">
        <v>157</v>
      </c>
      <c r="I164" s="9">
        <f t="shared" si="1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2"/>
        <v>43442.25</v>
      </c>
      <c r="O164" s="12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253.25714285714284</v>
      </c>
      <c r="G165" t="s">
        <v>20</v>
      </c>
      <c r="H165">
        <v>246</v>
      </c>
      <c r="I165" s="9">
        <f t="shared" si="1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2"/>
        <v>43028.208333333328</v>
      </c>
      <c r="O165" s="12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100.16943521594683</v>
      </c>
      <c r="G166" t="s">
        <v>20</v>
      </c>
      <c r="H166">
        <v>1396</v>
      </c>
      <c r="I166" s="9">
        <f t="shared" si="1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2"/>
        <v>43016.208333333328</v>
      </c>
      <c r="O166" s="12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121.99004424778761</v>
      </c>
      <c r="G167" t="s">
        <v>20</v>
      </c>
      <c r="H167">
        <v>2506</v>
      </c>
      <c r="I167" s="9">
        <f t="shared" si="1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2"/>
        <v>42948.208333333328</v>
      </c>
      <c r="O167" s="12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137.13265306122449</v>
      </c>
      <c r="G168" t="s">
        <v>20</v>
      </c>
      <c r="H168">
        <v>244</v>
      </c>
      <c r="I168" s="9">
        <f t="shared" si="1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2"/>
        <v>40534.25</v>
      </c>
      <c r="O168" s="12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415.53846153846149</v>
      </c>
      <c r="G169" t="s">
        <v>20</v>
      </c>
      <c r="H169">
        <v>146</v>
      </c>
      <c r="I169" s="9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2"/>
        <v>41435.208333333336</v>
      </c>
      <c r="O169" s="12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31.30913348946136</v>
      </c>
      <c r="G170" t="s">
        <v>14</v>
      </c>
      <c r="H170">
        <v>955</v>
      </c>
      <c r="I170" s="9">
        <f t="shared" si="1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2"/>
        <v>43518.25</v>
      </c>
      <c r="O170" s="12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424.08154506437768</v>
      </c>
      <c r="G171" t="s">
        <v>20</v>
      </c>
      <c r="H171">
        <v>1267</v>
      </c>
      <c r="I171" s="9">
        <f t="shared" si="1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2"/>
        <v>41077.208333333336</v>
      </c>
      <c r="O171" s="12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2.93886230728336</v>
      </c>
      <c r="G172" t="s">
        <v>14</v>
      </c>
      <c r="H172">
        <v>67</v>
      </c>
      <c r="I172" s="9">
        <f t="shared" si="1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2"/>
        <v>42950.208333333328</v>
      </c>
      <c r="O172" s="12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10.63265306122449</v>
      </c>
      <c r="G173" t="s">
        <v>14</v>
      </c>
      <c r="H173">
        <v>5</v>
      </c>
      <c r="I173" s="9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2"/>
        <v>41718.208333333336</v>
      </c>
      <c r="O173" s="12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82.875</v>
      </c>
      <c r="G174" t="s">
        <v>14</v>
      </c>
      <c r="H174">
        <v>26</v>
      </c>
      <c r="I174" s="9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2"/>
        <v>41839.208333333336</v>
      </c>
      <c r="O174" s="12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163.01447776628748</v>
      </c>
      <c r="G175" t="s">
        <v>20</v>
      </c>
      <c r="H175">
        <v>1561</v>
      </c>
      <c r="I175" s="9">
        <f t="shared" si="1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2"/>
        <v>41412.208333333336</v>
      </c>
      <c r="O175" s="12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894.66666666666674</v>
      </c>
      <c r="G176" t="s">
        <v>20</v>
      </c>
      <c r="H176">
        <v>48</v>
      </c>
      <c r="I176" s="9">
        <f t="shared" si="1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2"/>
        <v>42282.208333333328</v>
      </c>
      <c r="O176" s="12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26.191501103752756</v>
      </c>
      <c r="G177" t="s">
        <v>14</v>
      </c>
      <c r="H177">
        <v>1130</v>
      </c>
      <c r="I177" s="9">
        <f t="shared" si="1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2"/>
        <v>42613.208333333328</v>
      </c>
      <c r="O177" s="12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74.834782608695647</v>
      </c>
      <c r="G178" t="s">
        <v>14</v>
      </c>
      <c r="H178">
        <v>782</v>
      </c>
      <c r="I178" s="9">
        <f t="shared" si="1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2"/>
        <v>42616.208333333328</v>
      </c>
      <c r="O178" s="12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416.47680412371136</v>
      </c>
      <c r="G179" t="s">
        <v>20</v>
      </c>
      <c r="H179">
        <v>2739</v>
      </c>
      <c r="I179" s="9">
        <f t="shared" si="1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2"/>
        <v>40497.25</v>
      </c>
      <c r="O179" s="12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96.208333333333329</v>
      </c>
      <c r="G180" t="s">
        <v>14</v>
      </c>
      <c r="H180">
        <v>210</v>
      </c>
      <c r="I180" s="9">
        <f t="shared" si="1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2"/>
        <v>42999.208333333328</v>
      </c>
      <c r="O180" s="12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357.71910112359546</v>
      </c>
      <c r="G181" t="s">
        <v>20</v>
      </c>
      <c r="H181">
        <v>3537</v>
      </c>
      <c r="I181" s="9">
        <f t="shared" si="1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2"/>
        <v>41350.208333333336</v>
      </c>
      <c r="O181" s="12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308.45714285714286</v>
      </c>
      <c r="G182" t="s">
        <v>20</v>
      </c>
      <c r="H182">
        <v>2107</v>
      </c>
      <c r="I182" s="9">
        <f t="shared" si="1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2"/>
        <v>40259.208333333336</v>
      </c>
      <c r="O182" s="12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61.802325581395344</v>
      </c>
      <c r="G183" t="s">
        <v>14</v>
      </c>
      <c r="H183">
        <v>136</v>
      </c>
      <c r="I183" s="9">
        <f t="shared" si="1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2"/>
        <v>43012.208333333328</v>
      </c>
      <c r="O183" s="12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722.32472324723244</v>
      </c>
      <c r="G184" t="s">
        <v>20</v>
      </c>
      <c r="H184">
        <v>3318</v>
      </c>
      <c r="I184" s="9">
        <f t="shared" si="1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2"/>
        <v>43631.208333333328</v>
      </c>
      <c r="O184" s="12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69.117647058823522</v>
      </c>
      <c r="G185" t="s">
        <v>14</v>
      </c>
      <c r="H185">
        <v>86</v>
      </c>
      <c r="I185" s="9">
        <f t="shared" si="1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2"/>
        <v>40430.208333333336</v>
      </c>
      <c r="O185" s="12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293.05555555555554</v>
      </c>
      <c r="G186" t="s">
        <v>20</v>
      </c>
      <c r="H186">
        <v>340</v>
      </c>
      <c r="I186" s="9">
        <f t="shared" si="1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2"/>
        <v>43588.208333333328</v>
      </c>
      <c r="O186" s="12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71.8</v>
      </c>
      <c r="G187" t="s">
        <v>14</v>
      </c>
      <c r="H187">
        <v>19</v>
      </c>
      <c r="I187" s="9">
        <f t="shared" si="1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2"/>
        <v>43233.208333333328</v>
      </c>
      <c r="O187" s="12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31.934684684684683</v>
      </c>
      <c r="G188" t="s">
        <v>14</v>
      </c>
      <c r="H188">
        <v>886</v>
      </c>
      <c r="I188" s="9">
        <f t="shared" si="1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2"/>
        <v>41782.208333333336</v>
      </c>
      <c r="O188" s="12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229.87375415282392</v>
      </c>
      <c r="G189" t="s">
        <v>20</v>
      </c>
      <c r="H189">
        <v>1442</v>
      </c>
      <c r="I189" s="9">
        <f t="shared" si="1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2"/>
        <v>41328.25</v>
      </c>
      <c r="O189" s="12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32.012195121951223</v>
      </c>
      <c r="G190" t="s">
        <v>14</v>
      </c>
      <c r="H190">
        <v>35</v>
      </c>
      <c r="I190" s="9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2"/>
        <v>41975.25</v>
      </c>
      <c r="O190" s="12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23.525352848928385</v>
      </c>
      <c r="G191" t="s">
        <v>74</v>
      </c>
      <c r="H191">
        <v>441</v>
      </c>
      <c r="I191" s="9">
        <f t="shared" si="1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2"/>
        <v>42433.25</v>
      </c>
      <c r="O191" s="12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68.594594594594597</v>
      </c>
      <c r="G192" t="s">
        <v>14</v>
      </c>
      <c r="H192">
        <v>24</v>
      </c>
      <c r="I192" s="9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2"/>
        <v>41429.208333333336</v>
      </c>
      <c r="O192" s="12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37.952380952380956</v>
      </c>
      <c r="G193" t="s">
        <v>14</v>
      </c>
      <c r="H193">
        <v>86</v>
      </c>
      <c r="I193" s="9">
        <f t="shared" si="1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2"/>
        <v>43536.208333333328</v>
      </c>
      <c r="O193" s="12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19.992957746478872</v>
      </c>
      <c r="G194" t="s">
        <v>14</v>
      </c>
      <c r="H194">
        <v>243</v>
      </c>
      <c r="I194" s="9">
        <f t="shared" si="1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2"/>
        <v>41817.208333333336</v>
      </c>
      <c r="O194" s="12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45.636363636363633</v>
      </c>
      <c r="G195" t="s">
        <v>14</v>
      </c>
      <c r="H195">
        <v>65</v>
      </c>
      <c r="I195" s="9">
        <f t="shared" si="1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8">(((L195/60)/60)/24)+DATE(1970,1,1)</f>
        <v>43198.208333333328</v>
      </c>
      <c r="O195" s="12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_xlfn.TEXTBEFORE(R195,"/",1)</f>
        <v>music</v>
      </c>
      <c r="T195" t="str">
        <f t="shared" ref="T195:T258" si="21">_xlfn.TEXTAFTER(R195,"/",1)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7"/>
        <v>122.7605633802817</v>
      </c>
      <c r="G196" t="s">
        <v>20</v>
      </c>
      <c r="H196">
        <v>126</v>
      </c>
      <c r="I196" s="9">
        <f t="shared" ref="I196:I259" si="22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8"/>
        <v>42261.208333333328</v>
      </c>
      <c r="O196" s="12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7"/>
        <v>361.75316455696202</v>
      </c>
      <c r="G197" t="s">
        <v>20</v>
      </c>
      <c r="H197">
        <v>524</v>
      </c>
      <c r="I197" s="9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8"/>
        <v>43310.208333333328</v>
      </c>
      <c r="O197" s="12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ref="F198:F261" si="23">(E198/D198)*100</f>
        <v>63.146341463414636</v>
      </c>
      <c r="G198" t="s">
        <v>14</v>
      </c>
      <c r="H198">
        <v>100</v>
      </c>
      <c r="I198" s="9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8"/>
        <v>42616.208333333328</v>
      </c>
      <c r="O198" s="12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298.20475319926874</v>
      </c>
      <c r="G199" t="s">
        <v>20</v>
      </c>
      <c r="H199">
        <v>1989</v>
      </c>
      <c r="I199" s="9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8"/>
        <v>42909.208333333328</v>
      </c>
      <c r="O199" s="12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9.5585443037974684</v>
      </c>
      <c r="G200" t="s">
        <v>14</v>
      </c>
      <c r="H200">
        <v>168</v>
      </c>
      <c r="I200" s="9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8"/>
        <v>40396.208333333336</v>
      </c>
      <c r="O200" s="12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53.777777777777779</v>
      </c>
      <c r="G201" t="s">
        <v>14</v>
      </c>
      <c r="H201">
        <v>13</v>
      </c>
      <c r="I201" s="9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8"/>
        <v>42192.208333333328</v>
      </c>
      <c r="O201" s="12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2</v>
      </c>
      <c r="G202" t="s">
        <v>14</v>
      </c>
      <c r="H202">
        <v>1</v>
      </c>
      <c r="I202" s="9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8"/>
        <v>40262.208333333336</v>
      </c>
      <c r="O202" s="12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681.19047619047615</v>
      </c>
      <c r="G203" t="s">
        <v>20</v>
      </c>
      <c r="H203">
        <v>157</v>
      </c>
      <c r="I203" s="9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8"/>
        <v>41845.208333333336</v>
      </c>
      <c r="O203" s="12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78.831325301204828</v>
      </c>
      <c r="G204" t="s">
        <v>74</v>
      </c>
      <c r="H204">
        <v>82</v>
      </c>
      <c r="I204" s="9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8"/>
        <v>40818.208333333336</v>
      </c>
      <c r="O204" s="12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134.40792216817235</v>
      </c>
      <c r="G205" t="s">
        <v>20</v>
      </c>
      <c r="H205">
        <v>4498</v>
      </c>
      <c r="I205" s="9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8"/>
        <v>42752.25</v>
      </c>
      <c r="O205" s="12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3.3719999999999999</v>
      </c>
      <c r="G206" t="s">
        <v>14</v>
      </c>
      <c r="H206">
        <v>40</v>
      </c>
      <c r="I206" s="9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8"/>
        <v>40636.208333333336</v>
      </c>
      <c r="O206" s="12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431.84615384615387</v>
      </c>
      <c r="G207" t="s">
        <v>20</v>
      </c>
      <c r="H207">
        <v>80</v>
      </c>
      <c r="I207" s="9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8"/>
        <v>43390.208333333328</v>
      </c>
      <c r="O207" s="12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38.844444444444441</v>
      </c>
      <c r="G208" t="s">
        <v>74</v>
      </c>
      <c r="H208">
        <v>57</v>
      </c>
      <c r="I208" s="9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8"/>
        <v>40236.25</v>
      </c>
      <c r="O208" s="12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425.7</v>
      </c>
      <c r="G209" t="s">
        <v>20</v>
      </c>
      <c r="H209">
        <v>43</v>
      </c>
      <c r="I209" s="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8"/>
        <v>43340.208333333328</v>
      </c>
      <c r="O209" s="12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101.12239715591672</v>
      </c>
      <c r="G210" t="s">
        <v>20</v>
      </c>
      <c r="H210">
        <v>2053</v>
      </c>
      <c r="I210" s="9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8"/>
        <v>43048.25</v>
      </c>
      <c r="O210" s="12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21.188688946015425</v>
      </c>
      <c r="G211" t="s">
        <v>47</v>
      </c>
      <c r="H211">
        <v>808</v>
      </c>
      <c r="I211" s="9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8"/>
        <v>42496.208333333328</v>
      </c>
      <c r="O211" s="12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67.425531914893625</v>
      </c>
      <c r="G212" t="s">
        <v>14</v>
      </c>
      <c r="H212">
        <v>226</v>
      </c>
      <c r="I212" s="9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8"/>
        <v>42797.25</v>
      </c>
      <c r="O212" s="12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94.923371647509583</v>
      </c>
      <c r="G213" t="s">
        <v>14</v>
      </c>
      <c r="H213">
        <v>1625</v>
      </c>
      <c r="I213" s="9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8"/>
        <v>41513.208333333336</v>
      </c>
      <c r="O213" s="12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151.85185185185185</v>
      </c>
      <c r="G214" t="s">
        <v>20</v>
      </c>
      <c r="H214">
        <v>168</v>
      </c>
      <c r="I214" s="9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8"/>
        <v>43814.25</v>
      </c>
      <c r="O214" s="12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195.16382252559728</v>
      </c>
      <c r="G215" t="s">
        <v>20</v>
      </c>
      <c r="H215">
        <v>4289</v>
      </c>
      <c r="I215" s="9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8"/>
        <v>40488.208333333336</v>
      </c>
      <c r="O215" s="12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1023.1428571428571</v>
      </c>
      <c r="G216" t="s">
        <v>20</v>
      </c>
      <c r="H216">
        <v>165</v>
      </c>
      <c r="I216" s="9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8"/>
        <v>40409.208333333336</v>
      </c>
      <c r="O216" s="12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3.841836734693878</v>
      </c>
      <c r="G217" t="s">
        <v>14</v>
      </c>
      <c r="H217">
        <v>143</v>
      </c>
      <c r="I217" s="9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8"/>
        <v>43509.25</v>
      </c>
      <c r="O217" s="12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155.07066557107643</v>
      </c>
      <c r="G218" t="s">
        <v>20</v>
      </c>
      <c r="H218">
        <v>1815</v>
      </c>
      <c r="I218" s="9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8"/>
        <v>40869.25</v>
      </c>
      <c r="O218" s="12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44.753477588871718</v>
      </c>
      <c r="G219" t="s">
        <v>14</v>
      </c>
      <c r="H219">
        <v>934</v>
      </c>
      <c r="I219" s="9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8"/>
        <v>43583.208333333328</v>
      </c>
      <c r="O219" s="12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215.94736842105263</v>
      </c>
      <c r="G220" t="s">
        <v>20</v>
      </c>
      <c r="H220">
        <v>397</v>
      </c>
      <c r="I220" s="9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8"/>
        <v>40858.25</v>
      </c>
      <c r="O220" s="12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332.12709832134288</v>
      </c>
      <c r="G221" t="s">
        <v>20</v>
      </c>
      <c r="H221">
        <v>1539</v>
      </c>
      <c r="I221" s="9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8"/>
        <v>41137.208333333336</v>
      </c>
      <c r="O221" s="12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8.4430379746835449</v>
      </c>
      <c r="G222" t="s">
        <v>14</v>
      </c>
      <c r="H222">
        <v>17</v>
      </c>
      <c r="I222" s="9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8"/>
        <v>40725.208333333336</v>
      </c>
      <c r="O222" s="12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98.625514403292186</v>
      </c>
      <c r="G223" t="s">
        <v>14</v>
      </c>
      <c r="H223">
        <v>2179</v>
      </c>
      <c r="I223" s="9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8"/>
        <v>41081.208333333336</v>
      </c>
      <c r="O223" s="12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137.97916666666669</v>
      </c>
      <c r="G224" t="s">
        <v>20</v>
      </c>
      <c r="H224">
        <v>138</v>
      </c>
      <c r="I224" s="9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8"/>
        <v>41914.208333333336</v>
      </c>
      <c r="O224" s="12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93.81099656357388</v>
      </c>
      <c r="G225" t="s">
        <v>14</v>
      </c>
      <c r="H225">
        <v>931</v>
      </c>
      <c r="I225" s="9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8"/>
        <v>42445.208333333328</v>
      </c>
      <c r="O225" s="12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403.63930885529157</v>
      </c>
      <c r="G226" t="s">
        <v>20</v>
      </c>
      <c r="H226">
        <v>3594</v>
      </c>
      <c r="I226" s="9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8"/>
        <v>41906.208333333336</v>
      </c>
      <c r="O226" s="12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260.1740412979351</v>
      </c>
      <c r="G227" t="s">
        <v>20</v>
      </c>
      <c r="H227">
        <v>5880</v>
      </c>
      <c r="I227" s="9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8"/>
        <v>41762.208333333336</v>
      </c>
      <c r="O227" s="12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366.63333333333333</v>
      </c>
      <c r="G228" t="s">
        <v>20</v>
      </c>
      <c r="H228">
        <v>112</v>
      </c>
      <c r="I228" s="9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8"/>
        <v>40276.208333333336</v>
      </c>
      <c r="O228" s="12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168.72085385878489</v>
      </c>
      <c r="G229" t="s">
        <v>20</v>
      </c>
      <c r="H229">
        <v>943</v>
      </c>
      <c r="I229" s="9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8"/>
        <v>42139.208333333328</v>
      </c>
      <c r="O229" s="12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119.90717911530093</v>
      </c>
      <c r="G230" t="s">
        <v>20</v>
      </c>
      <c r="H230">
        <v>2468</v>
      </c>
      <c r="I230" s="9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8"/>
        <v>42613.208333333328</v>
      </c>
      <c r="O230" s="12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193.68925233644859</v>
      </c>
      <c r="G231" t="s">
        <v>20</v>
      </c>
      <c r="H231">
        <v>2551</v>
      </c>
      <c r="I231" s="9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8"/>
        <v>42887.208333333328</v>
      </c>
      <c r="O231" s="12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420.16666666666669</v>
      </c>
      <c r="G232" t="s">
        <v>20</v>
      </c>
      <c r="H232">
        <v>101</v>
      </c>
      <c r="I232" s="9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8"/>
        <v>43805.25</v>
      </c>
      <c r="O232" s="12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76.708333333333329</v>
      </c>
      <c r="G233" t="s">
        <v>74</v>
      </c>
      <c r="H233">
        <v>67</v>
      </c>
      <c r="I233" s="9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8"/>
        <v>41415.208333333336</v>
      </c>
      <c r="O233" s="12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171.26470588235293</v>
      </c>
      <c r="G234" t="s">
        <v>20</v>
      </c>
      <c r="H234">
        <v>92</v>
      </c>
      <c r="I234" s="9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8"/>
        <v>42576.208333333328</v>
      </c>
      <c r="O234" s="12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157.89473684210526</v>
      </c>
      <c r="G235" t="s">
        <v>20</v>
      </c>
      <c r="H235">
        <v>62</v>
      </c>
      <c r="I235" s="9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8"/>
        <v>40706.208333333336</v>
      </c>
      <c r="O235" s="12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109.08</v>
      </c>
      <c r="G236" t="s">
        <v>20</v>
      </c>
      <c r="H236">
        <v>149</v>
      </c>
      <c r="I236" s="9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8"/>
        <v>42969.208333333328</v>
      </c>
      <c r="O236" s="12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41.732558139534881</v>
      </c>
      <c r="G237" t="s">
        <v>14</v>
      </c>
      <c r="H237">
        <v>92</v>
      </c>
      <c r="I237" s="9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8"/>
        <v>42779.25</v>
      </c>
      <c r="O237" s="12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10.944303797468354</v>
      </c>
      <c r="G238" t="s">
        <v>14</v>
      </c>
      <c r="H238">
        <v>57</v>
      </c>
      <c r="I238" s="9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8"/>
        <v>43641.208333333328</v>
      </c>
      <c r="O238" s="12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159.3763440860215</v>
      </c>
      <c r="G239" t="s">
        <v>20</v>
      </c>
      <c r="H239">
        <v>329</v>
      </c>
      <c r="I239" s="9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8"/>
        <v>41754.208333333336</v>
      </c>
      <c r="O239" s="12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422.41666666666669</v>
      </c>
      <c r="G240" t="s">
        <v>20</v>
      </c>
      <c r="H240">
        <v>97</v>
      </c>
      <c r="I240" s="9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8"/>
        <v>43083.25</v>
      </c>
      <c r="O240" s="12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97.71875</v>
      </c>
      <c r="G241" t="s">
        <v>14</v>
      </c>
      <c r="H241">
        <v>41</v>
      </c>
      <c r="I241" s="9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8"/>
        <v>42245.208333333328</v>
      </c>
      <c r="O241" s="12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418.78911564625849</v>
      </c>
      <c r="G242" t="s">
        <v>20</v>
      </c>
      <c r="H242">
        <v>1784</v>
      </c>
      <c r="I242" s="9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8"/>
        <v>40396.208333333336</v>
      </c>
      <c r="O242" s="12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101.91632047477745</v>
      </c>
      <c r="G243" t="s">
        <v>20</v>
      </c>
      <c r="H243">
        <v>1684</v>
      </c>
      <c r="I243" s="9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8"/>
        <v>41742.208333333336</v>
      </c>
      <c r="O243" s="12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127.72619047619047</v>
      </c>
      <c r="G244" t="s">
        <v>20</v>
      </c>
      <c r="H244">
        <v>250</v>
      </c>
      <c r="I244" s="9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8"/>
        <v>42865.208333333328</v>
      </c>
      <c r="O244" s="12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445.21739130434781</v>
      </c>
      <c r="G245" t="s">
        <v>20</v>
      </c>
      <c r="H245">
        <v>238</v>
      </c>
      <c r="I245" s="9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8"/>
        <v>43163.25</v>
      </c>
      <c r="O245" s="12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569.71428571428578</v>
      </c>
      <c r="G246" t="s">
        <v>20</v>
      </c>
      <c r="H246">
        <v>53</v>
      </c>
      <c r="I246" s="9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8"/>
        <v>41834.208333333336</v>
      </c>
      <c r="O246" s="12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509.34482758620686</v>
      </c>
      <c r="G247" t="s">
        <v>20</v>
      </c>
      <c r="H247">
        <v>214</v>
      </c>
      <c r="I247" s="9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8"/>
        <v>41736.208333333336</v>
      </c>
      <c r="O247" s="12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325.5333333333333</v>
      </c>
      <c r="G248" t="s">
        <v>20</v>
      </c>
      <c r="H248">
        <v>222</v>
      </c>
      <c r="I248" s="9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8"/>
        <v>41491.208333333336</v>
      </c>
      <c r="O248" s="12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932.61616161616166</v>
      </c>
      <c r="G249" t="s">
        <v>20</v>
      </c>
      <c r="H249">
        <v>1884</v>
      </c>
      <c r="I249" s="9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8"/>
        <v>42726.25</v>
      </c>
      <c r="O249" s="12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211.33870967741933</v>
      </c>
      <c r="G250" t="s">
        <v>20</v>
      </c>
      <c r="H250">
        <v>218</v>
      </c>
      <c r="I250" s="9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8"/>
        <v>42004.25</v>
      </c>
      <c r="O250" s="12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273.32520325203251</v>
      </c>
      <c r="G251" t="s">
        <v>20</v>
      </c>
      <c r="H251">
        <v>6465</v>
      </c>
      <c r="I251" s="9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8"/>
        <v>42006.25</v>
      </c>
      <c r="O251" s="12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3</v>
      </c>
      <c r="G252" t="s">
        <v>14</v>
      </c>
      <c r="H252">
        <v>1</v>
      </c>
      <c r="I252" s="9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8"/>
        <v>40203.25</v>
      </c>
      <c r="O252" s="12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54.084507042253513</v>
      </c>
      <c r="G253" t="s">
        <v>14</v>
      </c>
      <c r="H253">
        <v>101</v>
      </c>
      <c r="I253" s="9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8"/>
        <v>41252.25</v>
      </c>
      <c r="O253" s="12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626.29999999999995</v>
      </c>
      <c r="G254" t="s">
        <v>20</v>
      </c>
      <c r="H254">
        <v>59</v>
      </c>
      <c r="I254" s="9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8"/>
        <v>41572.208333333336</v>
      </c>
      <c r="O254" s="12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89.021399176954731</v>
      </c>
      <c r="G255" t="s">
        <v>14</v>
      </c>
      <c r="H255">
        <v>1335</v>
      </c>
      <c r="I255" s="9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8"/>
        <v>40641.208333333336</v>
      </c>
      <c r="O255" s="12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184.89130434782609</v>
      </c>
      <c r="G256" t="s">
        <v>20</v>
      </c>
      <c r="H256">
        <v>88</v>
      </c>
      <c r="I256" s="9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8"/>
        <v>42787.25</v>
      </c>
      <c r="O256" s="12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120.16770186335404</v>
      </c>
      <c r="G257" t="s">
        <v>20</v>
      </c>
      <c r="H257">
        <v>1697</v>
      </c>
      <c r="I257" s="9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8"/>
        <v>40590.25</v>
      </c>
      <c r="O257" s="12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23.390243902439025</v>
      </c>
      <c r="G258" t="s">
        <v>14</v>
      </c>
      <c r="H258">
        <v>15</v>
      </c>
      <c r="I258" s="9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8"/>
        <v>42393.25</v>
      </c>
      <c r="O258" s="12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146</v>
      </c>
      <c r="G259" t="s">
        <v>20</v>
      </c>
      <c r="H259">
        <v>92</v>
      </c>
      <c r="I259" s="9">
        <f t="shared" si="2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4">(((L259/60)/60)/24)+DATE(1970,1,1)</f>
        <v>41338.25</v>
      </c>
      <c r="O259" s="12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_xlfn.TEXTBEFORE(R259,"/",1)</f>
        <v>theater</v>
      </c>
      <c r="T259" t="str">
        <f t="shared" ref="T259:T322" si="27">_xlfn.TEXTAFTER(R259,"/",1)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3"/>
        <v>268.48</v>
      </c>
      <c r="G260" t="s">
        <v>20</v>
      </c>
      <c r="H260">
        <v>186</v>
      </c>
      <c r="I260" s="9">
        <f t="shared" ref="I260:I323" si="28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4"/>
        <v>42712.25</v>
      </c>
      <c r="O260" s="12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3"/>
        <v>597.5</v>
      </c>
      <c r="G261" t="s">
        <v>20</v>
      </c>
      <c r="H261">
        <v>138</v>
      </c>
      <c r="I261" s="9">
        <f t="shared" si="2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4"/>
        <v>41251.25</v>
      </c>
      <c r="O261" s="12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ref="F262:F325" si="29">(E262/D262)*100</f>
        <v>157.69841269841268</v>
      </c>
      <c r="G262" t="s">
        <v>20</v>
      </c>
      <c r="H262">
        <v>261</v>
      </c>
      <c r="I262" s="9">
        <f t="shared" si="2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4"/>
        <v>41180.208333333336</v>
      </c>
      <c r="O262" s="12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31.201660735468568</v>
      </c>
      <c r="G263" t="s">
        <v>14</v>
      </c>
      <c r="H263">
        <v>454</v>
      </c>
      <c r="I263" s="9">
        <f t="shared" si="2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4"/>
        <v>40415.208333333336</v>
      </c>
      <c r="O263" s="12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313.41176470588238</v>
      </c>
      <c r="G264" t="s">
        <v>20</v>
      </c>
      <c r="H264">
        <v>107</v>
      </c>
      <c r="I264" s="9">
        <f t="shared" si="2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4"/>
        <v>40638.208333333336</v>
      </c>
      <c r="O264" s="12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370.89655172413791</v>
      </c>
      <c r="G265" t="s">
        <v>20</v>
      </c>
      <c r="H265">
        <v>199</v>
      </c>
      <c r="I265" s="9">
        <f t="shared" si="2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4"/>
        <v>40187.25</v>
      </c>
      <c r="O265" s="12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362.66447368421052</v>
      </c>
      <c r="G266" t="s">
        <v>20</v>
      </c>
      <c r="H266">
        <v>5512</v>
      </c>
      <c r="I266" s="9">
        <f t="shared" si="2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4"/>
        <v>41317.25</v>
      </c>
      <c r="O266" s="12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123.08163265306122</v>
      </c>
      <c r="G267" t="s">
        <v>20</v>
      </c>
      <c r="H267">
        <v>86</v>
      </c>
      <c r="I267" s="9">
        <f t="shared" si="2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4"/>
        <v>42372.25</v>
      </c>
      <c r="O267" s="12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76.766756032171585</v>
      </c>
      <c r="G268" t="s">
        <v>14</v>
      </c>
      <c r="H268">
        <v>3182</v>
      </c>
      <c r="I268" s="9">
        <f t="shared" si="2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4"/>
        <v>41950.25</v>
      </c>
      <c r="O268" s="12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233.62012987012989</v>
      </c>
      <c r="G269" t="s">
        <v>20</v>
      </c>
      <c r="H269">
        <v>2768</v>
      </c>
      <c r="I269" s="9">
        <f t="shared" si="2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4"/>
        <v>41206.208333333336</v>
      </c>
      <c r="O269" s="12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180.53333333333333</v>
      </c>
      <c r="G270" t="s">
        <v>20</v>
      </c>
      <c r="H270">
        <v>48</v>
      </c>
      <c r="I270" s="9">
        <f t="shared" si="2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4"/>
        <v>41186.208333333336</v>
      </c>
      <c r="O270" s="12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252.62857142857143</v>
      </c>
      <c r="G271" t="s">
        <v>20</v>
      </c>
      <c r="H271">
        <v>87</v>
      </c>
      <c r="I271" s="9">
        <f t="shared" si="2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4"/>
        <v>43496.25</v>
      </c>
      <c r="O271" s="12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27.176538240368025</v>
      </c>
      <c r="G272" t="s">
        <v>74</v>
      </c>
      <c r="H272">
        <v>1890</v>
      </c>
      <c r="I272" s="9">
        <f t="shared" si="2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4"/>
        <v>40514.25</v>
      </c>
      <c r="O272" s="12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</v>
      </c>
      <c r="G273" t="s">
        <v>47</v>
      </c>
      <c r="H273">
        <v>61</v>
      </c>
      <c r="I273" s="9">
        <f t="shared" si="2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4"/>
        <v>42345.25</v>
      </c>
      <c r="O273" s="12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304.0097847358121</v>
      </c>
      <c r="G274" t="s">
        <v>20</v>
      </c>
      <c r="H274">
        <v>1894</v>
      </c>
      <c r="I274" s="9">
        <f t="shared" si="2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4"/>
        <v>43656.208333333328</v>
      </c>
      <c r="O274" s="12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137.23076923076923</v>
      </c>
      <c r="G275" t="s">
        <v>20</v>
      </c>
      <c r="H275">
        <v>282</v>
      </c>
      <c r="I275" s="9">
        <f t="shared" si="2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4"/>
        <v>42995.208333333328</v>
      </c>
      <c r="O275" s="12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32.208333333333336</v>
      </c>
      <c r="G276" t="s">
        <v>14</v>
      </c>
      <c r="H276">
        <v>15</v>
      </c>
      <c r="I276" s="9">
        <f t="shared" si="2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4"/>
        <v>43045.25</v>
      </c>
      <c r="O276" s="12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241.51282051282053</v>
      </c>
      <c r="G277" t="s">
        <v>20</v>
      </c>
      <c r="H277">
        <v>116</v>
      </c>
      <c r="I277" s="9">
        <f t="shared" si="2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4"/>
        <v>43561.208333333328</v>
      </c>
      <c r="O277" s="12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96.8</v>
      </c>
      <c r="G278" t="s">
        <v>14</v>
      </c>
      <c r="H278">
        <v>133</v>
      </c>
      <c r="I278" s="9">
        <f t="shared" si="2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4"/>
        <v>41018.208333333336</v>
      </c>
      <c r="O278" s="12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1066.4285714285716</v>
      </c>
      <c r="G279" t="s">
        <v>20</v>
      </c>
      <c r="H279">
        <v>83</v>
      </c>
      <c r="I279" s="9">
        <f t="shared" si="2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4"/>
        <v>40378.208333333336</v>
      </c>
      <c r="O279" s="12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325.88888888888891</v>
      </c>
      <c r="G280" t="s">
        <v>20</v>
      </c>
      <c r="H280">
        <v>91</v>
      </c>
      <c r="I280" s="9">
        <f t="shared" si="2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4"/>
        <v>41239.25</v>
      </c>
      <c r="O280" s="12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170.70000000000002</v>
      </c>
      <c r="G281" t="s">
        <v>20</v>
      </c>
      <c r="H281">
        <v>546</v>
      </c>
      <c r="I281" s="9">
        <f t="shared" si="2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4"/>
        <v>43346.208333333328</v>
      </c>
      <c r="O281" s="12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581.44000000000005</v>
      </c>
      <c r="G282" t="s">
        <v>20</v>
      </c>
      <c r="H282">
        <v>393</v>
      </c>
      <c r="I282" s="9">
        <f t="shared" si="2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4"/>
        <v>43060.25</v>
      </c>
      <c r="O282" s="12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91.520972644376897</v>
      </c>
      <c r="G283" t="s">
        <v>14</v>
      </c>
      <c r="H283">
        <v>2062</v>
      </c>
      <c r="I283" s="9">
        <f t="shared" si="2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4"/>
        <v>40979.25</v>
      </c>
      <c r="O283" s="12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108.04761904761904</v>
      </c>
      <c r="G284" t="s">
        <v>20</v>
      </c>
      <c r="H284">
        <v>133</v>
      </c>
      <c r="I284" s="9">
        <f t="shared" si="2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4"/>
        <v>42701.25</v>
      </c>
      <c r="O284" s="12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18.728395061728396</v>
      </c>
      <c r="G285" t="s">
        <v>14</v>
      </c>
      <c r="H285">
        <v>29</v>
      </c>
      <c r="I285" s="9">
        <f t="shared" si="2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4"/>
        <v>42520.208333333328</v>
      </c>
      <c r="O285" s="12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83.193877551020407</v>
      </c>
      <c r="G286" t="s">
        <v>14</v>
      </c>
      <c r="H286">
        <v>132</v>
      </c>
      <c r="I286" s="9">
        <f t="shared" si="2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4"/>
        <v>41030.208333333336</v>
      </c>
      <c r="O286" s="12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706.33333333333337</v>
      </c>
      <c r="G287" t="s">
        <v>20</v>
      </c>
      <c r="H287">
        <v>254</v>
      </c>
      <c r="I287" s="9">
        <f t="shared" si="2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4"/>
        <v>42623.208333333328</v>
      </c>
      <c r="O287" s="12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17.446030330062445</v>
      </c>
      <c r="G288" t="s">
        <v>74</v>
      </c>
      <c r="H288">
        <v>184</v>
      </c>
      <c r="I288" s="9">
        <f t="shared" si="2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4"/>
        <v>42697.25</v>
      </c>
      <c r="O288" s="12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209.73015873015873</v>
      </c>
      <c r="G289" t="s">
        <v>20</v>
      </c>
      <c r="H289">
        <v>176</v>
      </c>
      <c r="I289" s="9">
        <f t="shared" si="2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4"/>
        <v>42122.208333333328</v>
      </c>
      <c r="O289" s="12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97.785714285714292</v>
      </c>
      <c r="G290" t="s">
        <v>14</v>
      </c>
      <c r="H290">
        <v>137</v>
      </c>
      <c r="I290" s="9">
        <f t="shared" si="2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4"/>
        <v>40982.208333333336</v>
      </c>
      <c r="O290" s="12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1684.25</v>
      </c>
      <c r="G291" t="s">
        <v>20</v>
      </c>
      <c r="H291">
        <v>337</v>
      </c>
      <c r="I291" s="9">
        <f t="shared" si="2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4"/>
        <v>42219.208333333328</v>
      </c>
      <c r="O291" s="12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54.402135231316727</v>
      </c>
      <c r="G292" t="s">
        <v>14</v>
      </c>
      <c r="H292">
        <v>908</v>
      </c>
      <c r="I292" s="9">
        <f t="shared" si="2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4"/>
        <v>41404.208333333336</v>
      </c>
      <c r="O292" s="12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456.61111111111109</v>
      </c>
      <c r="G293" t="s">
        <v>20</v>
      </c>
      <c r="H293">
        <v>107</v>
      </c>
      <c r="I293" s="9">
        <f t="shared" si="2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4"/>
        <v>40831.208333333336</v>
      </c>
      <c r="O293" s="12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9.8219178082191778</v>
      </c>
      <c r="G294" t="s">
        <v>14</v>
      </c>
      <c r="H294">
        <v>10</v>
      </c>
      <c r="I294" s="9">
        <f t="shared" si="28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4"/>
        <v>40984.208333333336</v>
      </c>
      <c r="O294" s="12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16.384615384615383</v>
      </c>
      <c r="G295" t="s">
        <v>74</v>
      </c>
      <c r="H295">
        <v>32</v>
      </c>
      <c r="I295" s="9">
        <f t="shared" si="2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4"/>
        <v>40456.208333333336</v>
      </c>
      <c r="O295" s="12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1339.6666666666667</v>
      </c>
      <c r="G296" t="s">
        <v>20</v>
      </c>
      <c r="H296">
        <v>183</v>
      </c>
      <c r="I296" s="9">
        <f t="shared" si="2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4"/>
        <v>43399.208333333328</v>
      </c>
      <c r="O296" s="12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35.650077760497666</v>
      </c>
      <c r="G297" t="s">
        <v>14</v>
      </c>
      <c r="H297">
        <v>1910</v>
      </c>
      <c r="I297" s="9">
        <f t="shared" si="2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4"/>
        <v>41562.208333333336</v>
      </c>
      <c r="O297" s="12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54.950819672131146</v>
      </c>
      <c r="G298" t="s">
        <v>14</v>
      </c>
      <c r="H298">
        <v>38</v>
      </c>
      <c r="I298" s="9">
        <f t="shared" si="2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4"/>
        <v>43493.25</v>
      </c>
      <c r="O298" s="12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94.236111111111114</v>
      </c>
      <c r="G299" t="s">
        <v>14</v>
      </c>
      <c r="H299">
        <v>104</v>
      </c>
      <c r="I299" s="9">
        <f t="shared" si="2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4"/>
        <v>41653.25</v>
      </c>
      <c r="O299" s="12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143.91428571428571</v>
      </c>
      <c r="G300" t="s">
        <v>20</v>
      </c>
      <c r="H300">
        <v>72</v>
      </c>
      <c r="I300" s="9">
        <f t="shared" si="2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4"/>
        <v>42426.25</v>
      </c>
      <c r="O300" s="12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51.421052631578945</v>
      </c>
      <c r="G301" t="s">
        <v>14</v>
      </c>
      <c r="H301">
        <v>49</v>
      </c>
      <c r="I301" s="9">
        <f t="shared" si="2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4"/>
        <v>42432.25</v>
      </c>
      <c r="O301" s="12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5</v>
      </c>
      <c r="G302" t="s">
        <v>14</v>
      </c>
      <c r="H302">
        <v>1</v>
      </c>
      <c r="I302" s="9">
        <f t="shared" si="28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4"/>
        <v>42977.208333333328</v>
      </c>
      <c r="O302" s="12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1344.6666666666667</v>
      </c>
      <c r="G303" t="s">
        <v>20</v>
      </c>
      <c r="H303">
        <v>295</v>
      </c>
      <c r="I303" s="9">
        <f t="shared" si="2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4"/>
        <v>42061.25</v>
      </c>
      <c r="O303" s="12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31.844940867279899</v>
      </c>
      <c r="G304" t="s">
        <v>14</v>
      </c>
      <c r="H304">
        <v>245</v>
      </c>
      <c r="I304" s="9">
        <f t="shared" si="2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4"/>
        <v>43345.208333333328</v>
      </c>
      <c r="O304" s="12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82.617647058823536</v>
      </c>
      <c r="G305" t="s">
        <v>14</v>
      </c>
      <c r="H305">
        <v>32</v>
      </c>
      <c r="I305" s="9">
        <f t="shared" si="28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4"/>
        <v>42376.25</v>
      </c>
      <c r="O305" s="12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546.14285714285722</v>
      </c>
      <c r="G306" t="s">
        <v>20</v>
      </c>
      <c r="H306">
        <v>142</v>
      </c>
      <c r="I306" s="9">
        <f t="shared" si="2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4"/>
        <v>42589.208333333328</v>
      </c>
      <c r="O306" s="12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286.21428571428572</v>
      </c>
      <c r="G307" t="s">
        <v>20</v>
      </c>
      <c r="H307">
        <v>85</v>
      </c>
      <c r="I307" s="9">
        <f t="shared" si="2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4"/>
        <v>42448.208333333328</v>
      </c>
      <c r="O307" s="12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7.9076923076923071</v>
      </c>
      <c r="G308" t="s">
        <v>14</v>
      </c>
      <c r="H308">
        <v>7</v>
      </c>
      <c r="I308" s="9">
        <f t="shared" si="2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4"/>
        <v>42930.208333333328</v>
      </c>
      <c r="O308" s="12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132.13677811550153</v>
      </c>
      <c r="G309" t="s">
        <v>20</v>
      </c>
      <c r="H309">
        <v>659</v>
      </c>
      <c r="I309" s="9">
        <f t="shared" si="2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4"/>
        <v>41066.208333333336</v>
      </c>
      <c r="O309" s="12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74.077834179357026</v>
      </c>
      <c r="G310" t="s">
        <v>14</v>
      </c>
      <c r="H310">
        <v>803</v>
      </c>
      <c r="I310" s="9">
        <f t="shared" si="2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4"/>
        <v>40651.208333333336</v>
      </c>
      <c r="O310" s="12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75.292682926829272</v>
      </c>
      <c r="G311" t="s">
        <v>74</v>
      </c>
      <c r="H311">
        <v>75</v>
      </c>
      <c r="I311" s="9">
        <f t="shared" si="28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4"/>
        <v>40807.208333333336</v>
      </c>
      <c r="O311" s="12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20.333333333333332</v>
      </c>
      <c r="G312" t="s">
        <v>14</v>
      </c>
      <c r="H312">
        <v>16</v>
      </c>
      <c r="I312" s="9">
        <f t="shared" si="28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4"/>
        <v>40277.208333333336</v>
      </c>
      <c r="O312" s="12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203.36507936507937</v>
      </c>
      <c r="G313" t="s">
        <v>20</v>
      </c>
      <c r="H313">
        <v>121</v>
      </c>
      <c r="I313" s="9">
        <f t="shared" si="2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4"/>
        <v>40590.25</v>
      </c>
      <c r="O313" s="12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310.2284263959391</v>
      </c>
      <c r="G314" t="s">
        <v>20</v>
      </c>
      <c r="H314">
        <v>3742</v>
      </c>
      <c r="I314" s="9">
        <f t="shared" si="2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4"/>
        <v>41572.208333333336</v>
      </c>
      <c r="O314" s="12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395.31818181818181</v>
      </c>
      <c r="G315" t="s">
        <v>20</v>
      </c>
      <c r="H315">
        <v>223</v>
      </c>
      <c r="I315" s="9">
        <f t="shared" si="28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4"/>
        <v>40966.25</v>
      </c>
      <c r="O315" s="12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294.71428571428572</v>
      </c>
      <c r="G316" t="s">
        <v>20</v>
      </c>
      <c r="H316">
        <v>133</v>
      </c>
      <c r="I316" s="9">
        <f t="shared" si="2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4"/>
        <v>43536.208333333328</v>
      </c>
      <c r="O316" s="12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33.89473684210526</v>
      </c>
      <c r="G317" t="s">
        <v>14</v>
      </c>
      <c r="H317">
        <v>31</v>
      </c>
      <c r="I317" s="9">
        <f t="shared" si="2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4"/>
        <v>41783.208333333336</v>
      </c>
      <c r="O317" s="12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66.677083333333329</v>
      </c>
      <c r="G318" t="s">
        <v>14</v>
      </c>
      <c r="H318">
        <v>108</v>
      </c>
      <c r="I318" s="9">
        <f t="shared" si="2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4"/>
        <v>43788.25</v>
      </c>
      <c r="O318" s="12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19.227272727272727</v>
      </c>
      <c r="G319" t="s">
        <v>14</v>
      </c>
      <c r="H319">
        <v>30</v>
      </c>
      <c r="I319" s="9">
        <f t="shared" si="28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4"/>
        <v>42869.208333333328</v>
      </c>
      <c r="O319" s="12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15.842105263157894</v>
      </c>
      <c r="G320" t="s">
        <v>14</v>
      </c>
      <c r="H320">
        <v>17</v>
      </c>
      <c r="I320" s="9">
        <f t="shared" si="2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4"/>
        <v>41684.25</v>
      </c>
      <c r="O320" s="12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38.702380952380956</v>
      </c>
      <c r="G321" t="s">
        <v>74</v>
      </c>
      <c r="H321">
        <v>64</v>
      </c>
      <c r="I321" s="9">
        <f t="shared" si="28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4"/>
        <v>40402.208333333336</v>
      </c>
      <c r="O321" s="12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9.5876777251184837</v>
      </c>
      <c r="G322" t="s">
        <v>14</v>
      </c>
      <c r="H322">
        <v>80</v>
      </c>
      <c r="I322" s="9">
        <f t="shared" si="28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4"/>
        <v>40673.208333333336</v>
      </c>
      <c r="O322" s="12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94.144366197183089</v>
      </c>
      <c r="G323" t="s">
        <v>14</v>
      </c>
      <c r="H323">
        <v>2468</v>
      </c>
      <c r="I323" s="9">
        <f t="shared" si="28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0">(((L323/60)/60)/24)+DATE(1970,1,1)</f>
        <v>40634.208333333336</v>
      </c>
      <c r="O323" s="12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_xlfn.TEXTBEFORE(R323,"/",1)</f>
        <v>film &amp; video</v>
      </c>
      <c r="T323" t="str">
        <f t="shared" ref="T323:T386" si="33">_xlfn.TEXTAFTER(R323,"/",1)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9"/>
        <v>166.56234096692114</v>
      </c>
      <c r="G324" t="s">
        <v>20</v>
      </c>
      <c r="H324">
        <v>5168</v>
      </c>
      <c r="I324" s="9">
        <f t="shared" ref="I324:I387" si="34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0"/>
        <v>40507.25</v>
      </c>
      <c r="O324" s="12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9"/>
        <v>24.134831460674157</v>
      </c>
      <c r="G325" t="s">
        <v>14</v>
      </c>
      <c r="H325">
        <v>26</v>
      </c>
      <c r="I325" s="9">
        <f t="shared" si="34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0"/>
        <v>41725.208333333336</v>
      </c>
      <c r="O325" s="12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ref="F326:F389" si="35">(E326/D326)*100</f>
        <v>164.05633802816902</v>
      </c>
      <c r="G326" t="s">
        <v>20</v>
      </c>
      <c r="H326">
        <v>307</v>
      </c>
      <c r="I326" s="9">
        <f t="shared" si="34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0"/>
        <v>42176.208333333328</v>
      </c>
      <c r="O326" s="12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9">
        <f t="shared" si="34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0"/>
        <v>43267.208333333328</v>
      </c>
      <c r="O327" s="12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9">
        <f t="shared" si="34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0"/>
        <v>42364.25</v>
      </c>
      <c r="O328" s="12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9">
        <f t="shared" si="34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0"/>
        <v>43705.208333333328</v>
      </c>
      <c r="O329" s="12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9">
        <f t="shared" si="34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0"/>
        <v>43434.25</v>
      </c>
      <c r="O330" s="12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9">
        <f t="shared" si="34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0"/>
        <v>42716.25</v>
      </c>
      <c r="O331" s="12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9">
        <f t="shared" si="34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0"/>
        <v>43077.25</v>
      </c>
      <c r="O332" s="12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9">
        <f t="shared" si="34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0"/>
        <v>40896.25</v>
      </c>
      <c r="O333" s="12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9">
        <f t="shared" si="34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0"/>
        <v>41361.208333333336</v>
      </c>
      <c r="O334" s="12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9">
        <f t="shared" si="34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0"/>
        <v>43424.25</v>
      </c>
      <c r="O335" s="12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9">
        <f t="shared" si="34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0"/>
        <v>43110.25</v>
      </c>
      <c r="O336" s="12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9">
        <f t="shared" si="34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0"/>
        <v>43784.25</v>
      </c>
      <c r="O337" s="12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9">
        <f t="shared" si="34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0"/>
        <v>40527.25</v>
      </c>
      <c r="O338" s="12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9">
        <f t="shared" si="34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0"/>
        <v>43780.25</v>
      </c>
      <c r="O339" s="12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9">
        <f t="shared" si="34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0"/>
        <v>40821.208333333336</v>
      </c>
      <c r="O340" s="12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9">
        <f t="shared" si="34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0"/>
        <v>42949.208333333328</v>
      </c>
      <c r="O341" s="12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9">
        <f t="shared" si="34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0"/>
        <v>40889.25</v>
      </c>
      <c r="O342" s="12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9">
        <f t="shared" si="34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0"/>
        <v>42244.208333333328</v>
      </c>
      <c r="O343" s="12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9">
        <f t="shared" si="34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0"/>
        <v>41475.208333333336</v>
      </c>
      <c r="O344" s="12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9">
        <f t="shared" si="34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0"/>
        <v>41597.25</v>
      </c>
      <c r="O345" s="12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9">
        <f t="shared" si="34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0"/>
        <v>43122.25</v>
      </c>
      <c r="O346" s="12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9">
        <f t="shared" si="34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0"/>
        <v>42194.208333333328</v>
      </c>
      <c r="O347" s="12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9">
        <f t="shared" si="34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0"/>
        <v>42971.208333333328</v>
      </c>
      <c r="O348" s="12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9">
        <f t="shared" si="34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0"/>
        <v>42046.25</v>
      </c>
      <c r="O349" s="12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9">
        <f t="shared" si="34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0"/>
        <v>42782.25</v>
      </c>
      <c r="O350" s="12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9">
        <f t="shared" si="34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0"/>
        <v>42930.208333333328</v>
      </c>
      <c r="O351" s="12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9">
        <f t="shared" si="34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0"/>
        <v>42144.208333333328</v>
      </c>
      <c r="O352" s="12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9">
        <f t="shared" si="34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0"/>
        <v>42240.208333333328</v>
      </c>
      <c r="O353" s="12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9">
        <f t="shared" si="34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0"/>
        <v>42315.25</v>
      </c>
      <c r="O354" s="12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9">
        <f t="shared" si="34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0"/>
        <v>43651.208333333328</v>
      </c>
      <c r="O355" s="12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9">
        <f t="shared" si="34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0"/>
        <v>41520.208333333336</v>
      </c>
      <c r="O356" s="12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9">
        <f t="shared" si="34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0"/>
        <v>42757.25</v>
      </c>
      <c r="O357" s="12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9">
        <f t="shared" si="34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0"/>
        <v>40922.25</v>
      </c>
      <c r="O358" s="12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9">
        <f t="shared" si="34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0"/>
        <v>42250.208333333328</v>
      </c>
      <c r="O359" s="12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9">
        <f t="shared" si="34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0"/>
        <v>43322.208333333328</v>
      </c>
      <c r="O360" s="12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9">
        <f t="shared" si="34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0"/>
        <v>40782.208333333336</v>
      </c>
      <c r="O361" s="12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9">
        <f t="shared" si="34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0"/>
        <v>40544.25</v>
      </c>
      <c r="O362" s="12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9">
        <f t="shared" si="34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0"/>
        <v>43015.208333333328</v>
      </c>
      <c r="O363" s="12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9">
        <f t="shared" si="34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0"/>
        <v>40570.25</v>
      </c>
      <c r="O364" s="12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9">
        <f t="shared" si="34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0"/>
        <v>40904.25</v>
      </c>
      <c r="O365" s="12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9">
        <f t="shared" si="34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0"/>
        <v>43164.25</v>
      </c>
      <c r="O366" s="12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9">
        <f t="shared" si="34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0"/>
        <v>42733.25</v>
      </c>
      <c r="O367" s="12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9">
        <f t="shared" si="34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0"/>
        <v>40546.25</v>
      </c>
      <c r="O368" s="12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9">
        <f t="shared" si="34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0"/>
        <v>41930.208333333336</v>
      </c>
      <c r="O369" s="12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9">
        <f t="shared" si="34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0"/>
        <v>40464.208333333336</v>
      </c>
      <c r="O370" s="12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9">
        <f t="shared" si="34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0"/>
        <v>41308.25</v>
      </c>
      <c r="O371" s="12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9">
        <f t="shared" si="34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0"/>
        <v>43570.208333333328</v>
      </c>
      <c r="O372" s="12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9">
        <f t="shared" si="34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0"/>
        <v>42043.25</v>
      </c>
      <c r="O373" s="12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9">
        <f t="shared" si="34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0"/>
        <v>42012.25</v>
      </c>
      <c r="O374" s="12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9">
        <f t="shared" si="34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0"/>
        <v>42964.208333333328</v>
      </c>
      <c r="O375" s="12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9">
        <f t="shared" si="34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0"/>
        <v>43476.25</v>
      </c>
      <c r="O376" s="12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9">
        <f t="shared" si="34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0"/>
        <v>42293.208333333328</v>
      </c>
      <c r="O377" s="12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9">
        <f t="shared" si="34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0"/>
        <v>41826.208333333336</v>
      </c>
      <c r="O378" s="12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9">
        <f t="shared" si="34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0"/>
        <v>43760.208333333328</v>
      </c>
      <c r="O379" s="12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9">
        <f t="shared" si="34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0"/>
        <v>43241.208333333328</v>
      </c>
      <c r="O380" s="12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9">
        <f t="shared" si="34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0"/>
        <v>40843.208333333336</v>
      </c>
      <c r="O381" s="12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9">
        <f t="shared" si="34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0"/>
        <v>41448.208333333336</v>
      </c>
      <c r="O382" s="12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9">
        <f t="shared" si="34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0"/>
        <v>42163.208333333328</v>
      </c>
      <c r="O383" s="12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9">
        <f t="shared" si="34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0"/>
        <v>43024.208333333328</v>
      </c>
      <c r="O384" s="12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9">
        <f t="shared" si="34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0"/>
        <v>43509.25</v>
      </c>
      <c r="O385" s="12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9">
        <f t="shared" si="34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0"/>
        <v>42776.25</v>
      </c>
      <c r="O386" s="12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146.16709511568124</v>
      </c>
      <c r="G387" t="s">
        <v>20</v>
      </c>
      <c r="H387">
        <v>1137</v>
      </c>
      <c r="I387" s="9">
        <f t="shared" si="3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6">(((L387/60)/60)/24)+DATE(1970,1,1)</f>
        <v>43553.208333333328</v>
      </c>
      <c r="O387" s="12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_xlfn.TEXTBEFORE(R387,"/",1)</f>
        <v>publishing</v>
      </c>
      <c r="T387" t="str">
        <f t="shared" ref="T387:T450" si="39">_xlfn.TEXTAFTER(R387,"/",1)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5"/>
        <v>76.42361623616236</v>
      </c>
      <c r="G388" t="s">
        <v>14</v>
      </c>
      <c r="H388">
        <v>1068</v>
      </c>
      <c r="I388" s="9">
        <f t="shared" ref="I388:I451" si="40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6"/>
        <v>40355.208333333336</v>
      </c>
      <c r="O388" s="12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5"/>
        <v>39.261467889908261</v>
      </c>
      <c r="G389" t="s">
        <v>14</v>
      </c>
      <c r="H389">
        <v>424</v>
      </c>
      <c r="I389" s="9">
        <f t="shared" si="4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6"/>
        <v>41072.208333333336</v>
      </c>
      <c r="O389" s="12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ref="F390:F453" si="41">(E390/D390)*100</f>
        <v>11.270034843205574</v>
      </c>
      <c r="G390" t="s">
        <v>74</v>
      </c>
      <c r="H390">
        <v>145</v>
      </c>
      <c r="I390" s="9">
        <f t="shared" si="4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6"/>
        <v>40912.25</v>
      </c>
      <c r="O390" s="12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122.11084337349398</v>
      </c>
      <c r="G391" t="s">
        <v>20</v>
      </c>
      <c r="H391">
        <v>1152</v>
      </c>
      <c r="I391" s="9">
        <f t="shared" si="4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6"/>
        <v>40479.208333333336</v>
      </c>
      <c r="O391" s="12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186.54166666666669</v>
      </c>
      <c r="G392" t="s">
        <v>20</v>
      </c>
      <c r="H392">
        <v>50</v>
      </c>
      <c r="I392" s="9">
        <f t="shared" si="40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6"/>
        <v>41530.208333333336</v>
      </c>
      <c r="O392" s="12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7.2731788079470201</v>
      </c>
      <c r="G393" t="s">
        <v>14</v>
      </c>
      <c r="H393">
        <v>151</v>
      </c>
      <c r="I393" s="9">
        <f t="shared" si="4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6"/>
        <v>41653.25</v>
      </c>
      <c r="O393" s="12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65.642371234207957</v>
      </c>
      <c r="G394" t="s">
        <v>14</v>
      </c>
      <c r="H394">
        <v>1608</v>
      </c>
      <c r="I394" s="9">
        <f t="shared" si="4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6"/>
        <v>40549.25</v>
      </c>
      <c r="O394" s="12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228.96178343949046</v>
      </c>
      <c r="G395" t="s">
        <v>20</v>
      </c>
      <c r="H395">
        <v>3059</v>
      </c>
      <c r="I395" s="9">
        <f t="shared" si="4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6"/>
        <v>42933.208333333328</v>
      </c>
      <c r="O395" s="12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469.37499999999994</v>
      </c>
      <c r="G396" t="s">
        <v>20</v>
      </c>
      <c r="H396">
        <v>34</v>
      </c>
      <c r="I396" s="9">
        <f t="shared" si="4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6"/>
        <v>41484.208333333336</v>
      </c>
      <c r="O396" s="12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130.11267605633802</v>
      </c>
      <c r="G397" t="s">
        <v>20</v>
      </c>
      <c r="H397">
        <v>220</v>
      </c>
      <c r="I397" s="9">
        <f t="shared" si="4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6"/>
        <v>40885.25</v>
      </c>
      <c r="O397" s="12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167.05422993492408</v>
      </c>
      <c r="G398" t="s">
        <v>20</v>
      </c>
      <c r="H398">
        <v>1604</v>
      </c>
      <c r="I398" s="9">
        <f t="shared" si="4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6"/>
        <v>43378.208333333328</v>
      </c>
      <c r="O398" s="12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173.8641975308642</v>
      </c>
      <c r="G399" t="s">
        <v>20</v>
      </c>
      <c r="H399">
        <v>454</v>
      </c>
      <c r="I399" s="9">
        <f t="shared" si="4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6"/>
        <v>41417.208333333336</v>
      </c>
      <c r="O399" s="12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717.76470588235293</v>
      </c>
      <c r="G400" t="s">
        <v>20</v>
      </c>
      <c r="H400">
        <v>123</v>
      </c>
      <c r="I400" s="9">
        <f t="shared" si="4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6"/>
        <v>43228.208333333328</v>
      </c>
      <c r="O400" s="12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63.850976361767728</v>
      </c>
      <c r="G401" t="s">
        <v>14</v>
      </c>
      <c r="H401">
        <v>941</v>
      </c>
      <c r="I401" s="9">
        <f t="shared" si="4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6"/>
        <v>40576.25</v>
      </c>
      <c r="O401" s="12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2</v>
      </c>
      <c r="G402" t="s">
        <v>14</v>
      </c>
      <c r="H402">
        <v>1</v>
      </c>
      <c r="I402" s="9">
        <f t="shared" si="40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6"/>
        <v>41502.208333333336</v>
      </c>
      <c r="O402" s="12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1530.2222222222222</v>
      </c>
      <c r="G403" t="s">
        <v>20</v>
      </c>
      <c r="H403">
        <v>299</v>
      </c>
      <c r="I403" s="9">
        <f t="shared" si="4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6"/>
        <v>43765.208333333328</v>
      </c>
      <c r="O403" s="12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40.356164383561641</v>
      </c>
      <c r="G404" t="s">
        <v>14</v>
      </c>
      <c r="H404">
        <v>40</v>
      </c>
      <c r="I404" s="9">
        <f t="shared" si="4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6"/>
        <v>40914.25</v>
      </c>
      <c r="O404" s="12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86.220633299284984</v>
      </c>
      <c r="G405" t="s">
        <v>14</v>
      </c>
      <c r="H405">
        <v>3015</v>
      </c>
      <c r="I405" s="9">
        <f t="shared" si="4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6"/>
        <v>40310.208333333336</v>
      </c>
      <c r="O405" s="12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315.58486707566465</v>
      </c>
      <c r="G406" t="s">
        <v>20</v>
      </c>
      <c r="H406">
        <v>2237</v>
      </c>
      <c r="I406" s="9">
        <f t="shared" si="4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6"/>
        <v>43053.25</v>
      </c>
      <c r="O406" s="12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89.618243243243242</v>
      </c>
      <c r="G407" t="s">
        <v>14</v>
      </c>
      <c r="H407">
        <v>435</v>
      </c>
      <c r="I407" s="9">
        <f t="shared" si="4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6"/>
        <v>43255.208333333328</v>
      </c>
      <c r="O407" s="12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182.14503816793894</v>
      </c>
      <c r="G408" t="s">
        <v>20</v>
      </c>
      <c r="H408">
        <v>645</v>
      </c>
      <c r="I408" s="9">
        <f t="shared" si="4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6"/>
        <v>41304.25</v>
      </c>
      <c r="O408" s="12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355.88235294117646</v>
      </c>
      <c r="G409" t="s">
        <v>20</v>
      </c>
      <c r="H409">
        <v>484</v>
      </c>
      <c r="I409" s="9">
        <f t="shared" si="40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6"/>
        <v>43751.208333333328</v>
      </c>
      <c r="O409" s="12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131.83695652173913</v>
      </c>
      <c r="G410" t="s">
        <v>20</v>
      </c>
      <c r="H410">
        <v>154</v>
      </c>
      <c r="I410" s="9">
        <f t="shared" si="4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6"/>
        <v>42541.208333333328</v>
      </c>
      <c r="O410" s="12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46.315634218289084</v>
      </c>
      <c r="G411" t="s">
        <v>14</v>
      </c>
      <c r="H411">
        <v>714</v>
      </c>
      <c r="I411" s="9">
        <f t="shared" si="4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6"/>
        <v>42843.208333333328</v>
      </c>
      <c r="O411" s="12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36.132726089785294</v>
      </c>
      <c r="G412" t="s">
        <v>47</v>
      </c>
      <c r="H412">
        <v>1111</v>
      </c>
      <c r="I412" s="9">
        <f t="shared" si="4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6"/>
        <v>42122.208333333328</v>
      </c>
      <c r="O412" s="12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104.62820512820512</v>
      </c>
      <c r="G413" t="s">
        <v>20</v>
      </c>
      <c r="H413">
        <v>82</v>
      </c>
      <c r="I413" s="9">
        <f t="shared" si="4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6"/>
        <v>42884.208333333328</v>
      </c>
      <c r="O413" s="12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668.85714285714289</v>
      </c>
      <c r="G414" t="s">
        <v>20</v>
      </c>
      <c r="H414">
        <v>134</v>
      </c>
      <c r="I414" s="9">
        <f t="shared" si="4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6"/>
        <v>41642.25</v>
      </c>
      <c r="O414" s="12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62.072823218997364</v>
      </c>
      <c r="G415" t="s">
        <v>47</v>
      </c>
      <c r="H415">
        <v>1089</v>
      </c>
      <c r="I415" s="9">
        <f t="shared" si="4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6"/>
        <v>43431.25</v>
      </c>
      <c r="O415" s="12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84.699787460148784</v>
      </c>
      <c r="G416" t="s">
        <v>14</v>
      </c>
      <c r="H416">
        <v>5497</v>
      </c>
      <c r="I416" s="9">
        <f t="shared" si="4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6"/>
        <v>40288.208333333336</v>
      </c>
      <c r="O416" s="12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11.059030837004405</v>
      </c>
      <c r="G417" t="s">
        <v>14</v>
      </c>
      <c r="H417">
        <v>418</v>
      </c>
      <c r="I417" s="9">
        <f t="shared" si="4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6"/>
        <v>40921.25</v>
      </c>
      <c r="O417" s="12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43.838781575037146</v>
      </c>
      <c r="G418" t="s">
        <v>14</v>
      </c>
      <c r="H418">
        <v>1439</v>
      </c>
      <c r="I418" s="9">
        <f t="shared" si="4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6"/>
        <v>40560.25</v>
      </c>
      <c r="O418" s="12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55.470588235294116</v>
      </c>
      <c r="G419" t="s">
        <v>14</v>
      </c>
      <c r="H419">
        <v>15</v>
      </c>
      <c r="I419" s="9">
        <f t="shared" si="4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6"/>
        <v>43407.208333333328</v>
      </c>
      <c r="O419" s="12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57.399511301160658</v>
      </c>
      <c r="G420" t="s">
        <v>14</v>
      </c>
      <c r="H420">
        <v>1999</v>
      </c>
      <c r="I420" s="9">
        <f t="shared" si="4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6"/>
        <v>41035.208333333336</v>
      </c>
      <c r="O420" s="12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123.43497363796135</v>
      </c>
      <c r="G421" t="s">
        <v>20</v>
      </c>
      <c r="H421">
        <v>5203</v>
      </c>
      <c r="I421" s="9">
        <f t="shared" si="4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6"/>
        <v>40899.25</v>
      </c>
      <c r="O421" s="12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128.46</v>
      </c>
      <c r="G422" t="s">
        <v>20</v>
      </c>
      <c r="H422">
        <v>94</v>
      </c>
      <c r="I422" s="9">
        <f t="shared" si="4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6"/>
        <v>42911.208333333328</v>
      </c>
      <c r="O422" s="12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63.989361702127653</v>
      </c>
      <c r="G423" t="s">
        <v>14</v>
      </c>
      <c r="H423">
        <v>118</v>
      </c>
      <c r="I423" s="9">
        <f t="shared" si="4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6"/>
        <v>42915.208333333328</v>
      </c>
      <c r="O423" s="12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127.29885057471265</v>
      </c>
      <c r="G424" t="s">
        <v>20</v>
      </c>
      <c r="H424">
        <v>205</v>
      </c>
      <c r="I424" s="9">
        <f t="shared" si="4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6"/>
        <v>40285.208333333336</v>
      </c>
      <c r="O424" s="12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10.638024357239512</v>
      </c>
      <c r="G425" t="s">
        <v>14</v>
      </c>
      <c r="H425">
        <v>162</v>
      </c>
      <c r="I425" s="9">
        <f t="shared" si="4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6"/>
        <v>40808.208333333336</v>
      </c>
      <c r="O425" s="12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40.470588235294116</v>
      </c>
      <c r="G426" t="s">
        <v>14</v>
      </c>
      <c r="H426">
        <v>83</v>
      </c>
      <c r="I426" s="9">
        <f t="shared" si="4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6"/>
        <v>43208.208333333328</v>
      </c>
      <c r="O426" s="12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287.66666666666663</v>
      </c>
      <c r="G427" t="s">
        <v>20</v>
      </c>
      <c r="H427">
        <v>92</v>
      </c>
      <c r="I427" s="9">
        <f t="shared" si="4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6"/>
        <v>42213.208333333328</v>
      </c>
      <c r="O427" s="12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572.94444444444446</v>
      </c>
      <c r="G428" t="s">
        <v>20</v>
      </c>
      <c r="H428">
        <v>219</v>
      </c>
      <c r="I428" s="9">
        <f t="shared" si="4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6"/>
        <v>41332.25</v>
      </c>
      <c r="O428" s="12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112.90429799426933</v>
      </c>
      <c r="G429" t="s">
        <v>20</v>
      </c>
      <c r="H429">
        <v>2526</v>
      </c>
      <c r="I429" s="9">
        <f t="shared" si="4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6"/>
        <v>41895.208333333336</v>
      </c>
      <c r="O429" s="12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46.387573964497044</v>
      </c>
      <c r="G430" t="s">
        <v>14</v>
      </c>
      <c r="H430">
        <v>747</v>
      </c>
      <c r="I430" s="9">
        <f t="shared" si="4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6"/>
        <v>40585.25</v>
      </c>
      <c r="O430" s="12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90.675916230366497</v>
      </c>
      <c r="G431" t="s">
        <v>74</v>
      </c>
      <c r="H431">
        <v>2138</v>
      </c>
      <c r="I431" s="9">
        <f t="shared" si="4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6"/>
        <v>41680.25</v>
      </c>
      <c r="O431" s="12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67.740740740740748</v>
      </c>
      <c r="G432" t="s">
        <v>14</v>
      </c>
      <c r="H432">
        <v>84</v>
      </c>
      <c r="I432" s="9">
        <f t="shared" si="4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6"/>
        <v>43737.208333333328</v>
      </c>
      <c r="O432" s="12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192.49019607843135</v>
      </c>
      <c r="G433" t="s">
        <v>20</v>
      </c>
      <c r="H433">
        <v>94</v>
      </c>
      <c r="I433" s="9">
        <f t="shared" si="4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6"/>
        <v>43273.208333333328</v>
      </c>
      <c r="O433" s="12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82.714285714285722</v>
      </c>
      <c r="G434" t="s">
        <v>14</v>
      </c>
      <c r="H434">
        <v>91</v>
      </c>
      <c r="I434" s="9">
        <f t="shared" si="4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6"/>
        <v>41761.208333333336</v>
      </c>
      <c r="O434" s="12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54.163920922570021</v>
      </c>
      <c r="G435" t="s">
        <v>14</v>
      </c>
      <c r="H435">
        <v>792</v>
      </c>
      <c r="I435" s="9">
        <f t="shared" si="4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6"/>
        <v>41603.25</v>
      </c>
      <c r="O435" s="12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16.722222222222221</v>
      </c>
      <c r="G436" t="s">
        <v>74</v>
      </c>
      <c r="H436">
        <v>10</v>
      </c>
      <c r="I436" s="9">
        <f t="shared" si="40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6"/>
        <v>42705.25</v>
      </c>
      <c r="O436" s="12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116.87664041994749</v>
      </c>
      <c r="G437" t="s">
        <v>20</v>
      </c>
      <c r="H437">
        <v>1713</v>
      </c>
      <c r="I437" s="9">
        <f t="shared" si="4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6"/>
        <v>41988.25</v>
      </c>
      <c r="O437" s="12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1052.1538461538462</v>
      </c>
      <c r="G438" t="s">
        <v>20</v>
      </c>
      <c r="H438">
        <v>249</v>
      </c>
      <c r="I438" s="9">
        <f t="shared" si="4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6"/>
        <v>43575.208333333328</v>
      </c>
      <c r="O438" s="12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123.07407407407408</v>
      </c>
      <c r="G439" t="s">
        <v>20</v>
      </c>
      <c r="H439">
        <v>192</v>
      </c>
      <c r="I439" s="9">
        <f t="shared" si="4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6"/>
        <v>42260.208333333328</v>
      </c>
      <c r="O439" s="12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178.63855421686748</v>
      </c>
      <c r="G440" t="s">
        <v>20</v>
      </c>
      <c r="H440">
        <v>247</v>
      </c>
      <c r="I440" s="9">
        <f t="shared" si="4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6"/>
        <v>41337.25</v>
      </c>
      <c r="O440" s="12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355.28169014084506</v>
      </c>
      <c r="G441" t="s">
        <v>20</v>
      </c>
      <c r="H441">
        <v>2293</v>
      </c>
      <c r="I441" s="9">
        <f t="shared" si="4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6"/>
        <v>42680.208333333328</v>
      </c>
      <c r="O441" s="12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161.90634146341463</v>
      </c>
      <c r="G442" t="s">
        <v>20</v>
      </c>
      <c r="H442">
        <v>3131</v>
      </c>
      <c r="I442" s="9">
        <f t="shared" si="4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6"/>
        <v>42916.208333333328</v>
      </c>
      <c r="O442" s="12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24.914285714285715</v>
      </c>
      <c r="G443" t="s">
        <v>14</v>
      </c>
      <c r="H443">
        <v>32</v>
      </c>
      <c r="I443" s="9">
        <f t="shared" si="40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6"/>
        <v>41025.208333333336</v>
      </c>
      <c r="O443" s="12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198.72222222222223</v>
      </c>
      <c r="G444" t="s">
        <v>20</v>
      </c>
      <c r="H444">
        <v>143</v>
      </c>
      <c r="I444" s="9">
        <f t="shared" si="4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6"/>
        <v>42980.208333333328</v>
      </c>
      <c r="O444" s="12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34.752688172043008</v>
      </c>
      <c r="G445" t="s">
        <v>74</v>
      </c>
      <c r="H445">
        <v>90</v>
      </c>
      <c r="I445" s="9">
        <f t="shared" si="4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6"/>
        <v>40451.208333333336</v>
      </c>
      <c r="O445" s="12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176.41935483870967</v>
      </c>
      <c r="G446" t="s">
        <v>20</v>
      </c>
      <c r="H446">
        <v>296</v>
      </c>
      <c r="I446" s="9">
        <f t="shared" si="4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6"/>
        <v>40748.208333333336</v>
      </c>
      <c r="O446" s="12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511.38095238095235</v>
      </c>
      <c r="G447" t="s">
        <v>20</v>
      </c>
      <c r="H447">
        <v>170</v>
      </c>
      <c r="I447" s="9">
        <f t="shared" si="4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6"/>
        <v>40515.25</v>
      </c>
      <c r="O447" s="12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82.044117647058826</v>
      </c>
      <c r="G448" t="s">
        <v>14</v>
      </c>
      <c r="H448">
        <v>186</v>
      </c>
      <c r="I448" s="9">
        <f t="shared" si="4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6"/>
        <v>41261.25</v>
      </c>
      <c r="O448" s="12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24.326030927835053</v>
      </c>
      <c r="G449" t="s">
        <v>74</v>
      </c>
      <c r="H449">
        <v>439</v>
      </c>
      <c r="I449" s="9">
        <f t="shared" si="40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6"/>
        <v>43088.25</v>
      </c>
      <c r="O449" s="12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50.482758620689658</v>
      </c>
      <c r="G450" t="s">
        <v>14</v>
      </c>
      <c r="H450">
        <v>605</v>
      </c>
      <c r="I450" s="9">
        <f t="shared" si="4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6"/>
        <v>41378.208333333336</v>
      </c>
      <c r="O450" s="12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967</v>
      </c>
      <c r="G451" t="s">
        <v>20</v>
      </c>
      <c r="H451">
        <v>86</v>
      </c>
      <c r="I451" s="9">
        <f t="shared" si="4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2">(((L451/60)/60)/24)+DATE(1970,1,1)</f>
        <v>43530.25</v>
      </c>
      <c r="O451" s="12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_xlfn.TEXTBEFORE(R451,"/",1)</f>
        <v>games</v>
      </c>
      <c r="T451" t="str">
        <f t="shared" ref="T451:T514" si="45">_xlfn.TEXTAFTER(R451,"/",1)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1"/>
        <v>4</v>
      </c>
      <c r="G452" t="s">
        <v>14</v>
      </c>
      <c r="H452">
        <v>1</v>
      </c>
      <c r="I452" s="9">
        <f t="shared" ref="I452:I515" si="46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2"/>
        <v>43394.208333333328</v>
      </c>
      <c r="O452" s="12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1"/>
        <v>122.84501347708894</v>
      </c>
      <c r="G453" t="s">
        <v>20</v>
      </c>
      <c r="H453">
        <v>6286</v>
      </c>
      <c r="I453" s="9">
        <f t="shared" si="4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2"/>
        <v>42935.208333333328</v>
      </c>
      <c r="O453" s="12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ref="F454:F517" si="47">(E454/D454)*100</f>
        <v>63.4375</v>
      </c>
      <c r="G454" t="s">
        <v>14</v>
      </c>
      <c r="H454">
        <v>31</v>
      </c>
      <c r="I454" s="9">
        <f t="shared" si="4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2"/>
        <v>40365.208333333336</v>
      </c>
      <c r="O454" s="12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56.331688596491226</v>
      </c>
      <c r="G455" t="s">
        <v>14</v>
      </c>
      <c r="H455">
        <v>1181</v>
      </c>
      <c r="I455" s="9">
        <f t="shared" si="4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2"/>
        <v>42705.25</v>
      </c>
      <c r="O455" s="12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44.074999999999996</v>
      </c>
      <c r="G456" t="s">
        <v>14</v>
      </c>
      <c r="H456">
        <v>39</v>
      </c>
      <c r="I456" s="9">
        <f t="shared" si="4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2"/>
        <v>41568.208333333336</v>
      </c>
      <c r="O456" s="12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118.37253218884121</v>
      </c>
      <c r="G457" t="s">
        <v>20</v>
      </c>
      <c r="H457">
        <v>3727</v>
      </c>
      <c r="I457" s="9">
        <f t="shared" si="4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2"/>
        <v>40809.208333333336</v>
      </c>
      <c r="O457" s="12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104.1243169398907</v>
      </c>
      <c r="G458" t="s">
        <v>20</v>
      </c>
      <c r="H458">
        <v>1605</v>
      </c>
      <c r="I458" s="9">
        <f t="shared" si="4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2"/>
        <v>43141.25</v>
      </c>
      <c r="O458" s="12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26.640000000000004</v>
      </c>
      <c r="G459" t="s">
        <v>14</v>
      </c>
      <c r="H459">
        <v>46</v>
      </c>
      <c r="I459" s="9">
        <f t="shared" si="4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2"/>
        <v>42657.208333333328</v>
      </c>
      <c r="O459" s="12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351.20118343195264</v>
      </c>
      <c r="G460" t="s">
        <v>20</v>
      </c>
      <c r="H460">
        <v>2120</v>
      </c>
      <c r="I460" s="9">
        <f t="shared" si="4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2"/>
        <v>40265.208333333336</v>
      </c>
      <c r="O460" s="12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90.063492063492063</v>
      </c>
      <c r="G461" t="s">
        <v>14</v>
      </c>
      <c r="H461">
        <v>105</v>
      </c>
      <c r="I461" s="9">
        <f t="shared" si="4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2"/>
        <v>42001.25</v>
      </c>
      <c r="O461" s="12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171.625</v>
      </c>
      <c r="G462" t="s">
        <v>20</v>
      </c>
      <c r="H462">
        <v>50</v>
      </c>
      <c r="I462" s="9">
        <f t="shared" si="46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2"/>
        <v>40399.208333333336</v>
      </c>
      <c r="O462" s="12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141.04655870445345</v>
      </c>
      <c r="G463" t="s">
        <v>20</v>
      </c>
      <c r="H463">
        <v>2080</v>
      </c>
      <c r="I463" s="9">
        <f t="shared" si="4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2"/>
        <v>41757.208333333336</v>
      </c>
      <c r="O463" s="12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30.57944915254237</v>
      </c>
      <c r="G464" t="s">
        <v>14</v>
      </c>
      <c r="H464">
        <v>535</v>
      </c>
      <c r="I464" s="9">
        <f t="shared" si="4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2"/>
        <v>41304.25</v>
      </c>
      <c r="O464" s="12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108.16455696202532</v>
      </c>
      <c r="G465" t="s">
        <v>20</v>
      </c>
      <c r="H465">
        <v>2105</v>
      </c>
      <c r="I465" s="9">
        <f t="shared" si="4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2"/>
        <v>41639.25</v>
      </c>
      <c r="O465" s="12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133.45505617977528</v>
      </c>
      <c r="G466" t="s">
        <v>20</v>
      </c>
      <c r="H466">
        <v>2436</v>
      </c>
      <c r="I466" s="9">
        <f t="shared" si="4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2"/>
        <v>43142.25</v>
      </c>
      <c r="O466" s="12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187.85106382978722</v>
      </c>
      <c r="G467" t="s">
        <v>20</v>
      </c>
      <c r="H467">
        <v>80</v>
      </c>
      <c r="I467" s="9">
        <f t="shared" si="4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2"/>
        <v>43127.25</v>
      </c>
      <c r="O467" s="12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332</v>
      </c>
      <c r="G468" t="s">
        <v>20</v>
      </c>
      <c r="H468">
        <v>42</v>
      </c>
      <c r="I468" s="9">
        <f t="shared" si="4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2"/>
        <v>41409.208333333336</v>
      </c>
      <c r="O468" s="12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575.21428571428578</v>
      </c>
      <c r="G469" t="s">
        <v>20</v>
      </c>
      <c r="H469">
        <v>139</v>
      </c>
      <c r="I469" s="9">
        <f t="shared" si="4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2"/>
        <v>42331.25</v>
      </c>
      <c r="O469" s="12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40.5</v>
      </c>
      <c r="G470" t="s">
        <v>14</v>
      </c>
      <c r="H470">
        <v>16</v>
      </c>
      <c r="I470" s="9">
        <f t="shared" si="46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2"/>
        <v>43569.208333333328</v>
      </c>
      <c r="O470" s="12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184.42857142857144</v>
      </c>
      <c r="G471" t="s">
        <v>20</v>
      </c>
      <c r="H471">
        <v>159</v>
      </c>
      <c r="I471" s="9">
        <f t="shared" si="4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2"/>
        <v>42142.208333333328</v>
      </c>
      <c r="O471" s="12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285.80555555555554</v>
      </c>
      <c r="G472" t="s">
        <v>20</v>
      </c>
      <c r="H472">
        <v>381</v>
      </c>
      <c r="I472" s="9">
        <f t="shared" si="4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2"/>
        <v>42716.25</v>
      </c>
      <c r="O472" s="12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319</v>
      </c>
      <c r="G473" t="s">
        <v>20</v>
      </c>
      <c r="H473">
        <v>194</v>
      </c>
      <c r="I473" s="9">
        <f t="shared" si="4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2"/>
        <v>41031.208333333336</v>
      </c>
      <c r="O473" s="12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39.234070221066318</v>
      </c>
      <c r="G474" t="s">
        <v>14</v>
      </c>
      <c r="H474">
        <v>575</v>
      </c>
      <c r="I474" s="9">
        <f t="shared" si="4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2"/>
        <v>43535.208333333328</v>
      </c>
      <c r="O474" s="12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178.14000000000001</v>
      </c>
      <c r="G475" t="s">
        <v>20</v>
      </c>
      <c r="H475">
        <v>106</v>
      </c>
      <c r="I475" s="9">
        <f t="shared" si="4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2"/>
        <v>43277.208333333328</v>
      </c>
      <c r="O475" s="12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365.15</v>
      </c>
      <c r="G476" t="s">
        <v>20</v>
      </c>
      <c r="H476">
        <v>142</v>
      </c>
      <c r="I476" s="9">
        <f t="shared" si="4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2"/>
        <v>41989.25</v>
      </c>
      <c r="O476" s="12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113.94594594594594</v>
      </c>
      <c r="G477" t="s">
        <v>20</v>
      </c>
      <c r="H477">
        <v>211</v>
      </c>
      <c r="I477" s="9">
        <f t="shared" si="4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2"/>
        <v>41450.208333333336</v>
      </c>
      <c r="O477" s="12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29.828720626631856</v>
      </c>
      <c r="G478" t="s">
        <v>14</v>
      </c>
      <c r="H478">
        <v>1120</v>
      </c>
      <c r="I478" s="9">
        <f t="shared" si="4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2"/>
        <v>43322.208333333328</v>
      </c>
      <c r="O478" s="12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54.270588235294113</v>
      </c>
      <c r="G479" t="s">
        <v>14</v>
      </c>
      <c r="H479">
        <v>113</v>
      </c>
      <c r="I479" s="9">
        <f t="shared" si="4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2"/>
        <v>40720.208333333336</v>
      </c>
      <c r="O479" s="12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236.34156976744185</v>
      </c>
      <c r="G480" t="s">
        <v>20</v>
      </c>
      <c r="H480">
        <v>2756</v>
      </c>
      <c r="I480" s="9">
        <f t="shared" si="4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2"/>
        <v>42072.208333333328</v>
      </c>
      <c r="O480" s="12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512.91666666666663</v>
      </c>
      <c r="G481" t="s">
        <v>20</v>
      </c>
      <c r="H481">
        <v>173</v>
      </c>
      <c r="I481" s="9">
        <f t="shared" si="4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2"/>
        <v>42945.208333333328</v>
      </c>
      <c r="O481" s="12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100.65116279069768</v>
      </c>
      <c r="G482" t="s">
        <v>20</v>
      </c>
      <c r="H482">
        <v>87</v>
      </c>
      <c r="I482" s="9">
        <f t="shared" si="4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2"/>
        <v>40248.25</v>
      </c>
      <c r="O482" s="12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81.348423194303152</v>
      </c>
      <c r="G483" t="s">
        <v>14</v>
      </c>
      <c r="H483">
        <v>1538</v>
      </c>
      <c r="I483" s="9">
        <f t="shared" si="4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2"/>
        <v>41913.208333333336</v>
      </c>
      <c r="O483" s="12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16.404761904761905</v>
      </c>
      <c r="G484" t="s">
        <v>14</v>
      </c>
      <c r="H484">
        <v>9</v>
      </c>
      <c r="I484" s="9">
        <f t="shared" si="4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2"/>
        <v>40963.25</v>
      </c>
      <c r="O484" s="12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52.774617067833695</v>
      </c>
      <c r="G485" t="s">
        <v>14</v>
      </c>
      <c r="H485">
        <v>554</v>
      </c>
      <c r="I485" s="9">
        <f t="shared" si="4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2"/>
        <v>43811.25</v>
      </c>
      <c r="O485" s="12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260.20608108108109</v>
      </c>
      <c r="G486" t="s">
        <v>20</v>
      </c>
      <c r="H486">
        <v>1572</v>
      </c>
      <c r="I486" s="9">
        <f t="shared" si="4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2"/>
        <v>41855.208333333336</v>
      </c>
      <c r="O486" s="12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30.73289183222958</v>
      </c>
      <c r="G487" t="s">
        <v>14</v>
      </c>
      <c r="H487">
        <v>648</v>
      </c>
      <c r="I487" s="9">
        <f t="shared" si="4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2"/>
        <v>43626.208333333328</v>
      </c>
      <c r="O487" s="12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13.5</v>
      </c>
      <c r="G488" t="s">
        <v>14</v>
      </c>
      <c r="H488">
        <v>21</v>
      </c>
      <c r="I488" s="9">
        <f t="shared" si="4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2"/>
        <v>43168.25</v>
      </c>
      <c r="O488" s="12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178.62556663644605</v>
      </c>
      <c r="G489" t="s">
        <v>20</v>
      </c>
      <c r="H489">
        <v>2346</v>
      </c>
      <c r="I489" s="9">
        <f t="shared" si="4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2"/>
        <v>42845.208333333328</v>
      </c>
      <c r="O489" s="12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220.0566037735849</v>
      </c>
      <c r="G490" t="s">
        <v>20</v>
      </c>
      <c r="H490">
        <v>115</v>
      </c>
      <c r="I490" s="9">
        <f t="shared" si="4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2"/>
        <v>42403.25</v>
      </c>
      <c r="O490" s="12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101.5108695652174</v>
      </c>
      <c r="G491" t="s">
        <v>20</v>
      </c>
      <c r="H491">
        <v>85</v>
      </c>
      <c r="I491" s="9">
        <f t="shared" si="4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2"/>
        <v>40406.208333333336</v>
      </c>
      <c r="O491" s="12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191.5</v>
      </c>
      <c r="G492" t="s">
        <v>20</v>
      </c>
      <c r="H492">
        <v>144</v>
      </c>
      <c r="I492" s="9">
        <f t="shared" si="4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2"/>
        <v>43786.25</v>
      </c>
      <c r="O492" s="12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305.34683098591546</v>
      </c>
      <c r="G493" t="s">
        <v>20</v>
      </c>
      <c r="H493">
        <v>2443</v>
      </c>
      <c r="I493" s="9">
        <f t="shared" si="4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2"/>
        <v>41456.208333333336</v>
      </c>
      <c r="O493" s="12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23.995287958115181</v>
      </c>
      <c r="G494" t="s">
        <v>74</v>
      </c>
      <c r="H494">
        <v>595</v>
      </c>
      <c r="I494" s="9">
        <f t="shared" si="4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2"/>
        <v>40336.208333333336</v>
      </c>
      <c r="O494" s="12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723.77777777777771</v>
      </c>
      <c r="G495" t="s">
        <v>20</v>
      </c>
      <c r="H495">
        <v>64</v>
      </c>
      <c r="I495" s="9">
        <f t="shared" si="4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2"/>
        <v>43645.208333333328</v>
      </c>
      <c r="O495" s="12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547.36</v>
      </c>
      <c r="G496" t="s">
        <v>20</v>
      </c>
      <c r="H496">
        <v>268</v>
      </c>
      <c r="I496" s="9">
        <f t="shared" si="4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2"/>
        <v>40990.208333333336</v>
      </c>
      <c r="O496" s="12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414.49999999999994</v>
      </c>
      <c r="G497" t="s">
        <v>20</v>
      </c>
      <c r="H497">
        <v>195</v>
      </c>
      <c r="I497" s="9">
        <f t="shared" si="4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2"/>
        <v>41800.208333333336</v>
      </c>
      <c r="O497" s="12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0.90696409140369971</v>
      </c>
      <c r="G498" t="s">
        <v>14</v>
      </c>
      <c r="H498">
        <v>54</v>
      </c>
      <c r="I498" s="9">
        <f t="shared" si="4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2"/>
        <v>42876.208333333328</v>
      </c>
      <c r="O498" s="12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34.173469387755098</v>
      </c>
      <c r="G499" t="s">
        <v>14</v>
      </c>
      <c r="H499">
        <v>120</v>
      </c>
      <c r="I499" s="9">
        <f t="shared" si="4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2"/>
        <v>42724.25</v>
      </c>
      <c r="O499" s="12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23.948810754912099</v>
      </c>
      <c r="G500" t="s">
        <v>14</v>
      </c>
      <c r="H500">
        <v>579</v>
      </c>
      <c r="I500" s="9">
        <f t="shared" si="4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2"/>
        <v>42005.25</v>
      </c>
      <c r="O500" s="12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48.072649572649574</v>
      </c>
      <c r="G501" t="s">
        <v>14</v>
      </c>
      <c r="H501">
        <v>2072</v>
      </c>
      <c r="I501" s="9">
        <f t="shared" si="4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2"/>
        <v>42444.208333333328</v>
      </c>
      <c r="O501" s="12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 s="9"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2"/>
        <v>41395.208333333336</v>
      </c>
      <c r="O502" s="12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70.145182291666657</v>
      </c>
      <c r="G503" t="s">
        <v>14</v>
      </c>
      <c r="H503">
        <v>1796</v>
      </c>
      <c r="I503" s="9">
        <f t="shared" si="4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2"/>
        <v>41345.208333333336</v>
      </c>
      <c r="O503" s="12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529.92307692307691</v>
      </c>
      <c r="G504" t="s">
        <v>20</v>
      </c>
      <c r="H504">
        <v>186</v>
      </c>
      <c r="I504" s="9">
        <f t="shared" si="4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2"/>
        <v>41117.208333333336</v>
      </c>
      <c r="O504" s="12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180.32549019607845</v>
      </c>
      <c r="G505" t="s">
        <v>20</v>
      </c>
      <c r="H505">
        <v>460</v>
      </c>
      <c r="I505" s="9">
        <f t="shared" si="4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2"/>
        <v>42186.208333333328</v>
      </c>
      <c r="O505" s="12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92.320000000000007</v>
      </c>
      <c r="G506" t="s">
        <v>14</v>
      </c>
      <c r="H506">
        <v>62</v>
      </c>
      <c r="I506" s="9">
        <f t="shared" si="4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2"/>
        <v>42142.208333333328</v>
      </c>
      <c r="O506" s="12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13.901001112347053</v>
      </c>
      <c r="G507" t="s">
        <v>14</v>
      </c>
      <c r="H507">
        <v>347</v>
      </c>
      <c r="I507" s="9">
        <f t="shared" si="4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2"/>
        <v>41341.25</v>
      </c>
      <c r="O507" s="12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927.07777777777767</v>
      </c>
      <c r="G508" t="s">
        <v>20</v>
      </c>
      <c r="H508">
        <v>2528</v>
      </c>
      <c r="I508" s="9">
        <f t="shared" si="4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2"/>
        <v>43062.25</v>
      </c>
      <c r="O508" s="12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39.857142857142861</v>
      </c>
      <c r="G509" t="s">
        <v>14</v>
      </c>
      <c r="H509">
        <v>19</v>
      </c>
      <c r="I509" s="9">
        <f t="shared" si="4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2"/>
        <v>41373.208333333336</v>
      </c>
      <c r="O509" s="12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112.22929936305732</v>
      </c>
      <c r="G510" t="s">
        <v>20</v>
      </c>
      <c r="H510">
        <v>3657</v>
      </c>
      <c r="I510" s="9">
        <f t="shared" si="4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2"/>
        <v>43310.208333333328</v>
      </c>
      <c r="O510" s="12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70.925816023738875</v>
      </c>
      <c r="G511" t="s">
        <v>14</v>
      </c>
      <c r="H511">
        <v>1258</v>
      </c>
      <c r="I511" s="9">
        <f t="shared" si="46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2"/>
        <v>41034.208333333336</v>
      </c>
      <c r="O511" s="12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119.08974358974358</v>
      </c>
      <c r="G512" t="s">
        <v>20</v>
      </c>
      <c r="H512">
        <v>131</v>
      </c>
      <c r="I512" s="9">
        <f t="shared" si="4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2"/>
        <v>43251.208333333328</v>
      </c>
      <c r="O512" s="12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24.017591339648174</v>
      </c>
      <c r="G513" t="s">
        <v>14</v>
      </c>
      <c r="H513">
        <v>362</v>
      </c>
      <c r="I513" s="9">
        <f t="shared" si="4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2"/>
        <v>43671.208333333328</v>
      </c>
      <c r="O513" s="12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139.31868131868131</v>
      </c>
      <c r="G514" t="s">
        <v>20</v>
      </c>
      <c r="H514">
        <v>239</v>
      </c>
      <c r="I514" s="9">
        <f t="shared" si="4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2"/>
        <v>41825.208333333336</v>
      </c>
      <c r="O514" s="12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39.277108433734945</v>
      </c>
      <c r="G515" t="s">
        <v>74</v>
      </c>
      <c r="H515">
        <v>35</v>
      </c>
      <c r="I515" s="9">
        <f t="shared" si="4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48">(((L515/60)/60)/24)+DATE(1970,1,1)</f>
        <v>40430.208333333336</v>
      </c>
      <c r="O515" s="12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_xlfn.TEXTBEFORE(R515,"/",1)</f>
        <v>film &amp; video</v>
      </c>
      <c r="T515" t="str">
        <f t="shared" ref="T515:T578" si="51">_xlfn.TEXTAFTER(R515,"/",1)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7"/>
        <v>22.439077144917089</v>
      </c>
      <c r="G516" t="s">
        <v>74</v>
      </c>
      <c r="H516">
        <v>528</v>
      </c>
      <c r="I516" s="9">
        <f t="shared" ref="I516:I579" si="52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48"/>
        <v>41614.25</v>
      </c>
      <c r="O516" s="12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7"/>
        <v>55.779069767441861</v>
      </c>
      <c r="G517" t="s">
        <v>14</v>
      </c>
      <c r="H517">
        <v>133</v>
      </c>
      <c r="I517" s="9">
        <f t="shared" si="5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48"/>
        <v>40900.25</v>
      </c>
      <c r="O517" s="12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ref="F518:F581" si="53">(E518/D518)*100</f>
        <v>42.523125996810208</v>
      </c>
      <c r="G518" t="s">
        <v>14</v>
      </c>
      <c r="H518">
        <v>846</v>
      </c>
      <c r="I518" s="9">
        <f t="shared" si="5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48"/>
        <v>40396.208333333336</v>
      </c>
      <c r="O518" s="12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112.00000000000001</v>
      </c>
      <c r="G519" t="s">
        <v>20</v>
      </c>
      <c r="H519">
        <v>78</v>
      </c>
      <c r="I519" s="9">
        <f t="shared" si="5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48"/>
        <v>42860.208333333328</v>
      </c>
      <c r="O519" s="12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7.0681818181818183</v>
      </c>
      <c r="G520" t="s">
        <v>14</v>
      </c>
      <c r="H520">
        <v>10</v>
      </c>
      <c r="I520" s="9">
        <f t="shared" si="52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48"/>
        <v>43154.25</v>
      </c>
      <c r="O520" s="12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101.74563871693867</v>
      </c>
      <c r="G521" t="s">
        <v>20</v>
      </c>
      <c r="H521">
        <v>1773</v>
      </c>
      <c r="I521" s="9">
        <f t="shared" si="5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48"/>
        <v>42012.25</v>
      </c>
      <c r="O521" s="12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425.75</v>
      </c>
      <c r="G522" t="s">
        <v>20</v>
      </c>
      <c r="H522">
        <v>32</v>
      </c>
      <c r="I522" s="9">
        <f t="shared" si="5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48"/>
        <v>43574.208333333328</v>
      </c>
      <c r="O522" s="12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145.53947368421052</v>
      </c>
      <c r="G523" t="s">
        <v>20</v>
      </c>
      <c r="H523">
        <v>369</v>
      </c>
      <c r="I523" s="9">
        <f t="shared" si="5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48"/>
        <v>42605.208333333328</v>
      </c>
      <c r="O523" s="12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32.453465346534657</v>
      </c>
      <c r="G524" t="s">
        <v>14</v>
      </c>
      <c r="H524">
        <v>191</v>
      </c>
      <c r="I524" s="9">
        <f t="shared" si="5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48"/>
        <v>41093.208333333336</v>
      </c>
      <c r="O524" s="12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700.33333333333326</v>
      </c>
      <c r="G525" t="s">
        <v>20</v>
      </c>
      <c r="H525">
        <v>89</v>
      </c>
      <c r="I525" s="9">
        <f t="shared" si="5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48"/>
        <v>40241.25</v>
      </c>
      <c r="O525" s="12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83.904860392967933</v>
      </c>
      <c r="G526" t="s">
        <v>14</v>
      </c>
      <c r="H526">
        <v>1979</v>
      </c>
      <c r="I526" s="9">
        <f t="shared" si="5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48"/>
        <v>40294.208333333336</v>
      </c>
      <c r="O526" s="12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84.19047619047619</v>
      </c>
      <c r="G527" t="s">
        <v>14</v>
      </c>
      <c r="H527">
        <v>63</v>
      </c>
      <c r="I527" s="9">
        <f t="shared" si="5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48"/>
        <v>40505.25</v>
      </c>
      <c r="O527" s="12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155.95180722891567</v>
      </c>
      <c r="G528" t="s">
        <v>20</v>
      </c>
      <c r="H528">
        <v>147</v>
      </c>
      <c r="I528" s="9">
        <f t="shared" si="5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48"/>
        <v>42364.25</v>
      </c>
      <c r="O528" s="12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99.619450317124731</v>
      </c>
      <c r="G529" t="s">
        <v>14</v>
      </c>
      <c r="H529">
        <v>6080</v>
      </c>
      <c r="I529" s="9">
        <f t="shared" si="52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48"/>
        <v>42405.25</v>
      </c>
      <c r="O529" s="12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80.300000000000011</v>
      </c>
      <c r="G530" t="s">
        <v>14</v>
      </c>
      <c r="H530">
        <v>80</v>
      </c>
      <c r="I530" s="9">
        <f t="shared" si="5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48"/>
        <v>41601.25</v>
      </c>
      <c r="O530" s="12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11.254901960784313</v>
      </c>
      <c r="G531" t="s">
        <v>14</v>
      </c>
      <c r="H531">
        <v>9</v>
      </c>
      <c r="I531" s="9">
        <f t="shared" si="5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48"/>
        <v>41769.208333333336</v>
      </c>
      <c r="O531" s="12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91.740952380952379</v>
      </c>
      <c r="G532" t="s">
        <v>14</v>
      </c>
      <c r="H532">
        <v>1784</v>
      </c>
      <c r="I532" s="9">
        <f t="shared" si="5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48"/>
        <v>40421.208333333336</v>
      </c>
      <c r="O532" s="12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95.521156936261391</v>
      </c>
      <c r="G533" t="s">
        <v>47</v>
      </c>
      <c r="H533">
        <v>3640</v>
      </c>
      <c r="I533" s="9">
        <f t="shared" si="5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48"/>
        <v>41589.25</v>
      </c>
      <c r="O533" s="12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502.87499999999994</v>
      </c>
      <c r="G534" t="s">
        <v>20</v>
      </c>
      <c r="H534">
        <v>126</v>
      </c>
      <c r="I534" s="9">
        <f t="shared" si="5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48"/>
        <v>43125.25</v>
      </c>
      <c r="O534" s="12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159.24394463667818</v>
      </c>
      <c r="G535" t="s">
        <v>20</v>
      </c>
      <c r="H535">
        <v>2218</v>
      </c>
      <c r="I535" s="9">
        <f t="shared" si="5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48"/>
        <v>41479.208333333336</v>
      </c>
      <c r="O535" s="12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15.022446689113355</v>
      </c>
      <c r="G536" t="s">
        <v>14</v>
      </c>
      <c r="H536">
        <v>243</v>
      </c>
      <c r="I536" s="9">
        <f t="shared" si="5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48"/>
        <v>43329.208333333328</v>
      </c>
      <c r="O536" s="12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482.03846153846149</v>
      </c>
      <c r="G537" t="s">
        <v>20</v>
      </c>
      <c r="H537">
        <v>202</v>
      </c>
      <c r="I537" s="9">
        <f t="shared" si="5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48"/>
        <v>43259.208333333328</v>
      </c>
      <c r="O537" s="12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149.96938775510205</v>
      </c>
      <c r="G538" t="s">
        <v>20</v>
      </c>
      <c r="H538">
        <v>140</v>
      </c>
      <c r="I538" s="9">
        <f t="shared" si="5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48"/>
        <v>40414.208333333336</v>
      </c>
      <c r="O538" s="12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117.22156398104266</v>
      </c>
      <c r="G539" t="s">
        <v>20</v>
      </c>
      <c r="H539">
        <v>1052</v>
      </c>
      <c r="I539" s="9">
        <f t="shared" si="5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48"/>
        <v>43342.208333333328</v>
      </c>
      <c r="O539" s="12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37.695968274950431</v>
      </c>
      <c r="G540" t="s">
        <v>14</v>
      </c>
      <c r="H540">
        <v>1296</v>
      </c>
      <c r="I540" s="9">
        <f t="shared" si="5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48"/>
        <v>41539.208333333336</v>
      </c>
      <c r="O540" s="12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72.653061224489804</v>
      </c>
      <c r="G541" t="s">
        <v>14</v>
      </c>
      <c r="H541">
        <v>77</v>
      </c>
      <c r="I541" s="9">
        <f t="shared" si="5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48"/>
        <v>43647.208333333328</v>
      </c>
      <c r="O541" s="12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265.98113207547169</v>
      </c>
      <c r="G542" t="s">
        <v>20</v>
      </c>
      <c r="H542">
        <v>247</v>
      </c>
      <c r="I542" s="9">
        <f t="shared" si="5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48"/>
        <v>43225.208333333328</v>
      </c>
      <c r="O542" s="12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24.205617977528089</v>
      </c>
      <c r="G543" t="s">
        <v>14</v>
      </c>
      <c r="H543">
        <v>395</v>
      </c>
      <c r="I543" s="9">
        <f t="shared" si="5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48"/>
        <v>42165.208333333328</v>
      </c>
      <c r="O543" s="12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2.5064935064935066</v>
      </c>
      <c r="G544" t="s">
        <v>14</v>
      </c>
      <c r="H544">
        <v>49</v>
      </c>
      <c r="I544" s="9">
        <f t="shared" si="5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48"/>
        <v>42391.25</v>
      </c>
      <c r="O544" s="12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16.329799764428738</v>
      </c>
      <c r="G545" t="s">
        <v>14</v>
      </c>
      <c r="H545">
        <v>180</v>
      </c>
      <c r="I545" s="9">
        <f t="shared" si="5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48"/>
        <v>41528.208333333336</v>
      </c>
      <c r="O545" s="12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276.5</v>
      </c>
      <c r="G546" t="s">
        <v>20</v>
      </c>
      <c r="H546">
        <v>84</v>
      </c>
      <c r="I546" s="9">
        <f t="shared" si="5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48"/>
        <v>42377.25</v>
      </c>
      <c r="O546" s="12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88.803571428571431</v>
      </c>
      <c r="G547" t="s">
        <v>14</v>
      </c>
      <c r="H547">
        <v>2690</v>
      </c>
      <c r="I547" s="9">
        <f t="shared" si="5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48"/>
        <v>43824.25</v>
      </c>
      <c r="O547" s="12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163.57142857142856</v>
      </c>
      <c r="G548" t="s">
        <v>20</v>
      </c>
      <c r="H548">
        <v>88</v>
      </c>
      <c r="I548" s="9">
        <f t="shared" si="5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48"/>
        <v>43360.208333333328</v>
      </c>
      <c r="O548" s="12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969</v>
      </c>
      <c r="G549" t="s">
        <v>20</v>
      </c>
      <c r="H549">
        <v>156</v>
      </c>
      <c r="I549" s="9">
        <f t="shared" si="52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48"/>
        <v>42029.25</v>
      </c>
      <c r="O549" s="12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270.91376701966715</v>
      </c>
      <c r="G550" t="s">
        <v>20</v>
      </c>
      <c r="H550">
        <v>2985</v>
      </c>
      <c r="I550" s="9">
        <f t="shared" si="5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48"/>
        <v>42461.208333333328</v>
      </c>
      <c r="O550" s="12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284.21355932203392</v>
      </c>
      <c r="G551" t="s">
        <v>20</v>
      </c>
      <c r="H551">
        <v>762</v>
      </c>
      <c r="I551" s="9">
        <f t="shared" si="5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48"/>
        <v>41422.208333333336</v>
      </c>
      <c r="O551" s="12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4</v>
      </c>
      <c r="G552" t="s">
        <v>74</v>
      </c>
      <c r="H552">
        <v>1</v>
      </c>
      <c r="I552" s="9">
        <f t="shared" si="52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48"/>
        <v>40968.25</v>
      </c>
      <c r="O552" s="12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58.6329816768462</v>
      </c>
      <c r="G553" t="s">
        <v>14</v>
      </c>
      <c r="H553">
        <v>2779</v>
      </c>
      <c r="I553" s="9">
        <f t="shared" si="5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48"/>
        <v>41993.25</v>
      </c>
      <c r="O553" s="12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98.51111111111112</v>
      </c>
      <c r="G554" t="s">
        <v>14</v>
      </c>
      <c r="H554">
        <v>92</v>
      </c>
      <c r="I554" s="9">
        <f t="shared" si="5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48"/>
        <v>42700.25</v>
      </c>
      <c r="O554" s="12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43.975381008206334</v>
      </c>
      <c r="G555" t="s">
        <v>14</v>
      </c>
      <c r="H555">
        <v>1028</v>
      </c>
      <c r="I555" s="9">
        <f t="shared" si="5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48"/>
        <v>40545.25</v>
      </c>
      <c r="O555" s="12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151.66315789473683</v>
      </c>
      <c r="G556" t="s">
        <v>20</v>
      </c>
      <c r="H556">
        <v>554</v>
      </c>
      <c r="I556" s="9">
        <f t="shared" si="5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48"/>
        <v>42723.25</v>
      </c>
      <c r="O556" s="12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223.63492063492063</v>
      </c>
      <c r="G557" t="s">
        <v>20</v>
      </c>
      <c r="H557">
        <v>135</v>
      </c>
      <c r="I557" s="9">
        <f t="shared" si="5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48"/>
        <v>41731.208333333336</v>
      </c>
      <c r="O557" s="12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239.75</v>
      </c>
      <c r="G558" t="s">
        <v>20</v>
      </c>
      <c r="H558">
        <v>122</v>
      </c>
      <c r="I558" s="9">
        <f t="shared" si="5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48"/>
        <v>40792.208333333336</v>
      </c>
      <c r="O558" s="12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199.33333333333334</v>
      </c>
      <c r="G559" t="s">
        <v>20</v>
      </c>
      <c r="H559">
        <v>221</v>
      </c>
      <c r="I559" s="9">
        <f t="shared" si="5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48"/>
        <v>42279.208333333328</v>
      </c>
      <c r="O559" s="12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137.34482758620689</v>
      </c>
      <c r="G560" t="s">
        <v>20</v>
      </c>
      <c r="H560">
        <v>126</v>
      </c>
      <c r="I560" s="9">
        <f t="shared" si="5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48"/>
        <v>42424.25</v>
      </c>
      <c r="O560" s="12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100.9696106362773</v>
      </c>
      <c r="G561" t="s">
        <v>20</v>
      </c>
      <c r="H561">
        <v>1022</v>
      </c>
      <c r="I561" s="9">
        <f t="shared" si="5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48"/>
        <v>42584.208333333328</v>
      </c>
      <c r="O561" s="12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794.16</v>
      </c>
      <c r="G562" t="s">
        <v>20</v>
      </c>
      <c r="H562">
        <v>3177</v>
      </c>
      <c r="I562" s="9">
        <f t="shared" si="5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48"/>
        <v>40865.25</v>
      </c>
      <c r="O562" s="12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369.7</v>
      </c>
      <c r="G563" t="s">
        <v>20</v>
      </c>
      <c r="H563">
        <v>198</v>
      </c>
      <c r="I563" s="9">
        <f t="shared" si="5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48"/>
        <v>40833.208333333336</v>
      </c>
      <c r="O563" s="12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12.818181818181817</v>
      </c>
      <c r="G564" t="s">
        <v>14</v>
      </c>
      <c r="H564">
        <v>26</v>
      </c>
      <c r="I564" s="9">
        <f t="shared" si="5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48"/>
        <v>43536.208333333328</v>
      </c>
      <c r="O564" s="12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138.02702702702703</v>
      </c>
      <c r="G565" t="s">
        <v>20</v>
      </c>
      <c r="H565">
        <v>85</v>
      </c>
      <c r="I565" s="9">
        <f t="shared" si="5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48"/>
        <v>43417.25</v>
      </c>
      <c r="O565" s="12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83.813278008298752</v>
      </c>
      <c r="G566" t="s">
        <v>14</v>
      </c>
      <c r="H566">
        <v>1790</v>
      </c>
      <c r="I566" s="9">
        <f t="shared" si="5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48"/>
        <v>42078.208333333328</v>
      </c>
      <c r="O566" s="12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204.60063224446787</v>
      </c>
      <c r="G567" t="s">
        <v>20</v>
      </c>
      <c r="H567">
        <v>3596</v>
      </c>
      <c r="I567" s="9">
        <f t="shared" si="5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48"/>
        <v>40862.25</v>
      </c>
      <c r="O567" s="12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44.344086021505376</v>
      </c>
      <c r="G568" t="s">
        <v>14</v>
      </c>
      <c r="H568">
        <v>37</v>
      </c>
      <c r="I568" s="9">
        <f t="shared" si="5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48"/>
        <v>42424.25</v>
      </c>
      <c r="O568" s="12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218.60294117647058</v>
      </c>
      <c r="G569" t="s">
        <v>20</v>
      </c>
      <c r="H569">
        <v>244</v>
      </c>
      <c r="I569" s="9">
        <f t="shared" si="5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48"/>
        <v>41830.208333333336</v>
      </c>
      <c r="O569" s="12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186.03314917127071</v>
      </c>
      <c r="G570" t="s">
        <v>20</v>
      </c>
      <c r="H570">
        <v>5180</v>
      </c>
      <c r="I570" s="9">
        <f t="shared" si="5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48"/>
        <v>40374.208333333336</v>
      </c>
      <c r="O570" s="12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237.33830845771143</v>
      </c>
      <c r="G571" t="s">
        <v>20</v>
      </c>
      <c r="H571">
        <v>589</v>
      </c>
      <c r="I571" s="9">
        <f t="shared" si="5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48"/>
        <v>40554.25</v>
      </c>
      <c r="O571" s="12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305.65384615384613</v>
      </c>
      <c r="G572" t="s">
        <v>20</v>
      </c>
      <c r="H572">
        <v>2725</v>
      </c>
      <c r="I572" s="9">
        <f t="shared" si="5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48"/>
        <v>41993.25</v>
      </c>
      <c r="O572" s="12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94.142857142857139</v>
      </c>
      <c r="G573" t="s">
        <v>14</v>
      </c>
      <c r="H573">
        <v>35</v>
      </c>
      <c r="I573" s="9">
        <f t="shared" si="5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48"/>
        <v>42174.208333333328</v>
      </c>
      <c r="O573" s="12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54.400000000000006</v>
      </c>
      <c r="G574" t="s">
        <v>74</v>
      </c>
      <c r="H574">
        <v>94</v>
      </c>
      <c r="I574" s="9">
        <f t="shared" si="5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48"/>
        <v>42275.208333333328</v>
      </c>
      <c r="O574" s="12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111.88059701492537</v>
      </c>
      <c r="G575" t="s">
        <v>20</v>
      </c>
      <c r="H575">
        <v>300</v>
      </c>
      <c r="I575" s="9">
        <f t="shared" si="5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48"/>
        <v>41761.208333333336</v>
      </c>
      <c r="O575" s="12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369.14814814814815</v>
      </c>
      <c r="G576" t="s">
        <v>20</v>
      </c>
      <c r="H576">
        <v>144</v>
      </c>
      <c r="I576" s="9">
        <f t="shared" si="5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48"/>
        <v>43806.25</v>
      </c>
      <c r="O576" s="12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62.930372148859547</v>
      </c>
      <c r="G577" t="s">
        <v>14</v>
      </c>
      <c r="H577">
        <v>558</v>
      </c>
      <c r="I577" s="9">
        <f t="shared" si="5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48"/>
        <v>41779.208333333336</v>
      </c>
      <c r="O577" s="12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64.927835051546396</v>
      </c>
      <c r="G578" t="s">
        <v>14</v>
      </c>
      <c r="H578">
        <v>64</v>
      </c>
      <c r="I578" s="9">
        <f t="shared" si="5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48"/>
        <v>43040.208333333328</v>
      </c>
      <c r="O578" s="12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18.853658536585368</v>
      </c>
      <c r="G579" t="s">
        <v>74</v>
      </c>
      <c r="H579">
        <v>37</v>
      </c>
      <c r="I579" s="9">
        <f t="shared" si="5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4">(((L579/60)/60)/24)+DATE(1970,1,1)</f>
        <v>40613.25</v>
      </c>
      <c r="O579" s="12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_xlfn.TEXTBEFORE(R579,"/",1)</f>
        <v>music</v>
      </c>
      <c r="T579" t="str">
        <f t="shared" ref="T579:T642" si="57">_xlfn.TEXTAFTER(R579,"/",1)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3"/>
        <v>16.754404145077721</v>
      </c>
      <c r="G580" t="s">
        <v>14</v>
      </c>
      <c r="H580">
        <v>245</v>
      </c>
      <c r="I580" s="9">
        <f t="shared" ref="I580:I643" si="58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4"/>
        <v>40878.25</v>
      </c>
      <c r="O580" s="12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3"/>
        <v>101.11290322580646</v>
      </c>
      <c r="G581" t="s">
        <v>20</v>
      </c>
      <c r="H581">
        <v>87</v>
      </c>
      <c r="I581" s="9">
        <f t="shared" si="5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4"/>
        <v>40762.208333333336</v>
      </c>
      <c r="O581" s="12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ref="F582:F645" si="59">(E582/D582)*100</f>
        <v>341.5022831050228</v>
      </c>
      <c r="G582" t="s">
        <v>20</v>
      </c>
      <c r="H582">
        <v>3116</v>
      </c>
      <c r="I582" s="9">
        <f t="shared" si="5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4"/>
        <v>41696.25</v>
      </c>
      <c r="O582" s="12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64.016666666666666</v>
      </c>
      <c r="G583" t="s">
        <v>14</v>
      </c>
      <c r="H583">
        <v>71</v>
      </c>
      <c r="I583" s="9">
        <f t="shared" si="5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4"/>
        <v>40662.208333333336</v>
      </c>
      <c r="O583" s="12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52.080459770114942</v>
      </c>
      <c r="G584" t="s">
        <v>14</v>
      </c>
      <c r="H584">
        <v>42</v>
      </c>
      <c r="I584" s="9">
        <f t="shared" si="5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4"/>
        <v>42165.208333333328</v>
      </c>
      <c r="O584" s="12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322.40211640211641</v>
      </c>
      <c r="G585" t="s">
        <v>20</v>
      </c>
      <c r="H585">
        <v>909</v>
      </c>
      <c r="I585" s="9">
        <f t="shared" si="5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4"/>
        <v>40959.25</v>
      </c>
      <c r="O585" s="12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119.50810185185186</v>
      </c>
      <c r="G586" t="s">
        <v>20</v>
      </c>
      <c r="H586">
        <v>1613</v>
      </c>
      <c r="I586" s="9">
        <f t="shared" si="5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4"/>
        <v>41024.208333333336</v>
      </c>
      <c r="O586" s="12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146.79775280898878</v>
      </c>
      <c r="G587" t="s">
        <v>20</v>
      </c>
      <c r="H587">
        <v>136</v>
      </c>
      <c r="I587" s="9">
        <f t="shared" si="5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4"/>
        <v>40255.208333333336</v>
      </c>
      <c r="O587" s="12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950.57142857142856</v>
      </c>
      <c r="G588" t="s">
        <v>20</v>
      </c>
      <c r="H588">
        <v>130</v>
      </c>
      <c r="I588" s="9">
        <f t="shared" si="5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4"/>
        <v>40499.25</v>
      </c>
      <c r="O588" s="12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72.893617021276597</v>
      </c>
      <c r="G589" t="s">
        <v>14</v>
      </c>
      <c r="H589">
        <v>156</v>
      </c>
      <c r="I589" s="9">
        <f t="shared" si="5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4"/>
        <v>43484.25</v>
      </c>
      <c r="O589" s="12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79.008248730964468</v>
      </c>
      <c r="G590" t="s">
        <v>14</v>
      </c>
      <c r="H590">
        <v>1368</v>
      </c>
      <c r="I590" s="9">
        <f t="shared" si="5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4"/>
        <v>40262.208333333336</v>
      </c>
      <c r="O590" s="12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64.721518987341781</v>
      </c>
      <c r="G591" t="s">
        <v>14</v>
      </c>
      <c r="H591">
        <v>102</v>
      </c>
      <c r="I591" s="9">
        <f t="shared" si="5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4"/>
        <v>42190.208333333328</v>
      </c>
      <c r="O591" s="12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82.028169014084511</v>
      </c>
      <c r="G592" t="s">
        <v>14</v>
      </c>
      <c r="H592">
        <v>86</v>
      </c>
      <c r="I592" s="9">
        <f t="shared" si="5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4"/>
        <v>41994.25</v>
      </c>
      <c r="O592" s="12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1037.6666666666667</v>
      </c>
      <c r="G593" t="s">
        <v>20</v>
      </c>
      <c r="H593">
        <v>102</v>
      </c>
      <c r="I593" s="9">
        <f t="shared" si="5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4"/>
        <v>40373.208333333336</v>
      </c>
      <c r="O593" s="12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12.910076530612244</v>
      </c>
      <c r="G594" t="s">
        <v>14</v>
      </c>
      <c r="H594">
        <v>253</v>
      </c>
      <c r="I594" s="9">
        <f t="shared" si="5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4"/>
        <v>41789.208333333336</v>
      </c>
      <c r="O594" s="12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154.84210526315789</v>
      </c>
      <c r="G595" t="s">
        <v>20</v>
      </c>
      <c r="H595">
        <v>4006</v>
      </c>
      <c r="I595" s="9">
        <f t="shared" si="5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4"/>
        <v>41724.208333333336</v>
      </c>
      <c r="O595" s="12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7.0991735537190088</v>
      </c>
      <c r="G596" t="s">
        <v>14</v>
      </c>
      <c r="H596">
        <v>157</v>
      </c>
      <c r="I596" s="9">
        <f t="shared" si="5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4"/>
        <v>42548.208333333328</v>
      </c>
      <c r="O596" s="12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208.52773826458036</v>
      </c>
      <c r="G597" t="s">
        <v>20</v>
      </c>
      <c r="H597">
        <v>1629</v>
      </c>
      <c r="I597" s="9">
        <f t="shared" si="5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4"/>
        <v>40253.208333333336</v>
      </c>
      <c r="O597" s="12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99.683544303797461</v>
      </c>
      <c r="G598" t="s">
        <v>14</v>
      </c>
      <c r="H598">
        <v>183</v>
      </c>
      <c r="I598" s="9">
        <f t="shared" si="5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4"/>
        <v>42434.25</v>
      </c>
      <c r="O598" s="12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201.59756097560978</v>
      </c>
      <c r="G599" t="s">
        <v>20</v>
      </c>
      <c r="H599">
        <v>2188</v>
      </c>
      <c r="I599" s="9">
        <f t="shared" si="5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4"/>
        <v>43786.25</v>
      </c>
      <c r="O599" s="12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162.09032258064516</v>
      </c>
      <c r="G600" t="s">
        <v>20</v>
      </c>
      <c r="H600">
        <v>2409</v>
      </c>
      <c r="I600" s="9">
        <f t="shared" si="5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4"/>
        <v>40344.208333333336</v>
      </c>
      <c r="O600" s="12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</v>
      </c>
      <c r="G601" t="s">
        <v>14</v>
      </c>
      <c r="H601">
        <v>82</v>
      </c>
      <c r="I601" s="9">
        <f t="shared" si="5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4"/>
        <v>42047.25</v>
      </c>
      <c r="O601" s="12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5</v>
      </c>
      <c r="G602" t="s">
        <v>14</v>
      </c>
      <c r="H602">
        <v>1</v>
      </c>
      <c r="I602" s="9">
        <f t="shared" si="58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4"/>
        <v>41485.208333333336</v>
      </c>
      <c r="O602" s="12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206.63492063492063</v>
      </c>
      <c r="G603" t="s">
        <v>20</v>
      </c>
      <c r="H603">
        <v>194</v>
      </c>
      <c r="I603" s="9">
        <f t="shared" si="5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4"/>
        <v>41789.208333333336</v>
      </c>
      <c r="O603" s="12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128.23628691983123</v>
      </c>
      <c r="G604" t="s">
        <v>20</v>
      </c>
      <c r="H604">
        <v>1140</v>
      </c>
      <c r="I604" s="9">
        <f t="shared" si="5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4"/>
        <v>42160.208333333328</v>
      </c>
      <c r="O604" s="12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119.66037735849055</v>
      </c>
      <c r="G605" t="s">
        <v>20</v>
      </c>
      <c r="H605">
        <v>102</v>
      </c>
      <c r="I605" s="9">
        <f t="shared" si="5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4"/>
        <v>43573.208333333328</v>
      </c>
      <c r="O605" s="12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170.73055242390078</v>
      </c>
      <c r="G606" t="s">
        <v>20</v>
      </c>
      <c r="H606">
        <v>2857</v>
      </c>
      <c r="I606" s="9">
        <f t="shared" si="5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4"/>
        <v>40565.25</v>
      </c>
      <c r="O606" s="12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187.21212121212122</v>
      </c>
      <c r="G607" t="s">
        <v>20</v>
      </c>
      <c r="H607">
        <v>107</v>
      </c>
      <c r="I607" s="9">
        <f t="shared" si="5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4"/>
        <v>42280.208333333328</v>
      </c>
      <c r="O607" s="12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188.38235294117646</v>
      </c>
      <c r="G608" t="s">
        <v>20</v>
      </c>
      <c r="H608">
        <v>160</v>
      </c>
      <c r="I608" s="9">
        <f t="shared" si="5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4"/>
        <v>42436.25</v>
      </c>
      <c r="O608" s="12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131.29869186046511</v>
      </c>
      <c r="G609" t="s">
        <v>20</v>
      </c>
      <c r="H609">
        <v>2230</v>
      </c>
      <c r="I609" s="9">
        <f t="shared" si="5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4"/>
        <v>41721.208333333336</v>
      </c>
      <c r="O609" s="12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283.97435897435901</v>
      </c>
      <c r="G610" t="s">
        <v>20</v>
      </c>
      <c r="H610">
        <v>316</v>
      </c>
      <c r="I610" s="9">
        <f t="shared" si="5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4"/>
        <v>43530.25</v>
      </c>
      <c r="O610" s="12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120.41999999999999</v>
      </c>
      <c r="G611" t="s">
        <v>20</v>
      </c>
      <c r="H611">
        <v>117</v>
      </c>
      <c r="I611" s="9">
        <f t="shared" si="5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4"/>
        <v>43481.25</v>
      </c>
      <c r="O611" s="12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419.0560747663551</v>
      </c>
      <c r="G612" t="s">
        <v>20</v>
      </c>
      <c r="H612">
        <v>6406</v>
      </c>
      <c r="I612" s="9">
        <f t="shared" si="5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4"/>
        <v>41259.25</v>
      </c>
      <c r="O612" s="12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13.853658536585368</v>
      </c>
      <c r="G613" t="s">
        <v>74</v>
      </c>
      <c r="H613">
        <v>15</v>
      </c>
      <c r="I613" s="9">
        <f t="shared" si="5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4"/>
        <v>41480.208333333336</v>
      </c>
      <c r="O613" s="12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139.43548387096774</v>
      </c>
      <c r="G614" t="s">
        <v>20</v>
      </c>
      <c r="H614">
        <v>192</v>
      </c>
      <c r="I614" s="9">
        <f t="shared" si="5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4"/>
        <v>40474.208333333336</v>
      </c>
      <c r="O614" s="12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174</v>
      </c>
      <c r="G615" t="s">
        <v>20</v>
      </c>
      <c r="H615">
        <v>26</v>
      </c>
      <c r="I615" s="9">
        <f t="shared" si="5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4"/>
        <v>42973.208333333328</v>
      </c>
      <c r="O615" s="12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155.49056603773585</v>
      </c>
      <c r="G616" t="s">
        <v>20</v>
      </c>
      <c r="H616">
        <v>723</v>
      </c>
      <c r="I616" s="9">
        <f t="shared" si="5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4"/>
        <v>42746.25</v>
      </c>
      <c r="O616" s="12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170.44705882352943</v>
      </c>
      <c r="G617" t="s">
        <v>20</v>
      </c>
      <c r="H617">
        <v>170</v>
      </c>
      <c r="I617" s="9">
        <f t="shared" si="5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4"/>
        <v>42489.208333333328</v>
      </c>
      <c r="O617" s="12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189.515625</v>
      </c>
      <c r="G618" t="s">
        <v>20</v>
      </c>
      <c r="H618">
        <v>238</v>
      </c>
      <c r="I618" s="9">
        <f t="shared" si="5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4"/>
        <v>41537.208333333336</v>
      </c>
      <c r="O618" s="12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249.71428571428572</v>
      </c>
      <c r="G619" t="s">
        <v>20</v>
      </c>
      <c r="H619">
        <v>55</v>
      </c>
      <c r="I619" s="9">
        <f t="shared" si="5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4"/>
        <v>41794.208333333336</v>
      </c>
      <c r="O619" s="12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48.860523665659613</v>
      </c>
      <c r="G620" t="s">
        <v>14</v>
      </c>
      <c r="H620">
        <v>1198</v>
      </c>
      <c r="I620" s="9">
        <f t="shared" si="5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4"/>
        <v>41396.208333333336</v>
      </c>
      <c r="O620" s="12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28.461970393057683</v>
      </c>
      <c r="G621" t="s">
        <v>14</v>
      </c>
      <c r="H621">
        <v>648</v>
      </c>
      <c r="I621" s="9">
        <f t="shared" si="5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4"/>
        <v>40669.208333333336</v>
      </c>
      <c r="O621" s="12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268.02325581395348</v>
      </c>
      <c r="G622" t="s">
        <v>20</v>
      </c>
      <c r="H622">
        <v>128</v>
      </c>
      <c r="I622" s="9">
        <f t="shared" si="5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4"/>
        <v>42559.208333333328</v>
      </c>
      <c r="O622" s="12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619.80078125</v>
      </c>
      <c r="G623" t="s">
        <v>20</v>
      </c>
      <c r="H623">
        <v>2144</v>
      </c>
      <c r="I623" s="9">
        <f t="shared" si="5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4"/>
        <v>42626.208333333328</v>
      </c>
      <c r="O623" s="12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3.1301587301587301</v>
      </c>
      <c r="G624" t="s">
        <v>14</v>
      </c>
      <c r="H624">
        <v>64</v>
      </c>
      <c r="I624" s="9">
        <f t="shared" si="5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4"/>
        <v>43205.208333333328</v>
      </c>
      <c r="O624" s="12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159.92152704135739</v>
      </c>
      <c r="G625" t="s">
        <v>20</v>
      </c>
      <c r="H625">
        <v>2693</v>
      </c>
      <c r="I625" s="9">
        <f t="shared" si="5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4"/>
        <v>42201.208333333328</v>
      </c>
      <c r="O625" s="12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279.39215686274508</v>
      </c>
      <c r="G626" t="s">
        <v>20</v>
      </c>
      <c r="H626">
        <v>432</v>
      </c>
      <c r="I626" s="9">
        <f t="shared" si="5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4"/>
        <v>42029.25</v>
      </c>
      <c r="O626" s="12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77.373333333333335</v>
      </c>
      <c r="G627" t="s">
        <v>14</v>
      </c>
      <c r="H627">
        <v>62</v>
      </c>
      <c r="I627" s="9">
        <f t="shared" si="5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4"/>
        <v>43857.25</v>
      </c>
      <c r="O627" s="12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206.32812500000003</v>
      </c>
      <c r="G628" t="s">
        <v>20</v>
      </c>
      <c r="H628">
        <v>189</v>
      </c>
      <c r="I628" s="9">
        <f t="shared" si="5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4"/>
        <v>40449.208333333336</v>
      </c>
      <c r="O628" s="12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694.25</v>
      </c>
      <c r="G629" t="s">
        <v>20</v>
      </c>
      <c r="H629">
        <v>154</v>
      </c>
      <c r="I629" s="9">
        <f t="shared" si="5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4"/>
        <v>40345.208333333336</v>
      </c>
      <c r="O629" s="12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151.78947368421052</v>
      </c>
      <c r="G630" t="s">
        <v>20</v>
      </c>
      <c r="H630">
        <v>96</v>
      </c>
      <c r="I630" s="9">
        <f t="shared" si="5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4"/>
        <v>40455.208333333336</v>
      </c>
      <c r="O630" s="12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64.58207217694995</v>
      </c>
      <c r="G631" t="s">
        <v>14</v>
      </c>
      <c r="H631">
        <v>750</v>
      </c>
      <c r="I631" s="9">
        <f t="shared" si="5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4"/>
        <v>42557.208333333328</v>
      </c>
      <c r="O631" s="12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62.873684210526314</v>
      </c>
      <c r="G632" t="s">
        <v>74</v>
      </c>
      <c r="H632">
        <v>87</v>
      </c>
      <c r="I632" s="9">
        <f t="shared" si="5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4"/>
        <v>43586.208333333328</v>
      </c>
      <c r="O632" s="12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310.39864864864865</v>
      </c>
      <c r="G633" t="s">
        <v>20</v>
      </c>
      <c r="H633">
        <v>3063</v>
      </c>
      <c r="I633" s="9">
        <f t="shared" si="5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4"/>
        <v>43550.208333333328</v>
      </c>
      <c r="O633" s="12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42.859916782246884</v>
      </c>
      <c r="G634" t="s">
        <v>47</v>
      </c>
      <c r="H634">
        <v>278</v>
      </c>
      <c r="I634" s="9">
        <f t="shared" si="5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4"/>
        <v>41945.208333333336</v>
      </c>
      <c r="O634" s="12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83.119402985074629</v>
      </c>
      <c r="G635" t="s">
        <v>14</v>
      </c>
      <c r="H635">
        <v>105</v>
      </c>
      <c r="I635" s="9">
        <f t="shared" si="5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4"/>
        <v>42315.25</v>
      </c>
      <c r="O635" s="12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78.531302876480552</v>
      </c>
      <c r="G636" t="s">
        <v>74</v>
      </c>
      <c r="H636">
        <v>1658</v>
      </c>
      <c r="I636" s="9">
        <f t="shared" si="5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4"/>
        <v>42819.208333333328</v>
      </c>
      <c r="O636" s="12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114.09352517985612</v>
      </c>
      <c r="G637" t="s">
        <v>20</v>
      </c>
      <c r="H637">
        <v>2266</v>
      </c>
      <c r="I637" s="9">
        <f t="shared" si="5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4"/>
        <v>41314.25</v>
      </c>
      <c r="O637" s="12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64.537683358624179</v>
      </c>
      <c r="G638" t="s">
        <v>14</v>
      </c>
      <c r="H638">
        <v>2604</v>
      </c>
      <c r="I638" s="9">
        <f t="shared" si="5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4"/>
        <v>40926.25</v>
      </c>
      <c r="O638" s="12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79.411764705882348</v>
      </c>
      <c r="G639" t="s">
        <v>14</v>
      </c>
      <c r="H639">
        <v>65</v>
      </c>
      <c r="I639" s="9">
        <f t="shared" si="5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4"/>
        <v>42688.25</v>
      </c>
      <c r="O639" s="12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11.419117647058824</v>
      </c>
      <c r="G640" t="s">
        <v>14</v>
      </c>
      <c r="H640">
        <v>94</v>
      </c>
      <c r="I640" s="9">
        <f t="shared" si="5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4"/>
        <v>40386.208333333336</v>
      </c>
      <c r="O640" s="12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56.186046511627907</v>
      </c>
      <c r="G641" t="s">
        <v>47</v>
      </c>
      <c r="H641">
        <v>45</v>
      </c>
      <c r="I641" s="9">
        <f t="shared" si="5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4"/>
        <v>43309.208333333328</v>
      </c>
      <c r="O641" s="12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16.501669449081803</v>
      </c>
      <c r="G642" t="s">
        <v>14</v>
      </c>
      <c r="H642">
        <v>257</v>
      </c>
      <c r="I642" s="9">
        <f t="shared" si="5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4"/>
        <v>42387.25</v>
      </c>
      <c r="O642" s="12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119.96808510638297</v>
      </c>
      <c r="G643" t="s">
        <v>20</v>
      </c>
      <c r="H643">
        <v>194</v>
      </c>
      <c r="I643" s="9">
        <f t="shared" si="58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0">(((L643/60)/60)/24)+DATE(1970,1,1)</f>
        <v>42786.25</v>
      </c>
      <c r="O643" s="12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_xlfn.TEXTBEFORE(R643,"/",1)</f>
        <v>theater</v>
      </c>
      <c r="T643" t="str">
        <f t="shared" ref="T643:T706" si="63">_xlfn.TEXTAFTER(R643,"/",1)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59"/>
        <v>145.45652173913044</v>
      </c>
      <c r="G644" t="s">
        <v>20</v>
      </c>
      <c r="H644">
        <v>129</v>
      </c>
      <c r="I644" s="9">
        <f t="shared" ref="I644:I707" si="64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0"/>
        <v>43451.25</v>
      </c>
      <c r="O644" s="12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59"/>
        <v>221.38255033557047</v>
      </c>
      <c r="G645" t="s">
        <v>20</v>
      </c>
      <c r="H645">
        <v>375</v>
      </c>
      <c r="I645" s="9">
        <f t="shared" si="64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0"/>
        <v>42795.25</v>
      </c>
      <c r="O645" s="12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ref="F646:F709" si="65">(E646/D646)*100</f>
        <v>48.396694214876035</v>
      </c>
      <c r="G646" t="s">
        <v>14</v>
      </c>
      <c r="H646">
        <v>2928</v>
      </c>
      <c r="I646" s="9">
        <f t="shared" si="64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0"/>
        <v>43452.25</v>
      </c>
      <c r="O646" s="12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92.911504424778755</v>
      </c>
      <c r="G647" t="s">
        <v>14</v>
      </c>
      <c r="H647">
        <v>4697</v>
      </c>
      <c r="I647" s="9">
        <f t="shared" si="6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0"/>
        <v>43369.208333333328</v>
      </c>
      <c r="O647" s="12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88.599797365754824</v>
      </c>
      <c r="G648" t="s">
        <v>14</v>
      </c>
      <c r="H648">
        <v>2915</v>
      </c>
      <c r="I648" s="9">
        <f t="shared" si="6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0"/>
        <v>41346.208333333336</v>
      </c>
      <c r="O648" s="12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41.4</v>
      </c>
      <c r="G649" t="s">
        <v>14</v>
      </c>
      <c r="H649">
        <v>18</v>
      </c>
      <c r="I649" s="9">
        <f t="shared" si="64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0"/>
        <v>43199.208333333328</v>
      </c>
      <c r="O649" s="12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63.056795131845846</v>
      </c>
      <c r="G650" t="s">
        <v>74</v>
      </c>
      <c r="H650">
        <v>723</v>
      </c>
      <c r="I650" s="9">
        <f t="shared" si="6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0"/>
        <v>42922.208333333328</v>
      </c>
      <c r="O650" s="12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48.482333607230892</v>
      </c>
      <c r="G651" t="s">
        <v>14</v>
      </c>
      <c r="H651">
        <v>602</v>
      </c>
      <c r="I651" s="9">
        <f t="shared" si="6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0"/>
        <v>40471.208333333336</v>
      </c>
      <c r="O651" s="12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2</v>
      </c>
      <c r="G652" t="s">
        <v>14</v>
      </c>
      <c r="H652">
        <v>1</v>
      </c>
      <c r="I652" s="9">
        <f t="shared" si="64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0"/>
        <v>41828.208333333336</v>
      </c>
      <c r="O652" s="12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88.47941026944585</v>
      </c>
      <c r="G653" t="s">
        <v>14</v>
      </c>
      <c r="H653">
        <v>3868</v>
      </c>
      <c r="I653" s="9">
        <f t="shared" si="6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0"/>
        <v>41692.25</v>
      </c>
      <c r="O653" s="12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126.84</v>
      </c>
      <c r="G654" t="s">
        <v>20</v>
      </c>
      <c r="H654">
        <v>409</v>
      </c>
      <c r="I654" s="9">
        <f t="shared" si="6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0"/>
        <v>42587.208333333328</v>
      </c>
      <c r="O654" s="12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2338.833333333333</v>
      </c>
      <c r="G655" t="s">
        <v>20</v>
      </c>
      <c r="H655">
        <v>234</v>
      </c>
      <c r="I655" s="9">
        <f t="shared" si="6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0"/>
        <v>42468.208333333328</v>
      </c>
      <c r="O655" s="12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508.38857142857148</v>
      </c>
      <c r="G656" t="s">
        <v>20</v>
      </c>
      <c r="H656">
        <v>3016</v>
      </c>
      <c r="I656" s="9">
        <f t="shared" si="6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0"/>
        <v>42240.208333333328</v>
      </c>
      <c r="O656" s="12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191.47826086956522</v>
      </c>
      <c r="G657" t="s">
        <v>20</v>
      </c>
      <c r="H657">
        <v>264</v>
      </c>
      <c r="I657" s="9">
        <f t="shared" si="6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0"/>
        <v>42796.25</v>
      </c>
      <c r="O657" s="12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42.127533783783782</v>
      </c>
      <c r="G658" t="s">
        <v>14</v>
      </c>
      <c r="H658">
        <v>504</v>
      </c>
      <c r="I658" s="9">
        <f t="shared" si="6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0"/>
        <v>43097.25</v>
      </c>
      <c r="O658" s="12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</v>
      </c>
      <c r="G659" t="s">
        <v>14</v>
      </c>
      <c r="H659">
        <v>14</v>
      </c>
      <c r="I659" s="9">
        <f t="shared" si="6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0"/>
        <v>43096.25</v>
      </c>
      <c r="O659" s="12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60.064638783269963</v>
      </c>
      <c r="G660" t="s">
        <v>74</v>
      </c>
      <c r="H660">
        <v>390</v>
      </c>
      <c r="I660" s="9">
        <f t="shared" si="6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0"/>
        <v>42246.208333333328</v>
      </c>
      <c r="O660" s="12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47.232808616404313</v>
      </c>
      <c r="G661" t="s">
        <v>14</v>
      </c>
      <c r="H661">
        <v>750</v>
      </c>
      <c r="I661" s="9">
        <f t="shared" si="6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0"/>
        <v>40570.25</v>
      </c>
      <c r="O661" s="12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81.736263736263737</v>
      </c>
      <c r="G662" t="s">
        <v>14</v>
      </c>
      <c r="H662">
        <v>77</v>
      </c>
      <c r="I662" s="9">
        <f t="shared" si="6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0"/>
        <v>42237.208333333328</v>
      </c>
      <c r="O662" s="12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54.187265917603</v>
      </c>
      <c r="G663" t="s">
        <v>14</v>
      </c>
      <c r="H663">
        <v>752</v>
      </c>
      <c r="I663" s="9">
        <f t="shared" si="6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0"/>
        <v>40996.208333333336</v>
      </c>
      <c r="O663" s="12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97.868131868131869</v>
      </c>
      <c r="G664" t="s">
        <v>14</v>
      </c>
      <c r="H664">
        <v>131</v>
      </c>
      <c r="I664" s="9">
        <f t="shared" si="6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0"/>
        <v>43443.25</v>
      </c>
      <c r="O664" s="12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77.239999999999995</v>
      </c>
      <c r="G665" t="s">
        <v>14</v>
      </c>
      <c r="H665">
        <v>87</v>
      </c>
      <c r="I665" s="9">
        <f t="shared" si="6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0"/>
        <v>40458.208333333336</v>
      </c>
      <c r="O665" s="12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33.464735516372798</v>
      </c>
      <c r="G666" t="s">
        <v>14</v>
      </c>
      <c r="H666">
        <v>1063</v>
      </c>
      <c r="I666" s="9">
        <f t="shared" si="6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0"/>
        <v>40959.25</v>
      </c>
      <c r="O666" s="12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239.58823529411765</v>
      </c>
      <c r="G667" t="s">
        <v>20</v>
      </c>
      <c r="H667">
        <v>272</v>
      </c>
      <c r="I667" s="9">
        <f t="shared" si="6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0"/>
        <v>40733.208333333336</v>
      </c>
      <c r="O667" s="12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64.032258064516128</v>
      </c>
      <c r="G668" t="s">
        <v>74</v>
      </c>
      <c r="H668">
        <v>25</v>
      </c>
      <c r="I668" s="9">
        <f t="shared" si="6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0"/>
        <v>41516.208333333336</v>
      </c>
      <c r="O668" s="12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176.15942028985506</v>
      </c>
      <c r="G669" t="s">
        <v>20</v>
      </c>
      <c r="H669">
        <v>419</v>
      </c>
      <c r="I669" s="9">
        <f t="shared" si="6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0"/>
        <v>41892.208333333336</v>
      </c>
      <c r="O669" s="12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20.33818181818182</v>
      </c>
      <c r="G670" t="s">
        <v>14</v>
      </c>
      <c r="H670">
        <v>76</v>
      </c>
      <c r="I670" s="9">
        <f t="shared" si="6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0"/>
        <v>41122.208333333336</v>
      </c>
      <c r="O670" s="12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358.64754098360658</v>
      </c>
      <c r="G671" t="s">
        <v>20</v>
      </c>
      <c r="H671">
        <v>1621</v>
      </c>
      <c r="I671" s="9">
        <f t="shared" si="6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0"/>
        <v>42912.208333333328</v>
      </c>
      <c r="O671" s="12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468.85802469135803</v>
      </c>
      <c r="G672" t="s">
        <v>20</v>
      </c>
      <c r="H672">
        <v>1101</v>
      </c>
      <c r="I672" s="9">
        <f t="shared" si="6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0"/>
        <v>42425.25</v>
      </c>
      <c r="O672" s="12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122.05635245901641</v>
      </c>
      <c r="G673" t="s">
        <v>20</v>
      </c>
      <c r="H673">
        <v>1073</v>
      </c>
      <c r="I673" s="9">
        <f t="shared" si="6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0"/>
        <v>40390.208333333336</v>
      </c>
      <c r="O673" s="12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55.931783729156137</v>
      </c>
      <c r="G674" t="s">
        <v>14</v>
      </c>
      <c r="H674">
        <v>4428</v>
      </c>
      <c r="I674" s="9">
        <f t="shared" si="6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0"/>
        <v>43180.208333333328</v>
      </c>
      <c r="O674" s="12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43.660714285714285</v>
      </c>
      <c r="G675" t="s">
        <v>14</v>
      </c>
      <c r="H675">
        <v>58</v>
      </c>
      <c r="I675" s="9">
        <f t="shared" si="6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0"/>
        <v>42475.208333333328</v>
      </c>
      <c r="O675" s="12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33.53837141183363</v>
      </c>
      <c r="G676" t="s">
        <v>74</v>
      </c>
      <c r="H676">
        <v>1218</v>
      </c>
      <c r="I676" s="9">
        <f t="shared" si="6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0"/>
        <v>40774.208333333336</v>
      </c>
      <c r="O676" s="12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122.97938144329896</v>
      </c>
      <c r="G677" t="s">
        <v>20</v>
      </c>
      <c r="H677">
        <v>331</v>
      </c>
      <c r="I677" s="9">
        <f t="shared" si="6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0"/>
        <v>43719.208333333328</v>
      </c>
      <c r="O677" s="12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189.74959871589084</v>
      </c>
      <c r="G678" t="s">
        <v>20</v>
      </c>
      <c r="H678">
        <v>1170</v>
      </c>
      <c r="I678" s="9">
        <f t="shared" si="6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0"/>
        <v>41178.208333333336</v>
      </c>
      <c r="O678" s="12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83.622641509433961</v>
      </c>
      <c r="G679" t="s">
        <v>14</v>
      </c>
      <c r="H679">
        <v>111</v>
      </c>
      <c r="I679" s="9">
        <f t="shared" si="6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0"/>
        <v>42561.208333333328</v>
      </c>
      <c r="O679" s="12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17.968844221105527</v>
      </c>
      <c r="G680" t="s">
        <v>74</v>
      </c>
      <c r="H680">
        <v>215</v>
      </c>
      <c r="I680" s="9">
        <f t="shared" si="6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0"/>
        <v>43484.25</v>
      </c>
      <c r="O680" s="12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1036.5</v>
      </c>
      <c r="G681" t="s">
        <v>20</v>
      </c>
      <c r="H681">
        <v>363</v>
      </c>
      <c r="I681" s="9">
        <f t="shared" si="6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0"/>
        <v>43756.208333333328</v>
      </c>
      <c r="O681" s="12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97.405219780219781</v>
      </c>
      <c r="G682" t="s">
        <v>14</v>
      </c>
      <c r="H682">
        <v>2955</v>
      </c>
      <c r="I682" s="9">
        <f t="shared" si="6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0"/>
        <v>43813.25</v>
      </c>
      <c r="O682" s="12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86.386203150461711</v>
      </c>
      <c r="G683" t="s">
        <v>14</v>
      </c>
      <c r="H683">
        <v>1657</v>
      </c>
      <c r="I683" s="9">
        <f t="shared" si="6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0"/>
        <v>40898.25</v>
      </c>
      <c r="O683" s="12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150.16666666666666</v>
      </c>
      <c r="G684" t="s">
        <v>20</v>
      </c>
      <c r="H684">
        <v>103</v>
      </c>
      <c r="I684" s="9">
        <f t="shared" si="6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0"/>
        <v>41619.25</v>
      </c>
      <c r="O684" s="12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358.43478260869563</v>
      </c>
      <c r="G685" t="s">
        <v>20</v>
      </c>
      <c r="H685">
        <v>147</v>
      </c>
      <c r="I685" s="9">
        <f t="shared" si="6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0"/>
        <v>43359.208333333328</v>
      </c>
      <c r="O685" s="12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542.85714285714289</v>
      </c>
      <c r="G686" t="s">
        <v>20</v>
      </c>
      <c r="H686">
        <v>110</v>
      </c>
      <c r="I686" s="9">
        <f t="shared" si="6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0"/>
        <v>40358.208333333336</v>
      </c>
      <c r="O686" s="12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67.500714285714281</v>
      </c>
      <c r="G687" t="s">
        <v>14</v>
      </c>
      <c r="H687">
        <v>926</v>
      </c>
      <c r="I687" s="9">
        <f t="shared" si="6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0"/>
        <v>42239.208333333328</v>
      </c>
      <c r="O687" s="12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191.74666666666667</v>
      </c>
      <c r="G688" t="s">
        <v>20</v>
      </c>
      <c r="H688">
        <v>134</v>
      </c>
      <c r="I688" s="9">
        <f t="shared" si="6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0"/>
        <v>43186.208333333328</v>
      </c>
      <c r="O688" s="12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932</v>
      </c>
      <c r="G689" t="s">
        <v>20</v>
      </c>
      <c r="H689">
        <v>269</v>
      </c>
      <c r="I689" s="9">
        <f t="shared" si="6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0"/>
        <v>42806.25</v>
      </c>
      <c r="O689" s="12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429.27586206896552</v>
      </c>
      <c r="G690" t="s">
        <v>20</v>
      </c>
      <c r="H690">
        <v>175</v>
      </c>
      <c r="I690" s="9">
        <f t="shared" si="6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0"/>
        <v>43475.25</v>
      </c>
      <c r="O690" s="12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100.65753424657535</v>
      </c>
      <c r="G691" t="s">
        <v>20</v>
      </c>
      <c r="H691">
        <v>69</v>
      </c>
      <c r="I691" s="9">
        <f t="shared" si="6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0"/>
        <v>41576.208333333336</v>
      </c>
      <c r="O691" s="12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226.61111111111109</v>
      </c>
      <c r="G692" t="s">
        <v>20</v>
      </c>
      <c r="H692">
        <v>190</v>
      </c>
      <c r="I692" s="9">
        <f t="shared" si="6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0"/>
        <v>40874.25</v>
      </c>
      <c r="O692" s="12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142.38</v>
      </c>
      <c r="G693" t="s">
        <v>20</v>
      </c>
      <c r="H693">
        <v>237</v>
      </c>
      <c r="I693" s="9">
        <f t="shared" si="6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0"/>
        <v>41185.208333333336</v>
      </c>
      <c r="O693" s="12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90.633333333333326</v>
      </c>
      <c r="G694" t="s">
        <v>14</v>
      </c>
      <c r="H694">
        <v>77</v>
      </c>
      <c r="I694" s="9">
        <f t="shared" si="6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0"/>
        <v>43655.208333333328</v>
      </c>
      <c r="O694" s="12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63.966740576496676</v>
      </c>
      <c r="G695" t="s">
        <v>14</v>
      </c>
      <c r="H695">
        <v>1748</v>
      </c>
      <c r="I695" s="9">
        <f t="shared" si="6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0"/>
        <v>43025.208333333328</v>
      </c>
      <c r="O695" s="12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84.131868131868131</v>
      </c>
      <c r="G696" t="s">
        <v>14</v>
      </c>
      <c r="H696">
        <v>79</v>
      </c>
      <c r="I696" s="9">
        <f t="shared" si="6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0"/>
        <v>43066.25</v>
      </c>
      <c r="O696" s="12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133.93478260869566</v>
      </c>
      <c r="G697" t="s">
        <v>20</v>
      </c>
      <c r="H697">
        <v>196</v>
      </c>
      <c r="I697" s="9">
        <f t="shared" si="6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0"/>
        <v>42322.25</v>
      </c>
      <c r="O697" s="12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59.042047531992694</v>
      </c>
      <c r="G698" t="s">
        <v>14</v>
      </c>
      <c r="H698">
        <v>889</v>
      </c>
      <c r="I698" s="9">
        <f t="shared" si="6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0"/>
        <v>42114.208333333328</v>
      </c>
      <c r="O698" s="12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152.80062063615205</v>
      </c>
      <c r="G699" t="s">
        <v>20</v>
      </c>
      <c r="H699">
        <v>7295</v>
      </c>
      <c r="I699" s="9">
        <f t="shared" si="6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0"/>
        <v>43190.208333333328</v>
      </c>
      <c r="O699" s="12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446.69121140142522</v>
      </c>
      <c r="G700" t="s">
        <v>20</v>
      </c>
      <c r="H700">
        <v>2893</v>
      </c>
      <c r="I700" s="9">
        <f t="shared" si="6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0"/>
        <v>40871.25</v>
      </c>
      <c r="O700" s="12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84.391891891891888</v>
      </c>
      <c r="G701" t="s">
        <v>14</v>
      </c>
      <c r="H701">
        <v>56</v>
      </c>
      <c r="I701" s="9">
        <f t="shared" si="6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0"/>
        <v>43641.208333333328</v>
      </c>
      <c r="O701" s="12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3</v>
      </c>
      <c r="G702" t="s">
        <v>14</v>
      </c>
      <c r="H702">
        <v>1</v>
      </c>
      <c r="I702" s="9">
        <f t="shared" si="64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0"/>
        <v>40203.25</v>
      </c>
      <c r="O702" s="12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175.02692307692308</v>
      </c>
      <c r="G703" t="s">
        <v>20</v>
      </c>
      <c r="H703">
        <v>820</v>
      </c>
      <c r="I703" s="9">
        <f t="shared" si="6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0"/>
        <v>40629.208333333336</v>
      </c>
      <c r="O703" s="12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54.137931034482754</v>
      </c>
      <c r="G704" t="s">
        <v>14</v>
      </c>
      <c r="H704">
        <v>83</v>
      </c>
      <c r="I704" s="9">
        <f t="shared" si="6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0"/>
        <v>41477.208333333336</v>
      </c>
      <c r="O704" s="12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311.87381703470032</v>
      </c>
      <c r="G705" t="s">
        <v>20</v>
      </c>
      <c r="H705">
        <v>2038</v>
      </c>
      <c r="I705" s="9">
        <f t="shared" si="6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0"/>
        <v>41020.208333333336</v>
      </c>
      <c r="O705" s="12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122.78160919540231</v>
      </c>
      <c r="G706" t="s">
        <v>20</v>
      </c>
      <c r="H706">
        <v>116</v>
      </c>
      <c r="I706" s="9">
        <f t="shared" si="6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0"/>
        <v>42555.208333333328</v>
      </c>
      <c r="O706" s="12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99.026517383618156</v>
      </c>
      <c r="G707" t="s">
        <v>14</v>
      </c>
      <c r="H707">
        <v>2025</v>
      </c>
      <c r="I707" s="9">
        <f t="shared" si="6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6">(((L707/60)/60)/24)+DATE(1970,1,1)</f>
        <v>41619.25</v>
      </c>
      <c r="O707" s="12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_xlfn.TEXTBEFORE(R707,"/",1)</f>
        <v>publishing</v>
      </c>
      <c r="T707" t="str">
        <f t="shared" ref="T707:T770" si="69">_xlfn.TEXTAFTER(R707,"/",1)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5"/>
        <v>127.84686346863469</v>
      </c>
      <c r="G708" t="s">
        <v>20</v>
      </c>
      <c r="H708">
        <v>1345</v>
      </c>
      <c r="I708" s="9">
        <f t="shared" ref="I708:I771" si="70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6"/>
        <v>43471.25</v>
      </c>
      <c r="O708" s="12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5"/>
        <v>158.61643835616439</v>
      </c>
      <c r="G709" t="s">
        <v>20</v>
      </c>
      <c r="H709">
        <v>168</v>
      </c>
      <c r="I709" s="9">
        <f t="shared" si="70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6"/>
        <v>43442.25</v>
      </c>
      <c r="O709" s="12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ref="F710:F773" si="71">(E710/D710)*100</f>
        <v>707.05882352941171</v>
      </c>
      <c r="G710" t="s">
        <v>20</v>
      </c>
      <c r="H710">
        <v>137</v>
      </c>
      <c r="I710" s="9">
        <f t="shared" si="70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6"/>
        <v>42877.208333333328</v>
      </c>
      <c r="O710" s="12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142.38775510204081</v>
      </c>
      <c r="G711" t="s">
        <v>20</v>
      </c>
      <c r="H711">
        <v>186</v>
      </c>
      <c r="I711" s="9">
        <f t="shared" si="70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6"/>
        <v>41018.208333333336</v>
      </c>
      <c r="O711" s="12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147.86046511627907</v>
      </c>
      <c r="G712" t="s">
        <v>20</v>
      </c>
      <c r="H712">
        <v>125</v>
      </c>
      <c r="I712" s="9">
        <f t="shared" si="70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6"/>
        <v>43295.208333333328</v>
      </c>
      <c r="O712" s="12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20.322580645161288</v>
      </c>
      <c r="G713" t="s">
        <v>14</v>
      </c>
      <c r="H713">
        <v>14</v>
      </c>
      <c r="I713" s="9">
        <f t="shared" si="70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6"/>
        <v>42393.25</v>
      </c>
      <c r="O713" s="12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1840.625</v>
      </c>
      <c r="G714" t="s">
        <v>20</v>
      </c>
      <c r="H714">
        <v>202</v>
      </c>
      <c r="I714" s="9">
        <f t="shared" si="70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6"/>
        <v>42559.208333333328</v>
      </c>
      <c r="O714" s="12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161.94202898550725</v>
      </c>
      <c r="G715" t="s">
        <v>20</v>
      </c>
      <c r="H715">
        <v>103</v>
      </c>
      <c r="I715" s="9">
        <f t="shared" si="70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6"/>
        <v>42604.208333333328</v>
      </c>
      <c r="O715" s="12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472.82077922077923</v>
      </c>
      <c r="G716" t="s">
        <v>20</v>
      </c>
      <c r="H716">
        <v>1785</v>
      </c>
      <c r="I716" s="9">
        <f t="shared" si="70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6"/>
        <v>41870.208333333336</v>
      </c>
      <c r="O716" s="12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24.466101694915253</v>
      </c>
      <c r="G717" t="s">
        <v>14</v>
      </c>
      <c r="H717">
        <v>656</v>
      </c>
      <c r="I717" s="9">
        <f t="shared" si="70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6"/>
        <v>40397.208333333336</v>
      </c>
      <c r="O717" s="12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517.65</v>
      </c>
      <c r="G718" t="s">
        <v>20</v>
      </c>
      <c r="H718">
        <v>157</v>
      </c>
      <c r="I718" s="9">
        <f t="shared" si="70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6"/>
        <v>41465.208333333336</v>
      </c>
      <c r="O718" s="12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247.64285714285714</v>
      </c>
      <c r="G719" t="s">
        <v>20</v>
      </c>
      <c r="H719">
        <v>555</v>
      </c>
      <c r="I719" s="9">
        <f t="shared" si="70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6"/>
        <v>40777.208333333336</v>
      </c>
      <c r="O719" s="12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100.20481927710843</v>
      </c>
      <c r="G720" t="s">
        <v>20</v>
      </c>
      <c r="H720">
        <v>297</v>
      </c>
      <c r="I720" s="9">
        <f t="shared" si="70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6"/>
        <v>41442.208333333336</v>
      </c>
      <c r="O720" s="12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153</v>
      </c>
      <c r="G721" t="s">
        <v>20</v>
      </c>
      <c r="H721">
        <v>123</v>
      </c>
      <c r="I721" s="9">
        <f t="shared" si="70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6"/>
        <v>41058.208333333336</v>
      </c>
      <c r="O721" s="12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37.091954022988503</v>
      </c>
      <c r="G722" t="s">
        <v>74</v>
      </c>
      <c r="H722">
        <v>38</v>
      </c>
      <c r="I722" s="9">
        <f t="shared" si="70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6"/>
        <v>43152.25</v>
      </c>
      <c r="O722" s="12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4.392394822006473</v>
      </c>
      <c r="G723" t="s">
        <v>74</v>
      </c>
      <c r="H723">
        <v>60</v>
      </c>
      <c r="I723" s="9">
        <f t="shared" si="70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6"/>
        <v>43194.208333333328</v>
      </c>
      <c r="O723" s="12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156.50721649484535</v>
      </c>
      <c r="G724" t="s">
        <v>20</v>
      </c>
      <c r="H724">
        <v>3036</v>
      </c>
      <c r="I724" s="9">
        <f t="shared" si="70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6"/>
        <v>43045.25</v>
      </c>
      <c r="O724" s="12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270.40816326530609</v>
      </c>
      <c r="G725" t="s">
        <v>20</v>
      </c>
      <c r="H725">
        <v>144</v>
      </c>
      <c r="I725" s="9">
        <f t="shared" si="70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6"/>
        <v>42431.25</v>
      </c>
      <c r="O725" s="12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134.05952380952382</v>
      </c>
      <c r="G726" t="s">
        <v>20</v>
      </c>
      <c r="H726">
        <v>121</v>
      </c>
      <c r="I726" s="9">
        <f t="shared" si="70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6"/>
        <v>41934.208333333336</v>
      </c>
      <c r="O726" s="12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50.398033126293996</v>
      </c>
      <c r="G727" t="s">
        <v>14</v>
      </c>
      <c r="H727">
        <v>1596</v>
      </c>
      <c r="I727" s="9">
        <f t="shared" si="70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6"/>
        <v>41958.25</v>
      </c>
      <c r="O727" s="12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88.815837937384899</v>
      </c>
      <c r="G728" t="s">
        <v>74</v>
      </c>
      <c r="H728">
        <v>524</v>
      </c>
      <c r="I728" s="9">
        <f t="shared" si="70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6"/>
        <v>40476.208333333336</v>
      </c>
      <c r="O728" s="12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165</v>
      </c>
      <c r="G729" t="s">
        <v>20</v>
      </c>
      <c r="H729">
        <v>181</v>
      </c>
      <c r="I729" s="9">
        <f t="shared" si="70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6"/>
        <v>43485.25</v>
      </c>
      <c r="O729" s="12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17.5</v>
      </c>
      <c r="G730" t="s">
        <v>14</v>
      </c>
      <c r="H730">
        <v>10</v>
      </c>
      <c r="I730" s="9">
        <f t="shared" si="70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6"/>
        <v>42515.208333333328</v>
      </c>
      <c r="O730" s="12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185.66071428571428</v>
      </c>
      <c r="G731" t="s">
        <v>20</v>
      </c>
      <c r="H731">
        <v>122</v>
      </c>
      <c r="I731" s="9">
        <f t="shared" si="70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6"/>
        <v>41309.25</v>
      </c>
      <c r="O731" s="12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412.6631944444444</v>
      </c>
      <c r="G732" t="s">
        <v>20</v>
      </c>
      <c r="H732">
        <v>1071</v>
      </c>
      <c r="I732" s="9">
        <f t="shared" si="70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6"/>
        <v>42147.208333333328</v>
      </c>
      <c r="O732" s="12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90.25</v>
      </c>
      <c r="G733" t="s">
        <v>74</v>
      </c>
      <c r="H733">
        <v>219</v>
      </c>
      <c r="I733" s="9">
        <f t="shared" si="70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6"/>
        <v>42939.208333333328</v>
      </c>
      <c r="O733" s="12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91.984615384615381</v>
      </c>
      <c r="G734" t="s">
        <v>14</v>
      </c>
      <c r="H734">
        <v>1121</v>
      </c>
      <c r="I734" s="9">
        <f t="shared" si="70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6"/>
        <v>42816.208333333328</v>
      </c>
      <c r="O734" s="12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527.00632911392404</v>
      </c>
      <c r="G735" t="s">
        <v>20</v>
      </c>
      <c r="H735">
        <v>980</v>
      </c>
      <c r="I735" s="9">
        <f t="shared" si="70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6"/>
        <v>41844.208333333336</v>
      </c>
      <c r="O735" s="12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319.14285714285711</v>
      </c>
      <c r="G736" t="s">
        <v>20</v>
      </c>
      <c r="H736">
        <v>536</v>
      </c>
      <c r="I736" s="9">
        <f t="shared" si="70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6"/>
        <v>42763.25</v>
      </c>
      <c r="O736" s="12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354.18867924528303</v>
      </c>
      <c r="G737" t="s">
        <v>20</v>
      </c>
      <c r="H737">
        <v>1991</v>
      </c>
      <c r="I737" s="9">
        <f t="shared" si="70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6"/>
        <v>42459.208333333328</v>
      </c>
      <c r="O737" s="12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32.896103896103895</v>
      </c>
      <c r="G738" t="s">
        <v>74</v>
      </c>
      <c r="H738">
        <v>29</v>
      </c>
      <c r="I738" s="9">
        <f t="shared" si="70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6"/>
        <v>42055.25</v>
      </c>
      <c r="O738" s="12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135.8918918918919</v>
      </c>
      <c r="G739" t="s">
        <v>20</v>
      </c>
      <c r="H739">
        <v>180</v>
      </c>
      <c r="I739" s="9">
        <f t="shared" si="70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6"/>
        <v>42685.25</v>
      </c>
      <c r="O739" s="12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2.0843373493975905</v>
      </c>
      <c r="G740" t="s">
        <v>14</v>
      </c>
      <c r="H740">
        <v>15</v>
      </c>
      <c r="I740" s="9">
        <f t="shared" si="70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6"/>
        <v>41959.25</v>
      </c>
      <c r="O740" s="12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61</v>
      </c>
      <c r="G741" t="s">
        <v>14</v>
      </c>
      <c r="H741">
        <v>191</v>
      </c>
      <c r="I741" s="9">
        <f t="shared" si="70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6"/>
        <v>41089.208333333336</v>
      </c>
      <c r="O741" s="12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30.037735849056602</v>
      </c>
      <c r="G742" t="s">
        <v>14</v>
      </c>
      <c r="H742">
        <v>16</v>
      </c>
      <c r="I742" s="9">
        <f t="shared" si="70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6"/>
        <v>42769.25</v>
      </c>
      <c r="O742" s="12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1179.1666666666665</v>
      </c>
      <c r="G743" t="s">
        <v>20</v>
      </c>
      <c r="H743">
        <v>130</v>
      </c>
      <c r="I743" s="9">
        <f t="shared" si="70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6"/>
        <v>40321.208333333336</v>
      </c>
      <c r="O743" s="12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1126.0833333333335</v>
      </c>
      <c r="G744" t="s">
        <v>20</v>
      </c>
      <c r="H744">
        <v>122</v>
      </c>
      <c r="I744" s="9">
        <f t="shared" si="70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6"/>
        <v>40197.25</v>
      </c>
      <c r="O744" s="12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12.923076923076923</v>
      </c>
      <c r="G745" t="s">
        <v>14</v>
      </c>
      <c r="H745">
        <v>17</v>
      </c>
      <c r="I745" s="9">
        <f t="shared" si="70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6"/>
        <v>42298.208333333328</v>
      </c>
      <c r="O745" s="12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712</v>
      </c>
      <c r="G746" t="s">
        <v>20</v>
      </c>
      <c r="H746">
        <v>140</v>
      </c>
      <c r="I746" s="9">
        <f t="shared" si="70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6"/>
        <v>43322.208333333328</v>
      </c>
      <c r="O746" s="12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30.304347826086957</v>
      </c>
      <c r="G747" t="s">
        <v>14</v>
      </c>
      <c r="H747">
        <v>34</v>
      </c>
      <c r="I747" s="9">
        <f t="shared" si="70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6"/>
        <v>40328.208333333336</v>
      </c>
      <c r="O747" s="12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212.50896057347671</v>
      </c>
      <c r="G748" t="s">
        <v>20</v>
      </c>
      <c r="H748">
        <v>3388</v>
      </c>
      <c r="I748" s="9">
        <f t="shared" si="70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6"/>
        <v>40825.208333333336</v>
      </c>
      <c r="O748" s="12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228.85714285714286</v>
      </c>
      <c r="G749" t="s">
        <v>20</v>
      </c>
      <c r="H749">
        <v>280</v>
      </c>
      <c r="I749" s="9">
        <f t="shared" si="7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6"/>
        <v>40423.208333333336</v>
      </c>
      <c r="O749" s="12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34.959979476654695</v>
      </c>
      <c r="G750" t="s">
        <v>74</v>
      </c>
      <c r="H750">
        <v>614</v>
      </c>
      <c r="I750" s="9">
        <f t="shared" si="70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6"/>
        <v>40238.25</v>
      </c>
      <c r="O750" s="12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157.29069767441862</v>
      </c>
      <c r="G751" t="s">
        <v>20</v>
      </c>
      <c r="H751">
        <v>366</v>
      </c>
      <c r="I751" s="9">
        <f t="shared" si="70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6"/>
        <v>41920.208333333336</v>
      </c>
      <c r="O751" s="12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1</v>
      </c>
      <c r="G752" t="s">
        <v>14</v>
      </c>
      <c r="H752">
        <v>1</v>
      </c>
      <c r="I752" s="9">
        <f t="shared" si="70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6"/>
        <v>40360.208333333336</v>
      </c>
      <c r="O752" s="12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232.30555555555554</v>
      </c>
      <c r="G753" t="s">
        <v>20</v>
      </c>
      <c r="H753">
        <v>270</v>
      </c>
      <c r="I753" s="9">
        <f t="shared" si="70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6"/>
        <v>42446.208333333328</v>
      </c>
      <c r="O753" s="12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92.448275862068968</v>
      </c>
      <c r="G754" t="s">
        <v>74</v>
      </c>
      <c r="H754">
        <v>114</v>
      </c>
      <c r="I754" s="9">
        <f t="shared" si="70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6"/>
        <v>40395.208333333336</v>
      </c>
      <c r="O754" s="12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256.70212765957444</v>
      </c>
      <c r="G755" t="s">
        <v>20</v>
      </c>
      <c r="H755">
        <v>137</v>
      </c>
      <c r="I755" s="9">
        <f t="shared" si="70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6"/>
        <v>40321.208333333336</v>
      </c>
      <c r="O755" s="12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168.47017045454547</v>
      </c>
      <c r="G756" t="s">
        <v>20</v>
      </c>
      <c r="H756">
        <v>3205</v>
      </c>
      <c r="I756" s="9">
        <f t="shared" si="70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6"/>
        <v>41210.208333333336</v>
      </c>
      <c r="O756" s="12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166.57777777777778</v>
      </c>
      <c r="G757" t="s">
        <v>20</v>
      </c>
      <c r="H757">
        <v>288</v>
      </c>
      <c r="I757" s="9">
        <f t="shared" si="70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6"/>
        <v>43096.25</v>
      </c>
      <c r="O757" s="12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772.07692307692309</v>
      </c>
      <c r="G758" t="s">
        <v>20</v>
      </c>
      <c r="H758">
        <v>148</v>
      </c>
      <c r="I758" s="9">
        <f t="shared" si="70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6"/>
        <v>42024.25</v>
      </c>
      <c r="O758" s="12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406.85714285714283</v>
      </c>
      <c r="G759" t="s">
        <v>20</v>
      </c>
      <c r="H759">
        <v>114</v>
      </c>
      <c r="I759" s="9">
        <f t="shared" si="70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6"/>
        <v>40675.208333333336</v>
      </c>
      <c r="O759" s="12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564.20608108108115</v>
      </c>
      <c r="G760" t="s">
        <v>20</v>
      </c>
      <c r="H760">
        <v>1518</v>
      </c>
      <c r="I760" s="9">
        <f t="shared" si="70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6"/>
        <v>41936.208333333336</v>
      </c>
      <c r="O760" s="12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68.426865671641792</v>
      </c>
      <c r="G761" t="s">
        <v>14</v>
      </c>
      <c r="H761">
        <v>1274</v>
      </c>
      <c r="I761" s="9">
        <f t="shared" si="70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6"/>
        <v>43136.25</v>
      </c>
      <c r="O761" s="12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34.351966873706004</v>
      </c>
      <c r="G762" t="s">
        <v>14</v>
      </c>
      <c r="H762">
        <v>210</v>
      </c>
      <c r="I762" s="9">
        <f t="shared" si="70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6"/>
        <v>43678.208333333328</v>
      </c>
      <c r="O762" s="12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655.4545454545455</v>
      </c>
      <c r="G763" t="s">
        <v>20</v>
      </c>
      <c r="H763">
        <v>166</v>
      </c>
      <c r="I763" s="9">
        <f t="shared" si="70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6"/>
        <v>42938.208333333328</v>
      </c>
      <c r="O763" s="12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177.25714285714284</v>
      </c>
      <c r="G764" t="s">
        <v>20</v>
      </c>
      <c r="H764">
        <v>100</v>
      </c>
      <c r="I764" s="9">
        <f t="shared" si="70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6"/>
        <v>41241.25</v>
      </c>
      <c r="O764" s="12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113.17857142857144</v>
      </c>
      <c r="G765" t="s">
        <v>20</v>
      </c>
      <c r="H765">
        <v>235</v>
      </c>
      <c r="I765" s="9">
        <f t="shared" si="70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6"/>
        <v>41037.208333333336</v>
      </c>
      <c r="O765" s="12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728.18181818181824</v>
      </c>
      <c r="G766" t="s">
        <v>20</v>
      </c>
      <c r="H766">
        <v>148</v>
      </c>
      <c r="I766" s="9">
        <f t="shared" si="70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6"/>
        <v>40676.208333333336</v>
      </c>
      <c r="O766" s="12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208.33333333333334</v>
      </c>
      <c r="G767" t="s">
        <v>20</v>
      </c>
      <c r="H767">
        <v>198</v>
      </c>
      <c r="I767" s="9">
        <f t="shared" si="70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6"/>
        <v>42840.208333333328</v>
      </c>
      <c r="O767" s="12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31.171232876712331</v>
      </c>
      <c r="G768" t="s">
        <v>14</v>
      </c>
      <c r="H768">
        <v>248</v>
      </c>
      <c r="I768" s="9">
        <f t="shared" si="70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6"/>
        <v>43362.208333333328</v>
      </c>
      <c r="O768" s="12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56.967078189300416</v>
      </c>
      <c r="G769" t="s">
        <v>14</v>
      </c>
      <c r="H769">
        <v>513</v>
      </c>
      <c r="I769" s="9">
        <f t="shared" si="70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6"/>
        <v>42283.208333333328</v>
      </c>
      <c r="O769" s="12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231</v>
      </c>
      <c r="G770" t="s">
        <v>20</v>
      </c>
      <c r="H770">
        <v>150</v>
      </c>
      <c r="I770" s="9">
        <f t="shared" si="70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6"/>
        <v>41619.25</v>
      </c>
      <c r="O770" s="12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86.867834394904463</v>
      </c>
      <c r="G771" t="s">
        <v>14</v>
      </c>
      <c r="H771">
        <v>3410</v>
      </c>
      <c r="I771" s="9">
        <f t="shared" si="70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2">(((L771/60)/60)/24)+DATE(1970,1,1)</f>
        <v>41501.208333333336</v>
      </c>
      <c r="O771" s="12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_xlfn.TEXTBEFORE(R771,"/",1)</f>
        <v>games</v>
      </c>
      <c r="T771" t="str">
        <f t="shared" ref="T771:T834" si="75">_xlfn.TEXTAFTER(R771,"/",1)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1"/>
        <v>270.74418604651163</v>
      </c>
      <c r="G772" t="s">
        <v>20</v>
      </c>
      <c r="H772">
        <v>216</v>
      </c>
      <c r="I772" s="9">
        <f t="shared" ref="I772:I835" si="76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2"/>
        <v>41743.208333333336</v>
      </c>
      <c r="O772" s="12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1"/>
        <v>49.446428571428569</v>
      </c>
      <c r="G773" t="s">
        <v>74</v>
      </c>
      <c r="H773">
        <v>26</v>
      </c>
      <c r="I773" s="9">
        <f t="shared" si="76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2"/>
        <v>43491.25</v>
      </c>
      <c r="O773" s="12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ref="F774:F837" si="77">(E774/D774)*100</f>
        <v>113.3596256684492</v>
      </c>
      <c r="G774" t="s">
        <v>20</v>
      </c>
      <c r="H774">
        <v>5139</v>
      </c>
      <c r="I774" s="9">
        <f t="shared" si="7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2"/>
        <v>43505.25</v>
      </c>
      <c r="O774" s="12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190.55555555555554</v>
      </c>
      <c r="G775" t="s">
        <v>20</v>
      </c>
      <c r="H775">
        <v>2353</v>
      </c>
      <c r="I775" s="9">
        <f t="shared" si="7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2"/>
        <v>42838.208333333328</v>
      </c>
      <c r="O775" s="12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135.5</v>
      </c>
      <c r="G776" t="s">
        <v>20</v>
      </c>
      <c r="H776">
        <v>78</v>
      </c>
      <c r="I776" s="9">
        <f t="shared" si="7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2"/>
        <v>42513.208333333328</v>
      </c>
      <c r="O776" s="12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10.297872340425531</v>
      </c>
      <c r="G777" t="s">
        <v>14</v>
      </c>
      <c r="H777">
        <v>10</v>
      </c>
      <c r="I777" s="9">
        <f t="shared" si="76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2"/>
        <v>41949.25</v>
      </c>
      <c r="O777" s="12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65.544223826714799</v>
      </c>
      <c r="G778" t="s">
        <v>14</v>
      </c>
      <c r="H778">
        <v>2201</v>
      </c>
      <c r="I778" s="9">
        <f t="shared" si="7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2"/>
        <v>43650.208333333328</v>
      </c>
      <c r="O778" s="12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49.026652452025587</v>
      </c>
      <c r="G779" t="s">
        <v>14</v>
      </c>
      <c r="H779">
        <v>676</v>
      </c>
      <c r="I779" s="9">
        <f t="shared" si="7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2"/>
        <v>40809.208333333336</v>
      </c>
      <c r="O779" s="12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787.92307692307691</v>
      </c>
      <c r="G780" t="s">
        <v>20</v>
      </c>
      <c r="H780">
        <v>174</v>
      </c>
      <c r="I780" s="9">
        <f t="shared" si="7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2"/>
        <v>40768.208333333336</v>
      </c>
      <c r="O780" s="12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80.306347746090154</v>
      </c>
      <c r="G781" t="s">
        <v>14</v>
      </c>
      <c r="H781">
        <v>831</v>
      </c>
      <c r="I781" s="9">
        <f t="shared" si="7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2"/>
        <v>42230.208333333328</v>
      </c>
      <c r="O781" s="12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106.29411764705883</v>
      </c>
      <c r="G782" t="s">
        <v>20</v>
      </c>
      <c r="H782">
        <v>164</v>
      </c>
      <c r="I782" s="9">
        <f t="shared" si="7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2"/>
        <v>42573.208333333328</v>
      </c>
      <c r="O782" s="12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50.735632183908038</v>
      </c>
      <c r="G783" t="s">
        <v>74</v>
      </c>
      <c r="H783">
        <v>56</v>
      </c>
      <c r="I783" s="9">
        <f t="shared" si="7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2"/>
        <v>40482.208333333336</v>
      </c>
      <c r="O783" s="12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215.31372549019611</v>
      </c>
      <c r="G784" t="s">
        <v>20</v>
      </c>
      <c r="H784">
        <v>161</v>
      </c>
      <c r="I784" s="9">
        <f t="shared" si="7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2"/>
        <v>40603.25</v>
      </c>
      <c r="O784" s="12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141.22972972972974</v>
      </c>
      <c r="G785" t="s">
        <v>20</v>
      </c>
      <c r="H785">
        <v>138</v>
      </c>
      <c r="I785" s="9">
        <f t="shared" si="7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2"/>
        <v>41625.25</v>
      </c>
      <c r="O785" s="12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115.33745781777279</v>
      </c>
      <c r="G786" t="s">
        <v>20</v>
      </c>
      <c r="H786">
        <v>3308</v>
      </c>
      <c r="I786" s="9">
        <f t="shared" si="7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2"/>
        <v>42435.25</v>
      </c>
      <c r="O786" s="12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193.11940298507463</v>
      </c>
      <c r="G787" t="s">
        <v>20</v>
      </c>
      <c r="H787">
        <v>127</v>
      </c>
      <c r="I787" s="9">
        <f t="shared" si="7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2"/>
        <v>43582.208333333328</v>
      </c>
      <c r="O787" s="12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729.73333333333335</v>
      </c>
      <c r="G788" t="s">
        <v>20</v>
      </c>
      <c r="H788">
        <v>207</v>
      </c>
      <c r="I788" s="9">
        <f t="shared" si="7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2"/>
        <v>43186.208333333328</v>
      </c>
      <c r="O788" s="12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99.66339869281046</v>
      </c>
      <c r="G789" t="s">
        <v>14</v>
      </c>
      <c r="H789">
        <v>859</v>
      </c>
      <c r="I789" s="9">
        <f t="shared" si="7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2"/>
        <v>40684.208333333336</v>
      </c>
      <c r="O789" s="12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88.166666666666671</v>
      </c>
      <c r="G790" t="s">
        <v>47</v>
      </c>
      <c r="H790">
        <v>31</v>
      </c>
      <c r="I790" s="9">
        <f t="shared" si="7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2"/>
        <v>41202.208333333336</v>
      </c>
      <c r="O790" s="12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37.233333333333334</v>
      </c>
      <c r="G791" t="s">
        <v>14</v>
      </c>
      <c r="H791">
        <v>45</v>
      </c>
      <c r="I791" s="9">
        <f t="shared" si="7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2"/>
        <v>41786.208333333336</v>
      </c>
      <c r="O791" s="12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30.540075309306079</v>
      </c>
      <c r="G792" t="s">
        <v>74</v>
      </c>
      <c r="H792">
        <v>1113</v>
      </c>
      <c r="I792" s="9">
        <f t="shared" si="7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2"/>
        <v>40223.25</v>
      </c>
      <c r="O792" s="12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25.714285714285712</v>
      </c>
      <c r="G793" t="s">
        <v>14</v>
      </c>
      <c r="H793">
        <v>6</v>
      </c>
      <c r="I793" s="9">
        <f t="shared" si="76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2"/>
        <v>42715.25</v>
      </c>
      <c r="O793" s="12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34</v>
      </c>
      <c r="G794" t="s">
        <v>14</v>
      </c>
      <c r="H794">
        <v>7</v>
      </c>
      <c r="I794" s="9">
        <f t="shared" si="7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2"/>
        <v>41451.208333333336</v>
      </c>
      <c r="O794" s="12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1185.909090909091</v>
      </c>
      <c r="G795" t="s">
        <v>20</v>
      </c>
      <c r="H795">
        <v>181</v>
      </c>
      <c r="I795" s="9">
        <f t="shared" si="7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2"/>
        <v>41450.208333333336</v>
      </c>
      <c r="O795" s="12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125.39393939393939</v>
      </c>
      <c r="G796" t="s">
        <v>20</v>
      </c>
      <c r="H796">
        <v>110</v>
      </c>
      <c r="I796" s="9">
        <f t="shared" si="7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2"/>
        <v>43091.25</v>
      </c>
      <c r="O796" s="12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14.394366197183098</v>
      </c>
      <c r="G797" t="s">
        <v>14</v>
      </c>
      <c r="H797">
        <v>31</v>
      </c>
      <c r="I797" s="9">
        <f t="shared" si="7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2"/>
        <v>42675.208333333328</v>
      </c>
      <c r="O797" s="12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54.807692307692314</v>
      </c>
      <c r="G798" t="s">
        <v>14</v>
      </c>
      <c r="H798">
        <v>78</v>
      </c>
      <c r="I798" s="9">
        <f t="shared" si="7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2"/>
        <v>41859.208333333336</v>
      </c>
      <c r="O798" s="12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109.63157894736841</v>
      </c>
      <c r="G799" t="s">
        <v>20</v>
      </c>
      <c r="H799">
        <v>185</v>
      </c>
      <c r="I799" s="9">
        <f t="shared" si="7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2"/>
        <v>43464.25</v>
      </c>
      <c r="O799" s="12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188.47058823529412</v>
      </c>
      <c r="G800" t="s">
        <v>20</v>
      </c>
      <c r="H800">
        <v>121</v>
      </c>
      <c r="I800" s="9">
        <f t="shared" si="7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2"/>
        <v>41060.208333333336</v>
      </c>
      <c r="O800" s="12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87.008284023668637</v>
      </c>
      <c r="G801" t="s">
        <v>14</v>
      </c>
      <c r="H801">
        <v>1225</v>
      </c>
      <c r="I801" s="9">
        <f t="shared" si="7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2"/>
        <v>42399.25</v>
      </c>
      <c r="O801" s="12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1</v>
      </c>
      <c r="G802" t="s">
        <v>14</v>
      </c>
      <c r="H802">
        <v>1</v>
      </c>
      <c r="I802" s="9">
        <f t="shared" si="76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2"/>
        <v>42167.208333333328</v>
      </c>
      <c r="O802" s="12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202.9130434782609</v>
      </c>
      <c r="G803" t="s">
        <v>20</v>
      </c>
      <c r="H803">
        <v>106</v>
      </c>
      <c r="I803" s="9">
        <f t="shared" si="7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2"/>
        <v>43830.25</v>
      </c>
      <c r="O803" s="12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197.03225806451613</v>
      </c>
      <c r="G804" t="s">
        <v>20</v>
      </c>
      <c r="H804">
        <v>142</v>
      </c>
      <c r="I804" s="9">
        <f t="shared" si="7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2"/>
        <v>43650.208333333328</v>
      </c>
      <c r="O804" s="12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107</v>
      </c>
      <c r="G805" t="s">
        <v>20</v>
      </c>
      <c r="H805">
        <v>233</v>
      </c>
      <c r="I805" s="9">
        <f t="shared" si="7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2"/>
        <v>43492.25</v>
      </c>
      <c r="O805" s="12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268.73076923076923</v>
      </c>
      <c r="G806" t="s">
        <v>20</v>
      </c>
      <c r="H806">
        <v>218</v>
      </c>
      <c r="I806" s="9">
        <f t="shared" si="7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2"/>
        <v>43102.25</v>
      </c>
      <c r="O806" s="12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50.845360824742272</v>
      </c>
      <c r="G807" t="s">
        <v>14</v>
      </c>
      <c r="H807">
        <v>67</v>
      </c>
      <c r="I807" s="9">
        <f t="shared" si="7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2"/>
        <v>41958.25</v>
      </c>
      <c r="O807" s="12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1180.2857142857142</v>
      </c>
      <c r="G808" t="s">
        <v>20</v>
      </c>
      <c r="H808">
        <v>76</v>
      </c>
      <c r="I808" s="9">
        <f t="shared" si="7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2"/>
        <v>40973.25</v>
      </c>
      <c r="O808" s="12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264</v>
      </c>
      <c r="G809" t="s">
        <v>20</v>
      </c>
      <c r="H809">
        <v>43</v>
      </c>
      <c r="I809" s="9">
        <f t="shared" si="7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2"/>
        <v>43753.208333333328</v>
      </c>
      <c r="O809" s="12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30.44230769230769</v>
      </c>
      <c r="G810" t="s">
        <v>14</v>
      </c>
      <c r="H810">
        <v>19</v>
      </c>
      <c r="I810" s="9">
        <f t="shared" si="7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2"/>
        <v>42507.208333333328</v>
      </c>
      <c r="O810" s="12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62.880681818181813</v>
      </c>
      <c r="G811" t="s">
        <v>14</v>
      </c>
      <c r="H811">
        <v>2108</v>
      </c>
      <c r="I811" s="9">
        <f t="shared" si="76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2"/>
        <v>41135.208333333336</v>
      </c>
      <c r="O811" s="12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193.125</v>
      </c>
      <c r="G812" t="s">
        <v>20</v>
      </c>
      <c r="H812">
        <v>221</v>
      </c>
      <c r="I812" s="9">
        <f t="shared" si="7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2"/>
        <v>43067.25</v>
      </c>
      <c r="O812" s="12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77.102702702702715</v>
      </c>
      <c r="G813" t="s">
        <v>14</v>
      </c>
      <c r="H813">
        <v>679</v>
      </c>
      <c r="I813" s="9">
        <f t="shared" si="7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2"/>
        <v>42378.25</v>
      </c>
      <c r="O813" s="12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225.52763819095478</v>
      </c>
      <c r="G814" t="s">
        <v>20</v>
      </c>
      <c r="H814">
        <v>2805</v>
      </c>
      <c r="I814" s="9">
        <f t="shared" si="76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2"/>
        <v>43206.208333333328</v>
      </c>
      <c r="O814" s="12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239.40625</v>
      </c>
      <c r="G815" t="s">
        <v>20</v>
      </c>
      <c r="H815">
        <v>68</v>
      </c>
      <c r="I815" s="9">
        <f t="shared" si="7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2"/>
        <v>41148.208333333336</v>
      </c>
      <c r="O815" s="12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92.1875</v>
      </c>
      <c r="G816" t="s">
        <v>14</v>
      </c>
      <c r="H816">
        <v>36</v>
      </c>
      <c r="I816" s="9">
        <f t="shared" si="7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2"/>
        <v>42517.208333333328</v>
      </c>
      <c r="O816" s="12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130.23333333333335</v>
      </c>
      <c r="G817" t="s">
        <v>20</v>
      </c>
      <c r="H817">
        <v>183</v>
      </c>
      <c r="I817" s="9">
        <f t="shared" si="7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2"/>
        <v>43068.25</v>
      </c>
      <c r="O817" s="12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615.21739130434787</v>
      </c>
      <c r="G818" t="s">
        <v>20</v>
      </c>
      <c r="H818">
        <v>133</v>
      </c>
      <c r="I818" s="9">
        <f t="shared" si="7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2"/>
        <v>41680.25</v>
      </c>
      <c r="O818" s="12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368.79532163742692</v>
      </c>
      <c r="G819" t="s">
        <v>20</v>
      </c>
      <c r="H819">
        <v>2489</v>
      </c>
      <c r="I819" s="9">
        <f t="shared" si="7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2"/>
        <v>43589.208333333328</v>
      </c>
      <c r="O819" s="12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1094.8571428571429</v>
      </c>
      <c r="G820" t="s">
        <v>20</v>
      </c>
      <c r="H820">
        <v>69</v>
      </c>
      <c r="I820" s="9">
        <f t="shared" si="7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2"/>
        <v>43486.25</v>
      </c>
      <c r="O820" s="12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50.662921348314605</v>
      </c>
      <c r="G821" t="s">
        <v>14</v>
      </c>
      <c r="H821">
        <v>47</v>
      </c>
      <c r="I821" s="9">
        <f t="shared" si="7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2"/>
        <v>41237.25</v>
      </c>
      <c r="O821" s="12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800.6</v>
      </c>
      <c r="G822" t="s">
        <v>20</v>
      </c>
      <c r="H822">
        <v>279</v>
      </c>
      <c r="I822" s="9">
        <f t="shared" si="7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2"/>
        <v>43310.208333333328</v>
      </c>
      <c r="O822" s="12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291.28571428571428</v>
      </c>
      <c r="G823" t="s">
        <v>20</v>
      </c>
      <c r="H823">
        <v>210</v>
      </c>
      <c r="I823" s="9">
        <f t="shared" si="7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2"/>
        <v>42794.25</v>
      </c>
      <c r="O823" s="12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349.9666666666667</v>
      </c>
      <c r="G824" t="s">
        <v>20</v>
      </c>
      <c r="H824">
        <v>2100</v>
      </c>
      <c r="I824" s="9">
        <f t="shared" si="7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2"/>
        <v>41698.25</v>
      </c>
      <c r="O824" s="12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357.07317073170731</v>
      </c>
      <c r="G825" t="s">
        <v>20</v>
      </c>
      <c r="H825">
        <v>252</v>
      </c>
      <c r="I825" s="9">
        <f t="shared" si="7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2"/>
        <v>41892.208333333336</v>
      </c>
      <c r="O825" s="12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126.48941176470588</v>
      </c>
      <c r="G826" t="s">
        <v>20</v>
      </c>
      <c r="H826">
        <v>1280</v>
      </c>
      <c r="I826" s="9">
        <f t="shared" si="7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2"/>
        <v>40348.208333333336</v>
      </c>
      <c r="O826" s="12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387.5</v>
      </c>
      <c r="G827" t="s">
        <v>20</v>
      </c>
      <c r="H827">
        <v>157</v>
      </c>
      <c r="I827" s="9">
        <f t="shared" si="7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2"/>
        <v>42941.208333333328</v>
      </c>
      <c r="O827" s="12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457.03571428571428</v>
      </c>
      <c r="G828" t="s">
        <v>20</v>
      </c>
      <c r="H828">
        <v>194</v>
      </c>
      <c r="I828" s="9">
        <f t="shared" si="7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2"/>
        <v>40525.25</v>
      </c>
      <c r="O828" s="12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266.69565217391306</v>
      </c>
      <c r="G829" t="s">
        <v>20</v>
      </c>
      <c r="H829">
        <v>82</v>
      </c>
      <c r="I829" s="9">
        <f t="shared" si="7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2"/>
        <v>40666.208333333336</v>
      </c>
      <c r="O829" s="12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69</v>
      </c>
      <c r="G830" t="s">
        <v>14</v>
      </c>
      <c r="H830">
        <v>70</v>
      </c>
      <c r="I830" s="9">
        <f t="shared" si="7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2"/>
        <v>43340.208333333328</v>
      </c>
      <c r="O830" s="12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51.34375</v>
      </c>
      <c r="G831" t="s">
        <v>14</v>
      </c>
      <c r="H831">
        <v>154</v>
      </c>
      <c r="I831" s="9">
        <f t="shared" si="7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2"/>
        <v>42164.208333333328</v>
      </c>
      <c r="O831" s="12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</v>
      </c>
      <c r="G832" t="s">
        <v>14</v>
      </c>
      <c r="H832">
        <v>22</v>
      </c>
      <c r="I832" s="9">
        <f t="shared" si="7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2"/>
        <v>43103.25</v>
      </c>
      <c r="O832" s="12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108.97734294541709</v>
      </c>
      <c r="G833" t="s">
        <v>20</v>
      </c>
      <c r="H833">
        <v>4233</v>
      </c>
      <c r="I833" s="9">
        <f t="shared" si="7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2"/>
        <v>40994.208333333336</v>
      </c>
      <c r="O833" s="12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315.17592592592592</v>
      </c>
      <c r="G834" t="s">
        <v>20</v>
      </c>
      <c r="H834">
        <v>1297</v>
      </c>
      <c r="I834" s="9">
        <f t="shared" si="7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2"/>
        <v>42299.208333333328</v>
      </c>
      <c r="O834" s="12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157.69117647058823</v>
      </c>
      <c r="G835" t="s">
        <v>20</v>
      </c>
      <c r="H835">
        <v>165</v>
      </c>
      <c r="I835" s="9">
        <f t="shared" si="7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78">(((L835/60)/60)/24)+DATE(1970,1,1)</f>
        <v>40588.25</v>
      </c>
      <c r="O835" s="12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_xlfn.TEXTBEFORE(R835,"/",1)</f>
        <v>publishing</v>
      </c>
      <c r="T835" t="str">
        <f t="shared" ref="T835:T898" si="81">_xlfn.TEXTAFTER(R835,"/",1)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7"/>
        <v>153.8082191780822</v>
      </c>
      <c r="G836" t="s">
        <v>20</v>
      </c>
      <c r="H836">
        <v>119</v>
      </c>
      <c r="I836" s="9">
        <f t="shared" ref="I836:I899" si="82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78"/>
        <v>41448.208333333336</v>
      </c>
      <c r="O836" s="12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7"/>
        <v>89.738979118329468</v>
      </c>
      <c r="G837" t="s">
        <v>14</v>
      </c>
      <c r="H837">
        <v>1758</v>
      </c>
      <c r="I837" s="9">
        <f t="shared" si="8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78"/>
        <v>42063.25</v>
      </c>
      <c r="O837" s="12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ref="F838:F901" si="83">(E838/D838)*100</f>
        <v>75.135802469135797</v>
      </c>
      <c r="G838" t="s">
        <v>14</v>
      </c>
      <c r="H838">
        <v>94</v>
      </c>
      <c r="I838" s="9">
        <f t="shared" si="8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78"/>
        <v>40214.25</v>
      </c>
      <c r="O838" s="12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852.88135593220341</v>
      </c>
      <c r="G839" t="s">
        <v>20</v>
      </c>
      <c r="H839">
        <v>1797</v>
      </c>
      <c r="I839" s="9">
        <f t="shared" si="8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78"/>
        <v>40629.208333333336</v>
      </c>
      <c r="O839" s="12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138.90625</v>
      </c>
      <c r="G840" t="s">
        <v>20</v>
      </c>
      <c r="H840">
        <v>261</v>
      </c>
      <c r="I840" s="9">
        <f t="shared" si="8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78"/>
        <v>43370.208333333328</v>
      </c>
      <c r="O840" s="12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190.18181818181819</v>
      </c>
      <c r="G841" t="s">
        <v>20</v>
      </c>
      <c r="H841">
        <v>157</v>
      </c>
      <c r="I841" s="9">
        <f t="shared" si="8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78"/>
        <v>41715.208333333336</v>
      </c>
      <c r="O841" s="12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100.24333619948409</v>
      </c>
      <c r="G842" t="s">
        <v>20</v>
      </c>
      <c r="H842">
        <v>3533</v>
      </c>
      <c r="I842" s="9">
        <f t="shared" si="8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78"/>
        <v>41836.208333333336</v>
      </c>
      <c r="O842" s="12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142.75824175824175</v>
      </c>
      <c r="G843" t="s">
        <v>20</v>
      </c>
      <c r="H843">
        <v>155</v>
      </c>
      <c r="I843" s="9">
        <f t="shared" si="8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78"/>
        <v>42419.25</v>
      </c>
      <c r="O843" s="12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563.13333333333333</v>
      </c>
      <c r="G844" t="s">
        <v>20</v>
      </c>
      <c r="H844">
        <v>132</v>
      </c>
      <c r="I844" s="9">
        <f t="shared" si="8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78"/>
        <v>43266.208333333328</v>
      </c>
      <c r="O844" s="12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30.715909090909086</v>
      </c>
      <c r="G845" t="s">
        <v>14</v>
      </c>
      <c r="H845">
        <v>33</v>
      </c>
      <c r="I845" s="9">
        <f t="shared" si="8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78"/>
        <v>43338.208333333328</v>
      </c>
      <c r="O845" s="12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99.39772727272728</v>
      </c>
      <c r="G846" t="s">
        <v>74</v>
      </c>
      <c r="H846">
        <v>94</v>
      </c>
      <c r="I846" s="9">
        <f t="shared" si="8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78"/>
        <v>40930.25</v>
      </c>
      <c r="O846" s="12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197.54935622317598</v>
      </c>
      <c r="G847" t="s">
        <v>20</v>
      </c>
      <c r="H847">
        <v>1354</v>
      </c>
      <c r="I847" s="9">
        <f t="shared" si="8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78"/>
        <v>43235.208333333328</v>
      </c>
      <c r="O847" s="12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508.5</v>
      </c>
      <c r="G848" t="s">
        <v>20</v>
      </c>
      <c r="H848">
        <v>48</v>
      </c>
      <c r="I848" s="9">
        <f t="shared" si="8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78"/>
        <v>43302.208333333328</v>
      </c>
      <c r="O848" s="12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237.74468085106383</v>
      </c>
      <c r="G849" t="s">
        <v>20</v>
      </c>
      <c r="H849">
        <v>110</v>
      </c>
      <c r="I849" s="9">
        <f t="shared" si="8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78"/>
        <v>43107.25</v>
      </c>
      <c r="O849" s="12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338.46875</v>
      </c>
      <c r="G850" t="s">
        <v>20</v>
      </c>
      <c r="H850">
        <v>172</v>
      </c>
      <c r="I850" s="9">
        <f t="shared" si="8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78"/>
        <v>40341.208333333336</v>
      </c>
      <c r="O850" s="12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133.08955223880596</v>
      </c>
      <c r="G851" t="s">
        <v>20</v>
      </c>
      <c r="H851">
        <v>307</v>
      </c>
      <c r="I851" s="9">
        <f t="shared" si="8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78"/>
        <v>40948.25</v>
      </c>
      <c r="O851" s="12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1</v>
      </c>
      <c r="G852" t="s">
        <v>14</v>
      </c>
      <c r="H852">
        <v>1</v>
      </c>
      <c r="I852" s="9">
        <f t="shared" si="82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78"/>
        <v>40866.25</v>
      </c>
      <c r="O852" s="12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207.79999999999998</v>
      </c>
      <c r="G853" t="s">
        <v>20</v>
      </c>
      <c r="H853">
        <v>160</v>
      </c>
      <c r="I853" s="9">
        <f t="shared" si="8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78"/>
        <v>41031.208333333336</v>
      </c>
      <c r="O853" s="12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51.122448979591837</v>
      </c>
      <c r="G854" t="s">
        <v>14</v>
      </c>
      <c r="H854">
        <v>31</v>
      </c>
      <c r="I854" s="9">
        <f t="shared" si="8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78"/>
        <v>40740.208333333336</v>
      </c>
      <c r="O854" s="12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652.05847953216369</v>
      </c>
      <c r="G855" t="s">
        <v>20</v>
      </c>
      <c r="H855">
        <v>1467</v>
      </c>
      <c r="I855" s="9">
        <f t="shared" si="8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78"/>
        <v>40714.208333333336</v>
      </c>
      <c r="O855" s="12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113.63099415204678</v>
      </c>
      <c r="G856" t="s">
        <v>20</v>
      </c>
      <c r="H856">
        <v>2662</v>
      </c>
      <c r="I856" s="9">
        <f t="shared" si="8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78"/>
        <v>43787.25</v>
      </c>
      <c r="O856" s="12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102.37606837606839</v>
      </c>
      <c r="G857" t="s">
        <v>20</v>
      </c>
      <c r="H857">
        <v>452</v>
      </c>
      <c r="I857" s="9">
        <f t="shared" si="82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78"/>
        <v>40712.208333333336</v>
      </c>
      <c r="O857" s="12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356.58333333333331</v>
      </c>
      <c r="G858" t="s">
        <v>20</v>
      </c>
      <c r="H858">
        <v>158</v>
      </c>
      <c r="I858" s="9">
        <f t="shared" si="8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78"/>
        <v>41023.208333333336</v>
      </c>
      <c r="O858" s="12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139.86792452830187</v>
      </c>
      <c r="G859" t="s">
        <v>20</v>
      </c>
      <c r="H859">
        <v>225</v>
      </c>
      <c r="I859" s="9">
        <f t="shared" si="8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78"/>
        <v>40944.25</v>
      </c>
      <c r="O859" s="12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69.45</v>
      </c>
      <c r="G860" t="s">
        <v>14</v>
      </c>
      <c r="H860">
        <v>35</v>
      </c>
      <c r="I860" s="9">
        <f t="shared" si="8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78"/>
        <v>43211.208333333328</v>
      </c>
      <c r="O860" s="12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35.534246575342465</v>
      </c>
      <c r="G861" t="s">
        <v>14</v>
      </c>
      <c r="H861">
        <v>63</v>
      </c>
      <c r="I861" s="9">
        <f t="shared" si="8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78"/>
        <v>41334.25</v>
      </c>
      <c r="O861" s="12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251.65</v>
      </c>
      <c r="G862" t="s">
        <v>20</v>
      </c>
      <c r="H862">
        <v>65</v>
      </c>
      <c r="I862" s="9">
        <f t="shared" si="8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78"/>
        <v>43515.25</v>
      </c>
      <c r="O862" s="12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105.87500000000001</v>
      </c>
      <c r="G863" t="s">
        <v>20</v>
      </c>
      <c r="H863">
        <v>163</v>
      </c>
      <c r="I863" s="9">
        <f t="shared" si="8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78"/>
        <v>40258.208333333336</v>
      </c>
      <c r="O863" s="12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187.42857142857144</v>
      </c>
      <c r="G864" t="s">
        <v>20</v>
      </c>
      <c r="H864">
        <v>85</v>
      </c>
      <c r="I864" s="9">
        <f t="shared" si="8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78"/>
        <v>40756.208333333336</v>
      </c>
      <c r="O864" s="12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386.78571428571428</v>
      </c>
      <c r="G865" t="s">
        <v>20</v>
      </c>
      <c r="H865">
        <v>217</v>
      </c>
      <c r="I865" s="9">
        <f t="shared" si="8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78"/>
        <v>42172.208333333328</v>
      </c>
      <c r="O865" s="12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347.07142857142856</v>
      </c>
      <c r="G866" t="s">
        <v>20</v>
      </c>
      <c r="H866">
        <v>150</v>
      </c>
      <c r="I866" s="9">
        <f t="shared" si="82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78"/>
        <v>42601.208333333328</v>
      </c>
      <c r="O866" s="12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185.82098765432099</v>
      </c>
      <c r="G867" t="s">
        <v>20</v>
      </c>
      <c r="H867">
        <v>3272</v>
      </c>
      <c r="I867" s="9">
        <f t="shared" si="8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78"/>
        <v>41897.208333333336</v>
      </c>
      <c r="O867" s="12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43.241247264770237</v>
      </c>
      <c r="G868" t="s">
        <v>74</v>
      </c>
      <c r="H868">
        <v>898</v>
      </c>
      <c r="I868" s="9">
        <f t="shared" si="8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78"/>
        <v>40671.208333333336</v>
      </c>
      <c r="O868" s="12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162.4375</v>
      </c>
      <c r="G869" t="s">
        <v>20</v>
      </c>
      <c r="H869">
        <v>300</v>
      </c>
      <c r="I869" s="9">
        <f t="shared" si="82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78"/>
        <v>43382.208333333328</v>
      </c>
      <c r="O869" s="12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184.84285714285716</v>
      </c>
      <c r="G870" t="s">
        <v>20</v>
      </c>
      <c r="H870">
        <v>126</v>
      </c>
      <c r="I870" s="9">
        <f t="shared" si="8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78"/>
        <v>41559.208333333336</v>
      </c>
      <c r="O870" s="12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23.703520691785052</v>
      </c>
      <c r="G871" t="s">
        <v>14</v>
      </c>
      <c r="H871">
        <v>526</v>
      </c>
      <c r="I871" s="9">
        <f t="shared" si="8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78"/>
        <v>40350.208333333336</v>
      </c>
      <c r="O871" s="12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89.870129870129873</v>
      </c>
      <c r="G872" t="s">
        <v>14</v>
      </c>
      <c r="H872">
        <v>121</v>
      </c>
      <c r="I872" s="9">
        <f t="shared" si="8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78"/>
        <v>42240.208333333328</v>
      </c>
      <c r="O872" s="12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272.6041958041958</v>
      </c>
      <c r="G873" t="s">
        <v>20</v>
      </c>
      <c r="H873">
        <v>2320</v>
      </c>
      <c r="I873" s="9">
        <f t="shared" si="8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78"/>
        <v>43040.208333333328</v>
      </c>
      <c r="O873" s="12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170.04255319148936</v>
      </c>
      <c r="G874" t="s">
        <v>20</v>
      </c>
      <c r="H874">
        <v>81</v>
      </c>
      <c r="I874" s="9">
        <f t="shared" si="8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78"/>
        <v>43346.208333333328</v>
      </c>
      <c r="O874" s="12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188.28503562945369</v>
      </c>
      <c r="G875" t="s">
        <v>20</v>
      </c>
      <c r="H875">
        <v>1887</v>
      </c>
      <c r="I875" s="9">
        <f t="shared" si="8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78"/>
        <v>41647.25</v>
      </c>
      <c r="O875" s="12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346.93532338308455</v>
      </c>
      <c r="G876" t="s">
        <v>20</v>
      </c>
      <c r="H876">
        <v>4358</v>
      </c>
      <c r="I876" s="9">
        <f t="shared" si="8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78"/>
        <v>40291.208333333336</v>
      </c>
      <c r="O876" s="12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69.177215189873422</v>
      </c>
      <c r="G877" t="s">
        <v>14</v>
      </c>
      <c r="H877">
        <v>67</v>
      </c>
      <c r="I877" s="9">
        <f t="shared" si="8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78"/>
        <v>40556.25</v>
      </c>
      <c r="O877" s="12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25.433734939759034</v>
      </c>
      <c r="G878" t="s">
        <v>14</v>
      </c>
      <c r="H878">
        <v>57</v>
      </c>
      <c r="I878" s="9">
        <f t="shared" si="8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78"/>
        <v>43624.208333333328</v>
      </c>
      <c r="O878" s="12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77.400977995110026</v>
      </c>
      <c r="G879" t="s">
        <v>14</v>
      </c>
      <c r="H879">
        <v>1229</v>
      </c>
      <c r="I879" s="9">
        <f t="shared" si="8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78"/>
        <v>42577.208333333328</v>
      </c>
      <c r="O879" s="12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37.481481481481481</v>
      </c>
      <c r="G880" t="s">
        <v>14</v>
      </c>
      <c r="H880">
        <v>12</v>
      </c>
      <c r="I880" s="9">
        <f t="shared" si="8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78"/>
        <v>43845.25</v>
      </c>
      <c r="O880" s="12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543.79999999999995</v>
      </c>
      <c r="G881" t="s">
        <v>20</v>
      </c>
      <c r="H881">
        <v>53</v>
      </c>
      <c r="I881" s="9">
        <f t="shared" si="8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78"/>
        <v>42788.25</v>
      </c>
      <c r="O881" s="12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228.52189349112427</v>
      </c>
      <c r="G882" t="s">
        <v>20</v>
      </c>
      <c r="H882">
        <v>2414</v>
      </c>
      <c r="I882" s="9">
        <f t="shared" si="8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78"/>
        <v>43667.208333333328</v>
      </c>
      <c r="O882" s="12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38.948339483394832</v>
      </c>
      <c r="G883" t="s">
        <v>14</v>
      </c>
      <c r="H883">
        <v>452</v>
      </c>
      <c r="I883" s="9">
        <f t="shared" si="8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78"/>
        <v>42194.208333333328</v>
      </c>
      <c r="O883" s="12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370</v>
      </c>
      <c r="G884" t="s">
        <v>20</v>
      </c>
      <c r="H884">
        <v>80</v>
      </c>
      <c r="I884" s="9">
        <f t="shared" si="82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78"/>
        <v>42025.25</v>
      </c>
      <c r="O884" s="12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237.91176470588232</v>
      </c>
      <c r="G885" t="s">
        <v>20</v>
      </c>
      <c r="H885">
        <v>193</v>
      </c>
      <c r="I885" s="9">
        <f t="shared" si="8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78"/>
        <v>40323.208333333336</v>
      </c>
      <c r="O885" s="12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64.036299765807954</v>
      </c>
      <c r="G886" t="s">
        <v>14</v>
      </c>
      <c r="H886">
        <v>1886</v>
      </c>
      <c r="I886" s="9">
        <f t="shared" si="8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78"/>
        <v>41763.208333333336</v>
      </c>
      <c r="O886" s="12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118.27777777777777</v>
      </c>
      <c r="G887" t="s">
        <v>20</v>
      </c>
      <c r="H887">
        <v>52</v>
      </c>
      <c r="I887" s="9">
        <f t="shared" si="8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78"/>
        <v>40335.208333333336</v>
      </c>
      <c r="O887" s="12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84.824037184594957</v>
      </c>
      <c r="G888" t="s">
        <v>14</v>
      </c>
      <c r="H888">
        <v>1825</v>
      </c>
      <c r="I888" s="9">
        <f t="shared" si="8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78"/>
        <v>40416.208333333336</v>
      </c>
      <c r="O888" s="12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29.346153846153843</v>
      </c>
      <c r="G889" t="s">
        <v>14</v>
      </c>
      <c r="H889">
        <v>31</v>
      </c>
      <c r="I889" s="9">
        <f t="shared" si="8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78"/>
        <v>42202.208333333328</v>
      </c>
      <c r="O889" s="12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209.89655172413794</v>
      </c>
      <c r="G890" t="s">
        <v>20</v>
      </c>
      <c r="H890">
        <v>290</v>
      </c>
      <c r="I890" s="9">
        <f t="shared" si="8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78"/>
        <v>42836.208333333328</v>
      </c>
      <c r="O890" s="12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169.78571428571431</v>
      </c>
      <c r="G891" t="s">
        <v>20</v>
      </c>
      <c r="H891">
        <v>122</v>
      </c>
      <c r="I891" s="9">
        <f t="shared" si="8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78"/>
        <v>41710.208333333336</v>
      </c>
      <c r="O891" s="12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115.95907738095239</v>
      </c>
      <c r="G892" t="s">
        <v>20</v>
      </c>
      <c r="H892">
        <v>1470</v>
      </c>
      <c r="I892" s="9">
        <f t="shared" si="8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78"/>
        <v>43640.208333333328</v>
      </c>
      <c r="O892" s="12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258.59999999999997</v>
      </c>
      <c r="G893" t="s">
        <v>20</v>
      </c>
      <c r="H893">
        <v>165</v>
      </c>
      <c r="I893" s="9">
        <f t="shared" si="8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78"/>
        <v>40880.25</v>
      </c>
      <c r="O893" s="12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230.58333333333331</v>
      </c>
      <c r="G894" t="s">
        <v>20</v>
      </c>
      <c r="H894">
        <v>182</v>
      </c>
      <c r="I894" s="9">
        <f t="shared" si="8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78"/>
        <v>40319.208333333336</v>
      </c>
      <c r="O894" s="12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128.21428571428572</v>
      </c>
      <c r="G895" t="s">
        <v>20</v>
      </c>
      <c r="H895">
        <v>199</v>
      </c>
      <c r="I895" s="9">
        <f t="shared" si="8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78"/>
        <v>42170.208333333328</v>
      </c>
      <c r="O895" s="12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188.70588235294116</v>
      </c>
      <c r="G896" t="s">
        <v>20</v>
      </c>
      <c r="H896">
        <v>56</v>
      </c>
      <c r="I896" s="9">
        <f t="shared" si="8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78"/>
        <v>41466.208333333336</v>
      </c>
      <c r="O896" s="12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6.9511889862327907</v>
      </c>
      <c r="G897" t="s">
        <v>14</v>
      </c>
      <c r="H897">
        <v>107</v>
      </c>
      <c r="I897" s="9">
        <f t="shared" si="8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78"/>
        <v>43134.25</v>
      </c>
      <c r="O897" s="12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774.43434343434342</v>
      </c>
      <c r="G898" t="s">
        <v>20</v>
      </c>
      <c r="H898">
        <v>1460</v>
      </c>
      <c r="I898" s="9">
        <f t="shared" si="8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78"/>
        <v>40738.208333333336</v>
      </c>
      <c r="O898" s="12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27.693181818181817</v>
      </c>
      <c r="G899" t="s">
        <v>14</v>
      </c>
      <c r="H899">
        <v>27</v>
      </c>
      <c r="I899" s="9">
        <f t="shared" si="8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4">(((L899/60)/60)/24)+DATE(1970,1,1)</f>
        <v>43583.208333333328</v>
      </c>
      <c r="O899" s="12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_xlfn.TEXTBEFORE(R899,"/",1)</f>
        <v>theater</v>
      </c>
      <c r="T899" t="str">
        <f t="shared" ref="T899:T962" si="87">_xlfn.TEXTAFTER(R899,"/",1)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3"/>
        <v>52.479620323841424</v>
      </c>
      <c r="G900" t="s">
        <v>14</v>
      </c>
      <c r="H900">
        <v>1221</v>
      </c>
      <c r="I900" s="9">
        <f t="shared" ref="I900:I963" si="88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4"/>
        <v>43815.25</v>
      </c>
      <c r="O900" s="12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3"/>
        <v>407.09677419354841</v>
      </c>
      <c r="G901" t="s">
        <v>20</v>
      </c>
      <c r="H901">
        <v>123</v>
      </c>
      <c r="I901" s="9">
        <f t="shared" si="8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4"/>
        <v>41554.208333333336</v>
      </c>
      <c r="O901" s="12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ref="F902:F965" si="89">(E902/D902)*100</f>
        <v>2</v>
      </c>
      <c r="G902" t="s">
        <v>14</v>
      </c>
      <c r="H902">
        <v>1</v>
      </c>
      <c r="I902" s="9">
        <f t="shared" si="88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4"/>
        <v>41901.208333333336</v>
      </c>
      <c r="O902" s="12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156.17857142857144</v>
      </c>
      <c r="G903" t="s">
        <v>20</v>
      </c>
      <c r="H903">
        <v>159</v>
      </c>
      <c r="I903" s="9">
        <f t="shared" si="8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4"/>
        <v>43298.208333333328</v>
      </c>
      <c r="O903" s="12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252.42857142857144</v>
      </c>
      <c r="G904" t="s">
        <v>20</v>
      </c>
      <c r="H904">
        <v>110</v>
      </c>
      <c r="I904" s="9">
        <f t="shared" si="8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4"/>
        <v>42399.25</v>
      </c>
      <c r="O904" s="12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</v>
      </c>
      <c r="G905" t="s">
        <v>47</v>
      </c>
      <c r="H905">
        <v>14</v>
      </c>
      <c r="I905" s="9">
        <f t="shared" si="8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4"/>
        <v>41034.208333333336</v>
      </c>
      <c r="O905" s="12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12.230769230769232</v>
      </c>
      <c r="G906" t="s">
        <v>14</v>
      </c>
      <c r="H906">
        <v>16</v>
      </c>
      <c r="I906" s="9">
        <f t="shared" si="88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4"/>
        <v>41186.208333333336</v>
      </c>
      <c r="O906" s="12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163.98734177215189</v>
      </c>
      <c r="G907" t="s">
        <v>20</v>
      </c>
      <c r="H907">
        <v>236</v>
      </c>
      <c r="I907" s="9">
        <f t="shared" si="8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4"/>
        <v>41536.208333333336</v>
      </c>
      <c r="O907" s="12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162.98181818181817</v>
      </c>
      <c r="G908" t="s">
        <v>20</v>
      </c>
      <c r="H908">
        <v>191</v>
      </c>
      <c r="I908" s="9">
        <f t="shared" si="8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4"/>
        <v>42868.208333333328</v>
      </c>
      <c r="O908" s="12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20.252747252747252</v>
      </c>
      <c r="G909" t="s">
        <v>14</v>
      </c>
      <c r="H909">
        <v>41</v>
      </c>
      <c r="I909" s="9">
        <f t="shared" si="8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4"/>
        <v>40660.208333333336</v>
      </c>
      <c r="O909" s="12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319.24083769633506</v>
      </c>
      <c r="G910" t="s">
        <v>20</v>
      </c>
      <c r="H910">
        <v>3934</v>
      </c>
      <c r="I910" s="9">
        <f t="shared" si="8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4"/>
        <v>41031.208333333336</v>
      </c>
      <c r="O910" s="12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478.94444444444446</v>
      </c>
      <c r="G911" t="s">
        <v>20</v>
      </c>
      <c r="H911">
        <v>80</v>
      </c>
      <c r="I911" s="9">
        <f t="shared" si="88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4"/>
        <v>43255.208333333328</v>
      </c>
      <c r="O911" s="12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19.556634304207122</v>
      </c>
      <c r="G912" t="s">
        <v>74</v>
      </c>
      <c r="H912">
        <v>296</v>
      </c>
      <c r="I912" s="9">
        <f t="shared" si="8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4"/>
        <v>42026.25</v>
      </c>
      <c r="O912" s="12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198.94827586206895</v>
      </c>
      <c r="G913" t="s">
        <v>20</v>
      </c>
      <c r="H913">
        <v>462</v>
      </c>
      <c r="I913" s="9">
        <f t="shared" si="8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4"/>
        <v>43717.208333333328</v>
      </c>
      <c r="O913" s="12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795</v>
      </c>
      <c r="G914" t="s">
        <v>20</v>
      </c>
      <c r="H914">
        <v>179</v>
      </c>
      <c r="I914" s="9">
        <f t="shared" si="8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4"/>
        <v>41157.208333333336</v>
      </c>
      <c r="O914" s="12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50.621082621082621</v>
      </c>
      <c r="G915" t="s">
        <v>14</v>
      </c>
      <c r="H915">
        <v>523</v>
      </c>
      <c r="I915" s="9">
        <f t="shared" si="8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4"/>
        <v>43597.208333333328</v>
      </c>
      <c r="O915" s="12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57.4375</v>
      </c>
      <c r="G916" t="s">
        <v>14</v>
      </c>
      <c r="H916">
        <v>141</v>
      </c>
      <c r="I916" s="9">
        <f t="shared" si="8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4"/>
        <v>41490.208333333336</v>
      </c>
      <c r="O916" s="12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155.62827640984909</v>
      </c>
      <c r="G917" t="s">
        <v>20</v>
      </c>
      <c r="H917">
        <v>1866</v>
      </c>
      <c r="I917" s="9">
        <f t="shared" si="8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4"/>
        <v>42976.208333333328</v>
      </c>
      <c r="O917" s="12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36.297297297297298</v>
      </c>
      <c r="G918" t="s">
        <v>14</v>
      </c>
      <c r="H918">
        <v>52</v>
      </c>
      <c r="I918" s="9">
        <f t="shared" si="8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4"/>
        <v>41991.25</v>
      </c>
      <c r="O918" s="12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58.25</v>
      </c>
      <c r="G919" t="s">
        <v>47</v>
      </c>
      <c r="H919">
        <v>27</v>
      </c>
      <c r="I919" s="9">
        <f t="shared" si="8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4"/>
        <v>40722.208333333336</v>
      </c>
      <c r="O919" s="12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237.39473684210526</v>
      </c>
      <c r="G920" t="s">
        <v>20</v>
      </c>
      <c r="H920">
        <v>156</v>
      </c>
      <c r="I920" s="9">
        <f t="shared" si="8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4"/>
        <v>41117.208333333336</v>
      </c>
      <c r="O920" s="12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58.75</v>
      </c>
      <c r="G921" t="s">
        <v>14</v>
      </c>
      <c r="H921">
        <v>225</v>
      </c>
      <c r="I921" s="9">
        <f t="shared" si="8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4"/>
        <v>43022.208333333328</v>
      </c>
      <c r="O921" s="12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182.56603773584905</v>
      </c>
      <c r="G922" t="s">
        <v>20</v>
      </c>
      <c r="H922">
        <v>255</v>
      </c>
      <c r="I922" s="9">
        <f t="shared" si="8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4"/>
        <v>43503.25</v>
      </c>
      <c r="O922" s="12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0.75436408977556113</v>
      </c>
      <c r="G923" t="s">
        <v>14</v>
      </c>
      <c r="H923">
        <v>38</v>
      </c>
      <c r="I923" s="9">
        <f t="shared" si="8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4"/>
        <v>40951.25</v>
      </c>
      <c r="O923" s="12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175.95330739299609</v>
      </c>
      <c r="G924" t="s">
        <v>20</v>
      </c>
      <c r="H924">
        <v>2261</v>
      </c>
      <c r="I924" s="9">
        <f t="shared" si="88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4"/>
        <v>43443.25</v>
      </c>
      <c r="O924" s="12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237.88235294117646</v>
      </c>
      <c r="G925" t="s">
        <v>20</v>
      </c>
      <c r="H925">
        <v>40</v>
      </c>
      <c r="I925" s="9">
        <f t="shared" si="88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4"/>
        <v>40373.208333333336</v>
      </c>
      <c r="O925" s="12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488.05076142131981</v>
      </c>
      <c r="G926" t="s">
        <v>20</v>
      </c>
      <c r="H926">
        <v>2289</v>
      </c>
      <c r="I926" s="9">
        <f t="shared" si="8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4"/>
        <v>43769.208333333328</v>
      </c>
      <c r="O926" s="12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224.06666666666669</v>
      </c>
      <c r="G927" t="s">
        <v>20</v>
      </c>
      <c r="H927">
        <v>65</v>
      </c>
      <c r="I927" s="9">
        <f t="shared" si="8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4"/>
        <v>43000.208333333328</v>
      </c>
      <c r="O927" s="12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18.126436781609197</v>
      </c>
      <c r="G928" t="s">
        <v>14</v>
      </c>
      <c r="H928">
        <v>15</v>
      </c>
      <c r="I928" s="9">
        <f t="shared" si="8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4"/>
        <v>42502.208333333328</v>
      </c>
      <c r="O928" s="12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45.847222222222221</v>
      </c>
      <c r="G929" t="s">
        <v>14</v>
      </c>
      <c r="H929">
        <v>37</v>
      </c>
      <c r="I929" s="9">
        <f t="shared" si="8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4"/>
        <v>41102.208333333336</v>
      </c>
      <c r="O929" s="12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117.31541218637993</v>
      </c>
      <c r="G930" t="s">
        <v>20</v>
      </c>
      <c r="H930">
        <v>3777</v>
      </c>
      <c r="I930" s="9">
        <f t="shared" si="8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4"/>
        <v>41637.25</v>
      </c>
      <c r="O930" s="12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217.30909090909088</v>
      </c>
      <c r="G931" t="s">
        <v>20</v>
      </c>
      <c r="H931">
        <v>184</v>
      </c>
      <c r="I931" s="9">
        <f t="shared" si="8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4"/>
        <v>42858.208333333328</v>
      </c>
      <c r="O931" s="12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112.28571428571428</v>
      </c>
      <c r="G932" t="s">
        <v>20</v>
      </c>
      <c r="H932">
        <v>85</v>
      </c>
      <c r="I932" s="9">
        <f t="shared" si="8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4"/>
        <v>42060.25</v>
      </c>
      <c r="O932" s="12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72.51898734177216</v>
      </c>
      <c r="G933" t="s">
        <v>14</v>
      </c>
      <c r="H933">
        <v>112</v>
      </c>
      <c r="I933" s="9">
        <f t="shared" si="8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4"/>
        <v>41818.208333333336</v>
      </c>
      <c r="O933" s="12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212.30434782608697</v>
      </c>
      <c r="G934" t="s">
        <v>20</v>
      </c>
      <c r="H934">
        <v>144</v>
      </c>
      <c r="I934" s="9">
        <f t="shared" si="8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4"/>
        <v>41709.208333333336</v>
      </c>
      <c r="O934" s="12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239.74657534246577</v>
      </c>
      <c r="G935" t="s">
        <v>20</v>
      </c>
      <c r="H935">
        <v>1902</v>
      </c>
      <c r="I935" s="9">
        <f t="shared" si="8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4"/>
        <v>41372.208333333336</v>
      </c>
      <c r="O935" s="12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181.93548387096774</v>
      </c>
      <c r="G936" t="s">
        <v>20</v>
      </c>
      <c r="H936">
        <v>105</v>
      </c>
      <c r="I936" s="9">
        <f t="shared" si="8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4"/>
        <v>42422.25</v>
      </c>
      <c r="O936" s="12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164.13114754098362</v>
      </c>
      <c r="G937" t="s">
        <v>20</v>
      </c>
      <c r="H937">
        <v>132</v>
      </c>
      <c r="I937" s="9">
        <f t="shared" si="8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4"/>
        <v>42209.208333333328</v>
      </c>
      <c r="O937" s="12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1.6375968992248062</v>
      </c>
      <c r="G938" t="s">
        <v>14</v>
      </c>
      <c r="H938">
        <v>21</v>
      </c>
      <c r="I938" s="9">
        <f t="shared" si="8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4"/>
        <v>43668.208333333328</v>
      </c>
      <c r="O938" s="12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49.64385964912281</v>
      </c>
      <c r="G939" t="s">
        <v>74</v>
      </c>
      <c r="H939">
        <v>976</v>
      </c>
      <c r="I939" s="9">
        <f t="shared" si="8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4"/>
        <v>42334.25</v>
      </c>
      <c r="O939" s="12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109.70652173913042</v>
      </c>
      <c r="G940" t="s">
        <v>20</v>
      </c>
      <c r="H940">
        <v>96</v>
      </c>
      <c r="I940" s="9">
        <f t="shared" si="8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4"/>
        <v>43263.208333333328</v>
      </c>
      <c r="O940" s="12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49.217948717948715</v>
      </c>
      <c r="G941" t="s">
        <v>14</v>
      </c>
      <c r="H941">
        <v>67</v>
      </c>
      <c r="I941" s="9">
        <f t="shared" si="8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4"/>
        <v>40670.208333333336</v>
      </c>
      <c r="O941" s="12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62.232323232323225</v>
      </c>
      <c r="G942" t="s">
        <v>47</v>
      </c>
      <c r="H942">
        <v>66</v>
      </c>
      <c r="I942" s="9">
        <f t="shared" si="8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4"/>
        <v>41244.25</v>
      </c>
      <c r="O942" s="12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13.05813953488372</v>
      </c>
      <c r="G943" t="s">
        <v>14</v>
      </c>
      <c r="H943">
        <v>78</v>
      </c>
      <c r="I943" s="9">
        <f t="shared" si="8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4"/>
        <v>40552.25</v>
      </c>
      <c r="O943" s="12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64.635416666666671</v>
      </c>
      <c r="G944" t="s">
        <v>14</v>
      </c>
      <c r="H944">
        <v>67</v>
      </c>
      <c r="I944" s="9">
        <f t="shared" si="8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4"/>
        <v>40568.25</v>
      </c>
      <c r="O944" s="12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159.58666666666667</v>
      </c>
      <c r="G945" t="s">
        <v>20</v>
      </c>
      <c r="H945">
        <v>114</v>
      </c>
      <c r="I945" s="9">
        <f t="shared" si="8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4"/>
        <v>41906.208333333336</v>
      </c>
      <c r="O945" s="12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81.42</v>
      </c>
      <c r="G946" t="s">
        <v>14</v>
      </c>
      <c r="H946">
        <v>263</v>
      </c>
      <c r="I946" s="9">
        <f t="shared" si="8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4"/>
        <v>42776.25</v>
      </c>
      <c r="O946" s="12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32.444767441860463</v>
      </c>
      <c r="G947" t="s">
        <v>14</v>
      </c>
      <c r="H947">
        <v>1691</v>
      </c>
      <c r="I947" s="9">
        <f t="shared" si="8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4"/>
        <v>41004.208333333336</v>
      </c>
      <c r="O947" s="12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</v>
      </c>
      <c r="G948" t="s">
        <v>14</v>
      </c>
      <c r="H948">
        <v>181</v>
      </c>
      <c r="I948" s="9">
        <f t="shared" si="8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4"/>
        <v>40710.208333333336</v>
      </c>
      <c r="O948" s="12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26.694444444444443</v>
      </c>
      <c r="G949" t="s">
        <v>14</v>
      </c>
      <c r="H949">
        <v>13</v>
      </c>
      <c r="I949" s="9">
        <f t="shared" si="8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4"/>
        <v>41908.208333333336</v>
      </c>
      <c r="O949" s="12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62.957446808510639</v>
      </c>
      <c r="G950" t="s">
        <v>74</v>
      </c>
      <c r="H950">
        <v>160</v>
      </c>
      <c r="I950" s="9">
        <f t="shared" si="8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4"/>
        <v>41985.25</v>
      </c>
      <c r="O950" s="12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161.35593220338984</v>
      </c>
      <c r="G951" t="s">
        <v>20</v>
      </c>
      <c r="H951">
        <v>203</v>
      </c>
      <c r="I951" s="9">
        <f t="shared" si="8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4"/>
        <v>42112.208333333328</v>
      </c>
      <c r="O951" s="12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5</v>
      </c>
      <c r="G952" t="s">
        <v>14</v>
      </c>
      <c r="H952">
        <v>1</v>
      </c>
      <c r="I952" s="9">
        <f t="shared" si="88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4"/>
        <v>43571.208333333328</v>
      </c>
      <c r="O952" s="12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1096.9379310344827</v>
      </c>
      <c r="G953" t="s">
        <v>20</v>
      </c>
      <c r="H953">
        <v>1559</v>
      </c>
      <c r="I953" s="9">
        <f t="shared" si="8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4"/>
        <v>42730.25</v>
      </c>
      <c r="O953" s="12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70.094158075601371</v>
      </c>
      <c r="G954" t="s">
        <v>74</v>
      </c>
      <c r="H954">
        <v>2266</v>
      </c>
      <c r="I954" s="9">
        <f t="shared" si="8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4"/>
        <v>42591.208333333328</v>
      </c>
      <c r="O954" s="12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60</v>
      </c>
      <c r="G955" t="s">
        <v>14</v>
      </c>
      <c r="H955">
        <v>21</v>
      </c>
      <c r="I955" s="9">
        <f t="shared" si="8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4"/>
        <v>42358.25</v>
      </c>
      <c r="O955" s="12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367.0985915492958</v>
      </c>
      <c r="G956" t="s">
        <v>20</v>
      </c>
      <c r="H956">
        <v>1548</v>
      </c>
      <c r="I956" s="9">
        <f t="shared" si="8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4"/>
        <v>41174.208333333336</v>
      </c>
      <c r="O956" s="12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1109</v>
      </c>
      <c r="G957" t="s">
        <v>20</v>
      </c>
      <c r="H957">
        <v>80</v>
      </c>
      <c r="I957" s="9">
        <f t="shared" si="8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4"/>
        <v>41238.25</v>
      </c>
      <c r="O957" s="12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19.028784648187631</v>
      </c>
      <c r="G958" t="s">
        <v>14</v>
      </c>
      <c r="H958">
        <v>830</v>
      </c>
      <c r="I958" s="9">
        <f t="shared" si="8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4"/>
        <v>42360.25</v>
      </c>
      <c r="O958" s="12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126.87755102040816</v>
      </c>
      <c r="G959" t="s">
        <v>20</v>
      </c>
      <c r="H959">
        <v>131</v>
      </c>
      <c r="I959" s="9">
        <f t="shared" si="8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4"/>
        <v>40955.25</v>
      </c>
      <c r="O959" s="12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734.63636363636363</v>
      </c>
      <c r="G960" t="s">
        <v>20</v>
      </c>
      <c r="H960">
        <v>112</v>
      </c>
      <c r="I960" s="9">
        <f t="shared" si="8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4"/>
        <v>40350.208333333336</v>
      </c>
      <c r="O960" s="12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4.5731034482758623</v>
      </c>
      <c r="G961" t="s">
        <v>14</v>
      </c>
      <c r="H961">
        <v>130</v>
      </c>
      <c r="I961" s="9">
        <f t="shared" si="8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4"/>
        <v>40357.208333333336</v>
      </c>
      <c r="O961" s="12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85.054545454545448</v>
      </c>
      <c r="G962" t="s">
        <v>14</v>
      </c>
      <c r="H962">
        <v>55</v>
      </c>
      <c r="I962" s="9">
        <f t="shared" si="8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4"/>
        <v>42408.25</v>
      </c>
      <c r="O962" s="12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119.29824561403508</v>
      </c>
      <c r="G963" t="s">
        <v>20</v>
      </c>
      <c r="H963">
        <v>155</v>
      </c>
      <c r="I963" s="9">
        <f t="shared" si="88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0">(((L963/60)/60)/24)+DATE(1970,1,1)</f>
        <v>40591.25</v>
      </c>
      <c r="O963" s="12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_xlfn.TEXTBEFORE(R963,"/",1)</f>
        <v>publishing</v>
      </c>
      <c r="T963" t="str">
        <f t="shared" ref="T963:T1001" si="93">_xlfn.TEXTAFTER(R963,"/",1)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89"/>
        <v>296.02777777777777</v>
      </c>
      <c r="G964" t="s">
        <v>20</v>
      </c>
      <c r="H964">
        <v>266</v>
      </c>
      <c r="I964" s="9">
        <f t="shared" ref="I964:I1001" si="94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0"/>
        <v>41592.25</v>
      </c>
      <c r="O964" s="12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89"/>
        <v>84.694915254237287</v>
      </c>
      <c r="G965" t="s">
        <v>14</v>
      </c>
      <c r="H965">
        <v>114</v>
      </c>
      <c r="I965" s="9">
        <f t="shared" si="94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0"/>
        <v>40607.25</v>
      </c>
      <c r="O965" s="12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ref="F966:F1001" si="95">(E966/D966)*100</f>
        <v>355.7837837837838</v>
      </c>
      <c r="G966" t="s">
        <v>20</v>
      </c>
      <c r="H966">
        <v>155</v>
      </c>
      <c r="I966" s="9">
        <f t="shared" si="94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0"/>
        <v>42135.208333333328</v>
      </c>
      <c r="O966" s="12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386.40909090909093</v>
      </c>
      <c r="G967" t="s">
        <v>20</v>
      </c>
      <c r="H967">
        <v>207</v>
      </c>
      <c r="I967" s="9">
        <f t="shared" si="94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0"/>
        <v>40203.25</v>
      </c>
      <c r="O967" s="12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792.23529411764707</v>
      </c>
      <c r="G968" t="s">
        <v>20</v>
      </c>
      <c r="H968">
        <v>245</v>
      </c>
      <c r="I968" s="9">
        <f t="shared" si="94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0"/>
        <v>42901.208333333328</v>
      </c>
      <c r="O968" s="12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137.03393665158373</v>
      </c>
      <c r="G969" t="s">
        <v>20</v>
      </c>
      <c r="H969">
        <v>1573</v>
      </c>
      <c r="I969" s="9">
        <f t="shared" si="94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0"/>
        <v>41005.208333333336</v>
      </c>
      <c r="O969" s="12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338.20833333333337</v>
      </c>
      <c r="G970" t="s">
        <v>20</v>
      </c>
      <c r="H970">
        <v>114</v>
      </c>
      <c r="I970" s="9">
        <f t="shared" si="94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0"/>
        <v>40544.25</v>
      </c>
      <c r="O970" s="12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108.22784810126582</v>
      </c>
      <c r="G971" t="s">
        <v>20</v>
      </c>
      <c r="H971">
        <v>93</v>
      </c>
      <c r="I971" s="9">
        <f t="shared" si="94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0"/>
        <v>43821.25</v>
      </c>
      <c r="O971" s="12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60.757639620653315</v>
      </c>
      <c r="G972" t="s">
        <v>14</v>
      </c>
      <c r="H972">
        <v>594</v>
      </c>
      <c r="I972" s="9">
        <f t="shared" si="94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0"/>
        <v>40672.208333333336</v>
      </c>
      <c r="O972" s="12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27.725490196078432</v>
      </c>
      <c r="G973" t="s">
        <v>14</v>
      </c>
      <c r="H973">
        <v>24</v>
      </c>
      <c r="I973" s="9">
        <f t="shared" si="94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0"/>
        <v>41555.208333333336</v>
      </c>
      <c r="O973" s="12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228.3934426229508</v>
      </c>
      <c r="G974" t="s">
        <v>20</v>
      </c>
      <c r="H974">
        <v>1681</v>
      </c>
      <c r="I974" s="9">
        <f t="shared" si="94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0"/>
        <v>41792.208333333336</v>
      </c>
      <c r="O974" s="12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21.615194054500414</v>
      </c>
      <c r="G975" t="s">
        <v>14</v>
      </c>
      <c r="H975">
        <v>252</v>
      </c>
      <c r="I975" s="9">
        <f t="shared" si="94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0"/>
        <v>40522.25</v>
      </c>
      <c r="O975" s="12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373.875</v>
      </c>
      <c r="G976" t="s">
        <v>20</v>
      </c>
      <c r="H976">
        <v>32</v>
      </c>
      <c r="I976" s="9">
        <f t="shared" si="94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0"/>
        <v>41412.208333333336</v>
      </c>
      <c r="O976" s="12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154.92592592592592</v>
      </c>
      <c r="G977" t="s">
        <v>20</v>
      </c>
      <c r="H977">
        <v>135</v>
      </c>
      <c r="I977" s="9">
        <f t="shared" si="94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0"/>
        <v>42337.25</v>
      </c>
      <c r="O977" s="12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322.14999999999998</v>
      </c>
      <c r="G978" t="s">
        <v>20</v>
      </c>
      <c r="H978">
        <v>140</v>
      </c>
      <c r="I978" s="9">
        <f t="shared" si="94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0"/>
        <v>40571.25</v>
      </c>
      <c r="O978" s="12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73.957142857142856</v>
      </c>
      <c r="G979" t="s">
        <v>14</v>
      </c>
      <c r="H979">
        <v>67</v>
      </c>
      <c r="I979" s="9">
        <f t="shared" si="94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0"/>
        <v>43138.25</v>
      </c>
      <c r="O979" s="12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864.1</v>
      </c>
      <c r="G980" t="s">
        <v>20</v>
      </c>
      <c r="H980">
        <v>92</v>
      </c>
      <c r="I980" s="9">
        <f t="shared" si="94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0"/>
        <v>42686.25</v>
      </c>
      <c r="O980" s="12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143.26245847176079</v>
      </c>
      <c r="G981" t="s">
        <v>20</v>
      </c>
      <c r="H981">
        <v>1015</v>
      </c>
      <c r="I981" s="9">
        <f t="shared" si="94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0"/>
        <v>42078.208333333328</v>
      </c>
      <c r="O981" s="12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40.281762295081968</v>
      </c>
      <c r="G982" t="s">
        <v>14</v>
      </c>
      <c r="H982">
        <v>742</v>
      </c>
      <c r="I982" s="9">
        <f t="shared" si="94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0"/>
        <v>42307.208333333328</v>
      </c>
      <c r="O982" s="12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178.22388059701493</v>
      </c>
      <c r="G983" t="s">
        <v>20</v>
      </c>
      <c r="H983">
        <v>323</v>
      </c>
      <c r="I983" s="9">
        <f t="shared" si="94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0"/>
        <v>43094.25</v>
      </c>
      <c r="O983" s="12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84.930555555555557</v>
      </c>
      <c r="G984" t="s">
        <v>14</v>
      </c>
      <c r="H984">
        <v>75</v>
      </c>
      <c r="I984" s="9">
        <f t="shared" si="94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0"/>
        <v>40743.208333333336</v>
      </c>
      <c r="O984" s="12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145.93648334624322</v>
      </c>
      <c r="G985" t="s">
        <v>20</v>
      </c>
      <c r="H985">
        <v>2326</v>
      </c>
      <c r="I985" s="9">
        <f t="shared" si="94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0"/>
        <v>43681.208333333328</v>
      </c>
      <c r="O985" s="12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152.46153846153848</v>
      </c>
      <c r="G986" t="s">
        <v>20</v>
      </c>
      <c r="H986">
        <v>381</v>
      </c>
      <c r="I986" s="9">
        <f t="shared" si="94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0"/>
        <v>43716.208333333328</v>
      </c>
      <c r="O986" s="12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67.129542790152414</v>
      </c>
      <c r="G987" t="s">
        <v>14</v>
      </c>
      <c r="H987">
        <v>4405</v>
      </c>
      <c r="I987" s="9">
        <f t="shared" si="94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0"/>
        <v>41614.25</v>
      </c>
      <c r="O987" s="12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40.307692307692307</v>
      </c>
      <c r="G988" t="s">
        <v>14</v>
      </c>
      <c r="H988">
        <v>92</v>
      </c>
      <c r="I988" s="9">
        <f t="shared" si="94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0"/>
        <v>40638.208333333336</v>
      </c>
      <c r="O988" s="12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216.79032258064518</v>
      </c>
      <c r="G989" t="s">
        <v>20</v>
      </c>
      <c r="H989">
        <v>480</v>
      </c>
      <c r="I989" s="9">
        <f t="shared" si="94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0"/>
        <v>42852.208333333328</v>
      </c>
      <c r="O989" s="12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52.117021276595743</v>
      </c>
      <c r="G990" t="s">
        <v>14</v>
      </c>
      <c r="H990">
        <v>64</v>
      </c>
      <c r="I990" s="9">
        <f t="shared" si="94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0"/>
        <v>42686.25</v>
      </c>
      <c r="O990" s="12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499.58333333333337</v>
      </c>
      <c r="G991" t="s">
        <v>20</v>
      </c>
      <c r="H991">
        <v>226</v>
      </c>
      <c r="I991" s="9">
        <f t="shared" si="94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0"/>
        <v>43571.208333333328</v>
      </c>
      <c r="O991" s="12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87.679487179487182</v>
      </c>
      <c r="G992" t="s">
        <v>14</v>
      </c>
      <c r="H992">
        <v>64</v>
      </c>
      <c r="I992" s="9">
        <f t="shared" si="94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0"/>
        <v>42432.25</v>
      </c>
      <c r="O992" s="12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113.17346938775511</v>
      </c>
      <c r="G993" t="s">
        <v>20</v>
      </c>
      <c r="H993">
        <v>241</v>
      </c>
      <c r="I993" s="9">
        <f t="shared" si="94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0"/>
        <v>41907.208333333336</v>
      </c>
      <c r="O993" s="12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426.54838709677421</v>
      </c>
      <c r="G994" t="s">
        <v>20</v>
      </c>
      <c r="H994">
        <v>132</v>
      </c>
      <c r="I994" s="9">
        <f t="shared" si="94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0"/>
        <v>43227.208333333328</v>
      </c>
      <c r="O994" s="12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77.632653061224488</v>
      </c>
      <c r="G995" t="s">
        <v>74</v>
      </c>
      <c r="H995">
        <v>75</v>
      </c>
      <c r="I995" s="9">
        <f t="shared" si="9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0"/>
        <v>42362.25</v>
      </c>
      <c r="O995" s="12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52.496810772501767</v>
      </c>
      <c r="G996" t="s">
        <v>14</v>
      </c>
      <c r="H996">
        <v>842</v>
      </c>
      <c r="I996" s="9">
        <f t="shared" si="94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0"/>
        <v>41929.208333333336</v>
      </c>
      <c r="O996" s="12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157.46762589928059</v>
      </c>
      <c r="G997" t="s">
        <v>20</v>
      </c>
      <c r="H997">
        <v>2043</v>
      </c>
      <c r="I997" s="9">
        <f t="shared" si="94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0"/>
        <v>43408.208333333328</v>
      </c>
      <c r="O997" s="12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72.939393939393938</v>
      </c>
      <c r="G998" t="s">
        <v>14</v>
      </c>
      <c r="H998">
        <v>112</v>
      </c>
      <c r="I998" s="9">
        <f t="shared" si="94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0"/>
        <v>41276.25</v>
      </c>
      <c r="O998" s="12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60.565789473684205</v>
      </c>
      <c r="G999" t="s">
        <v>74</v>
      </c>
      <c r="H999">
        <v>139</v>
      </c>
      <c r="I999" s="9">
        <f t="shared" si="94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0"/>
        <v>41659.25</v>
      </c>
      <c r="O999" s="12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56.791291291291287</v>
      </c>
      <c r="G1000" t="s">
        <v>14</v>
      </c>
      <c r="H1000">
        <v>374</v>
      </c>
      <c r="I1000" s="9">
        <f t="shared" si="94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0"/>
        <v>40220.25</v>
      </c>
      <c r="O1000" s="12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56.542754275427541</v>
      </c>
      <c r="G1001" t="s">
        <v>74</v>
      </c>
      <c r="H1001">
        <v>1122</v>
      </c>
      <c r="I1001" s="9">
        <f t="shared" si="9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0"/>
        <v>42550.208333333328</v>
      </c>
      <c r="O1001" s="12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CC00"/>
        <color rgb="FF0000FF"/>
      </colorScale>
    </cfRule>
  </conditionalFormatting>
  <conditionalFormatting sqref="G1:G1048576">
    <cfRule type="cellIs" dxfId="23" priority="2" operator="equal">
      <formula>"live"</formula>
    </cfRule>
    <cfRule type="cellIs" dxfId="22" priority="3" operator="equal">
      <formula>"Canceled"</formula>
    </cfRule>
    <cfRule type="cellIs" dxfId="21" priority="4" operator="equal">
      <formula>"successful"</formula>
    </cfRule>
    <cfRule type="cellIs" dxfId="20" priority="5" operator="equal">
      <formula>"failed"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198E-E6FB-41B7-B038-73E7990BD442}">
  <dimension ref="C6:K25"/>
  <sheetViews>
    <sheetView workbookViewId="0">
      <selection activeCell="H23" sqref="H23:H25"/>
    </sheetView>
  </sheetViews>
  <sheetFormatPr defaultRowHeight="15.75" x14ac:dyDescent="0.25"/>
  <cols>
    <col min="3" max="3" width="16.5" bestFit="1" customWidth="1"/>
    <col min="4" max="4" width="17.25" style="8" bestFit="1" customWidth="1"/>
    <col min="5" max="5" width="5.625" style="8" bestFit="1" customWidth="1"/>
    <col min="6" max="6" width="3.875" style="8" bestFit="1" customWidth="1"/>
    <col min="7" max="7" width="9.25" style="8" bestFit="1" customWidth="1"/>
    <col min="8" max="8" width="11" style="8" bestFit="1" customWidth="1"/>
  </cols>
  <sheetData>
    <row r="6" spans="3:11" x14ac:dyDescent="0.25">
      <c r="C6" s="6" t="s">
        <v>6</v>
      </c>
      <c r="D6" s="8" t="s">
        <v>2045</v>
      </c>
    </row>
    <row r="8" spans="3:11" x14ac:dyDescent="0.25">
      <c r="C8" s="6" t="s">
        <v>2047</v>
      </c>
      <c r="D8" s="10" t="s">
        <v>2046</v>
      </c>
    </row>
    <row r="9" spans="3:11" x14ac:dyDescent="0.25">
      <c r="C9" s="6" t="s">
        <v>2031</v>
      </c>
      <c r="D9" s="8" t="s">
        <v>74</v>
      </c>
      <c r="E9" s="8" t="s">
        <v>14</v>
      </c>
      <c r="F9" s="8" t="s">
        <v>47</v>
      </c>
      <c r="G9" s="8" t="s">
        <v>20</v>
      </c>
      <c r="H9" s="8" t="s">
        <v>2032</v>
      </c>
    </row>
    <row r="10" spans="3:11" x14ac:dyDescent="0.25">
      <c r="C10" t="s">
        <v>2037</v>
      </c>
      <c r="D10" s="8">
        <v>11</v>
      </c>
      <c r="E10" s="8">
        <v>60</v>
      </c>
      <c r="F10" s="8">
        <v>5</v>
      </c>
      <c r="G10" s="8">
        <v>102</v>
      </c>
      <c r="H10" s="8">
        <v>178</v>
      </c>
      <c r="I10" s="4"/>
      <c r="J10" s="4"/>
      <c r="K10" s="4"/>
    </row>
    <row r="11" spans="3:11" x14ac:dyDescent="0.25">
      <c r="C11" t="s">
        <v>2035</v>
      </c>
      <c r="D11" s="8">
        <v>4</v>
      </c>
      <c r="E11" s="8">
        <v>20</v>
      </c>
      <c r="G11" s="8">
        <v>22</v>
      </c>
      <c r="H11" s="8">
        <v>46</v>
      </c>
      <c r="I11" s="4"/>
      <c r="J11" s="4"/>
      <c r="K11" s="4"/>
    </row>
    <row r="12" spans="3:11" x14ac:dyDescent="0.25">
      <c r="C12" t="s">
        <v>2038</v>
      </c>
      <c r="D12" s="8">
        <v>1</v>
      </c>
      <c r="E12" s="8">
        <v>23</v>
      </c>
      <c r="F12" s="8">
        <v>3</v>
      </c>
      <c r="G12" s="8">
        <v>21</v>
      </c>
      <c r="H12" s="8">
        <v>48</v>
      </c>
      <c r="I12" s="4"/>
      <c r="J12" s="4"/>
      <c r="K12" s="4"/>
    </row>
    <row r="13" spans="3:11" x14ac:dyDescent="0.25">
      <c r="C13" t="s">
        <v>2039</v>
      </c>
      <c r="G13" s="8">
        <v>4</v>
      </c>
      <c r="H13" s="8">
        <v>4</v>
      </c>
      <c r="I13" s="4"/>
      <c r="J13" s="4"/>
      <c r="K13" s="4"/>
    </row>
    <row r="14" spans="3:11" x14ac:dyDescent="0.25">
      <c r="C14" t="s">
        <v>2040</v>
      </c>
      <c r="D14" s="8">
        <v>10</v>
      </c>
      <c r="E14" s="8">
        <v>66</v>
      </c>
      <c r="G14" s="8">
        <v>99</v>
      </c>
      <c r="H14" s="8">
        <v>175</v>
      </c>
      <c r="I14" s="4"/>
      <c r="J14" s="4"/>
      <c r="K14" s="4"/>
    </row>
    <row r="15" spans="3:11" x14ac:dyDescent="0.25">
      <c r="C15" t="s">
        <v>2041</v>
      </c>
      <c r="D15" s="8">
        <v>4</v>
      </c>
      <c r="E15" s="8">
        <v>11</v>
      </c>
      <c r="F15" s="8">
        <v>1</v>
      </c>
      <c r="G15" s="8">
        <v>26</v>
      </c>
      <c r="H15" s="8">
        <v>42</v>
      </c>
      <c r="I15" s="4"/>
      <c r="J15" s="4"/>
      <c r="K15" s="4"/>
    </row>
    <row r="16" spans="3:11" x14ac:dyDescent="0.25">
      <c r="C16" t="s">
        <v>2042</v>
      </c>
      <c r="D16" s="8">
        <v>2</v>
      </c>
      <c r="E16" s="8">
        <v>24</v>
      </c>
      <c r="F16" s="8">
        <v>1</v>
      </c>
      <c r="G16" s="8">
        <v>40</v>
      </c>
      <c r="H16" s="8">
        <v>67</v>
      </c>
      <c r="I16" s="4"/>
      <c r="J16" s="4"/>
      <c r="K16" s="4"/>
    </row>
    <row r="17" spans="3:11" x14ac:dyDescent="0.25">
      <c r="C17" t="s">
        <v>2043</v>
      </c>
      <c r="D17" s="8">
        <v>2</v>
      </c>
      <c r="E17" s="8">
        <v>28</v>
      </c>
      <c r="F17" s="8">
        <v>2</v>
      </c>
      <c r="G17" s="8">
        <v>64</v>
      </c>
      <c r="H17" s="8">
        <v>96</v>
      </c>
      <c r="I17" s="4"/>
      <c r="J17" s="4"/>
      <c r="K17" s="4"/>
    </row>
    <row r="18" spans="3:11" x14ac:dyDescent="0.25">
      <c r="C18" t="s">
        <v>2044</v>
      </c>
      <c r="D18" s="8">
        <v>23</v>
      </c>
      <c r="E18" s="8">
        <v>132</v>
      </c>
      <c r="F18" s="8">
        <v>2</v>
      </c>
      <c r="G18" s="8">
        <v>187</v>
      </c>
      <c r="H18" s="8">
        <v>344</v>
      </c>
      <c r="I18" s="4"/>
      <c r="J18" s="4"/>
      <c r="K18" s="4"/>
    </row>
    <row r="19" spans="3:11" x14ac:dyDescent="0.25">
      <c r="C19" t="s">
        <v>2032</v>
      </c>
      <c r="D19" s="8">
        <v>57</v>
      </c>
      <c r="E19" s="8">
        <v>364</v>
      </c>
      <c r="F19" s="8">
        <v>14</v>
      </c>
      <c r="G19" s="8">
        <v>565</v>
      </c>
      <c r="H19" s="8">
        <v>1000</v>
      </c>
    </row>
    <row r="22" spans="3:11" x14ac:dyDescent="0.25">
      <c r="H22" s="13"/>
    </row>
    <row r="25" spans="3:11" x14ac:dyDescent="0.25">
      <c r="H25" s="1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EF97-CCEB-4DEB-8EFE-01F4520ACA56}">
  <dimension ref="C3:H32"/>
  <sheetViews>
    <sheetView workbookViewId="0">
      <selection activeCell="I21" sqref="I21"/>
    </sheetView>
  </sheetViews>
  <sheetFormatPr defaultRowHeight="15.75" x14ac:dyDescent="0.25"/>
  <cols>
    <col min="3" max="3" width="16.5" bestFit="1" customWidth="1"/>
    <col min="4" max="4" width="15.25" bestFit="1" customWidth="1"/>
    <col min="5" max="5" width="5.625" bestFit="1" customWidth="1"/>
    <col min="6" max="6" width="3.875" bestFit="1" customWidth="1"/>
    <col min="7" max="7" width="9.25" bestFit="1" customWidth="1"/>
    <col min="8" max="8" width="11" bestFit="1" customWidth="1"/>
  </cols>
  <sheetData>
    <row r="3" spans="3:8" x14ac:dyDescent="0.25">
      <c r="C3" s="6" t="s">
        <v>6</v>
      </c>
      <c r="D3" t="s">
        <v>2045</v>
      </c>
    </row>
    <row r="4" spans="3:8" x14ac:dyDescent="0.25">
      <c r="C4" s="6" t="s">
        <v>2033</v>
      </c>
      <c r="D4" t="s">
        <v>2045</v>
      </c>
    </row>
    <row r="6" spans="3:8" x14ac:dyDescent="0.25">
      <c r="C6" s="6" t="s">
        <v>2047</v>
      </c>
      <c r="D6" s="6" t="s">
        <v>2046</v>
      </c>
    </row>
    <row r="7" spans="3:8" x14ac:dyDescent="0.25">
      <c r="C7" s="6" t="s">
        <v>2031</v>
      </c>
      <c r="D7" t="s">
        <v>74</v>
      </c>
      <c r="E7" t="s">
        <v>14</v>
      </c>
      <c r="F7" t="s">
        <v>47</v>
      </c>
      <c r="G7" t="s">
        <v>20</v>
      </c>
      <c r="H7" t="s">
        <v>2032</v>
      </c>
    </row>
    <row r="8" spans="3:8" x14ac:dyDescent="0.25">
      <c r="C8" s="7" t="s">
        <v>2048</v>
      </c>
      <c r="D8">
        <v>1</v>
      </c>
      <c r="E8">
        <v>10</v>
      </c>
      <c r="F8">
        <v>2</v>
      </c>
      <c r="G8">
        <v>21</v>
      </c>
      <c r="H8">
        <v>34</v>
      </c>
    </row>
    <row r="9" spans="3:8" x14ac:dyDescent="0.25">
      <c r="C9" s="7" t="s">
        <v>2049</v>
      </c>
      <c r="G9">
        <v>4</v>
      </c>
      <c r="H9">
        <v>4</v>
      </c>
    </row>
    <row r="10" spans="3:8" x14ac:dyDescent="0.25">
      <c r="C10" s="7" t="s">
        <v>2050</v>
      </c>
      <c r="D10">
        <v>4</v>
      </c>
      <c r="E10">
        <v>21</v>
      </c>
      <c r="F10">
        <v>1</v>
      </c>
      <c r="G10">
        <v>34</v>
      </c>
      <c r="H10">
        <v>60</v>
      </c>
    </row>
    <row r="11" spans="3:8" x14ac:dyDescent="0.25">
      <c r="C11" s="7" t="s">
        <v>2051</v>
      </c>
      <c r="D11">
        <v>2</v>
      </c>
      <c r="E11">
        <v>12</v>
      </c>
      <c r="F11">
        <v>1</v>
      </c>
      <c r="G11">
        <v>22</v>
      </c>
      <c r="H11">
        <v>37</v>
      </c>
    </row>
    <row r="12" spans="3:8" x14ac:dyDescent="0.25">
      <c r="C12" s="7" t="s">
        <v>2052</v>
      </c>
      <c r="E12">
        <v>8</v>
      </c>
      <c r="G12">
        <v>10</v>
      </c>
      <c r="H12">
        <v>18</v>
      </c>
    </row>
    <row r="13" spans="3:8" x14ac:dyDescent="0.25">
      <c r="C13" s="7" t="s">
        <v>2053</v>
      </c>
      <c r="D13">
        <v>1</v>
      </c>
      <c r="E13">
        <v>7</v>
      </c>
      <c r="G13">
        <v>9</v>
      </c>
      <c r="H13">
        <v>17</v>
      </c>
    </row>
    <row r="14" spans="3:8" x14ac:dyDescent="0.25">
      <c r="C14" s="7" t="s">
        <v>2036</v>
      </c>
      <c r="D14">
        <v>4</v>
      </c>
      <c r="E14">
        <v>20</v>
      </c>
      <c r="G14">
        <v>22</v>
      </c>
      <c r="H14">
        <v>46</v>
      </c>
    </row>
    <row r="15" spans="3:8" x14ac:dyDescent="0.25">
      <c r="C15" s="7" t="s">
        <v>2054</v>
      </c>
      <c r="D15">
        <v>3</v>
      </c>
      <c r="E15">
        <v>19</v>
      </c>
      <c r="G15">
        <v>23</v>
      </c>
      <c r="H15">
        <v>45</v>
      </c>
    </row>
    <row r="16" spans="3:8" x14ac:dyDescent="0.25">
      <c r="C16" s="7" t="s">
        <v>2055</v>
      </c>
      <c r="D16">
        <v>1</v>
      </c>
      <c r="E16">
        <v>6</v>
      </c>
      <c r="G16">
        <v>10</v>
      </c>
      <c r="H16">
        <v>17</v>
      </c>
    </row>
    <row r="17" spans="3:8" x14ac:dyDescent="0.25">
      <c r="C17" s="7" t="s">
        <v>2056</v>
      </c>
      <c r="E17">
        <v>3</v>
      </c>
      <c r="G17">
        <v>4</v>
      </c>
      <c r="H17">
        <v>7</v>
      </c>
    </row>
    <row r="18" spans="3:8" x14ac:dyDescent="0.25">
      <c r="C18" s="7" t="s">
        <v>2057</v>
      </c>
      <c r="E18">
        <v>8</v>
      </c>
      <c r="F18">
        <v>1</v>
      </c>
      <c r="G18">
        <v>4</v>
      </c>
      <c r="H18">
        <v>13</v>
      </c>
    </row>
    <row r="19" spans="3:8" x14ac:dyDescent="0.25">
      <c r="C19" s="7" t="s">
        <v>2058</v>
      </c>
      <c r="D19">
        <v>1</v>
      </c>
      <c r="E19">
        <v>6</v>
      </c>
      <c r="F19">
        <v>1</v>
      </c>
      <c r="G19">
        <v>13</v>
      </c>
      <c r="H19">
        <v>21</v>
      </c>
    </row>
    <row r="20" spans="3:8" x14ac:dyDescent="0.25">
      <c r="C20" s="7" t="s">
        <v>2059</v>
      </c>
      <c r="D20">
        <v>4</v>
      </c>
      <c r="E20">
        <v>11</v>
      </c>
      <c r="F20">
        <v>1</v>
      </c>
      <c r="G20">
        <v>26</v>
      </c>
      <c r="H20">
        <v>42</v>
      </c>
    </row>
    <row r="21" spans="3:8" x14ac:dyDescent="0.25">
      <c r="C21" s="7" t="s">
        <v>2060</v>
      </c>
      <c r="D21">
        <v>23</v>
      </c>
      <c r="E21">
        <v>132</v>
      </c>
      <c r="F21">
        <v>2</v>
      </c>
      <c r="G21">
        <v>187</v>
      </c>
      <c r="H21">
        <v>344</v>
      </c>
    </row>
    <row r="22" spans="3:8" x14ac:dyDescent="0.25">
      <c r="C22" s="7" t="s">
        <v>2061</v>
      </c>
      <c r="E22">
        <v>4</v>
      </c>
      <c r="G22">
        <v>4</v>
      </c>
      <c r="H22">
        <v>8</v>
      </c>
    </row>
    <row r="23" spans="3:8" x14ac:dyDescent="0.25">
      <c r="C23" s="7" t="s">
        <v>2062</v>
      </c>
      <c r="D23">
        <v>6</v>
      </c>
      <c r="E23">
        <v>30</v>
      </c>
      <c r="G23">
        <v>49</v>
      </c>
      <c r="H23">
        <v>85</v>
      </c>
    </row>
    <row r="24" spans="3:8" x14ac:dyDescent="0.25">
      <c r="C24" s="7" t="s">
        <v>2063</v>
      </c>
      <c r="E24">
        <v>9</v>
      </c>
      <c r="G24">
        <v>5</v>
      </c>
      <c r="H24">
        <v>14</v>
      </c>
    </row>
    <row r="25" spans="3:8" x14ac:dyDescent="0.25">
      <c r="C25" s="7" t="s">
        <v>2064</v>
      </c>
      <c r="D25">
        <v>1</v>
      </c>
      <c r="E25">
        <v>5</v>
      </c>
      <c r="F25">
        <v>1</v>
      </c>
      <c r="G25">
        <v>9</v>
      </c>
      <c r="H25">
        <v>16</v>
      </c>
    </row>
    <row r="26" spans="3:8" x14ac:dyDescent="0.25">
      <c r="C26" s="7" t="s">
        <v>2065</v>
      </c>
      <c r="D26">
        <v>3</v>
      </c>
      <c r="E26">
        <v>3</v>
      </c>
      <c r="G26">
        <v>11</v>
      </c>
      <c r="H26">
        <v>17</v>
      </c>
    </row>
    <row r="27" spans="3:8" x14ac:dyDescent="0.25">
      <c r="C27" s="7" t="s">
        <v>2066</v>
      </c>
      <c r="E27">
        <v>7</v>
      </c>
      <c r="G27">
        <v>14</v>
      </c>
      <c r="H27">
        <v>21</v>
      </c>
    </row>
    <row r="28" spans="3:8" x14ac:dyDescent="0.25">
      <c r="C28" s="7" t="s">
        <v>2067</v>
      </c>
      <c r="D28">
        <v>1</v>
      </c>
      <c r="E28">
        <v>15</v>
      </c>
      <c r="F28">
        <v>2</v>
      </c>
      <c r="G28">
        <v>17</v>
      </c>
      <c r="H28">
        <v>35</v>
      </c>
    </row>
    <row r="29" spans="3:8" x14ac:dyDescent="0.25">
      <c r="C29" s="7" t="s">
        <v>2068</v>
      </c>
      <c r="E29">
        <v>16</v>
      </c>
      <c r="F29">
        <v>1</v>
      </c>
      <c r="G29">
        <v>28</v>
      </c>
      <c r="H29">
        <v>45</v>
      </c>
    </row>
    <row r="30" spans="3:8" x14ac:dyDescent="0.25">
      <c r="C30" s="7" t="s">
        <v>2069</v>
      </c>
      <c r="D30">
        <v>2</v>
      </c>
      <c r="E30">
        <v>12</v>
      </c>
      <c r="F30">
        <v>1</v>
      </c>
      <c r="G30">
        <v>36</v>
      </c>
      <c r="H30">
        <v>51</v>
      </c>
    </row>
    <row r="31" spans="3:8" x14ac:dyDescent="0.25">
      <c r="C31" s="7" t="s">
        <v>2070</v>
      </c>
      <c r="G31">
        <v>3</v>
      </c>
      <c r="H31">
        <v>3</v>
      </c>
    </row>
    <row r="32" spans="3:8" x14ac:dyDescent="0.25">
      <c r="C32" s="7" t="s">
        <v>2032</v>
      </c>
      <c r="D32">
        <v>57</v>
      </c>
      <c r="E32">
        <v>364</v>
      </c>
      <c r="F32">
        <v>14</v>
      </c>
      <c r="G32">
        <v>565</v>
      </c>
      <c r="H3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3A73-9BCD-4416-B9BC-44F2F51A6FEF}">
  <dimension ref="C2:G19"/>
  <sheetViews>
    <sheetView workbookViewId="0">
      <selection activeCell="L31" sqref="L31"/>
    </sheetView>
  </sheetViews>
  <sheetFormatPr defaultRowHeight="15.75" x14ac:dyDescent="0.25"/>
  <cols>
    <col min="3" max="3" width="27.875" bestFit="1" customWidth="1"/>
    <col min="4" max="4" width="15.25" bestFit="1" customWidth="1"/>
    <col min="5" max="5" width="5.625" bestFit="1" customWidth="1"/>
    <col min="6" max="6" width="9.25" bestFit="1" customWidth="1"/>
    <col min="7" max="8" width="11" bestFit="1" customWidth="1"/>
  </cols>
  <sheetData>
    <row r="2" spans="3:7" x14ac:dyDescent="0.25">
      <c r="C2" s="6" t="s">
        <v>2033</v>
      </c>
      <c r="D2" t="s">
        <v>2045</v>
      </c>
    </row>
    <row r="3" spans="3:7" x14ac:dyDescent="0.25">
      <c r="C3" s="6" t="s">
        <v>2085</v>
      </c>
      <c r="D3" t="s">
        <v>2045</v>
      </c>
    </row>
    <row r="5" spans="3:7" x14ac:dyDescent="0.25">
      <c r="C5" s="6" t="s">
        <v>2047</v>
      </c>
      <c r="D5" s="6" t="s">
        <v>2046</v>
      </c>
    </row>
    <row r="6" spans="3:7" x14ac:dyDescent="0.25">
      <c r="C6" s="6" t="s">
        <v>2031</v>
      </c>
      <c r="D6" t="s">
        <v>74</v>
      </c>
      <c r="E6" t="s">
        <v>14</v>
      </c>
      <c r="F6" t="s">
        <v>20</v>
      </c>
      <c r="G6" t="s">
        <v>2032</v>
      </c>
    </row>
    <row r="7" spans="3:7" x14ac:dyDescent="0.25">
      <c r="C7" s="7" t="s">
        <v>2073</v>
      </c>
      <c r="D7">
        <v>6</v>
      </c>
      <c r="E7">
        <v>36</v>
      </c>
      <c r="F7">
        <v>49</v>
      </c>
      <c r="G7">
        <v>91</v>
      </c>
    </row>
    <row r="8" spans="3:7" x14ac:dyDescent="0.25">
      <c r="C8" s="7" t="s">
        <v>2074</v>
      </c>
      <c r="D8">
        <v>7</v>
      </c>
      <c r="E8">
        <v>28</v>
      </c>
      <c r="F8">
        <v>44</v>
      </c>
      <c r="G8">
        <v>79</v>
      </c>
    </row>
    <row r="9" spans="3:7" x14ac:dyDescent="0.25">
      <c r="C9" s="7" t="s">
        <v>2075</v>
      </c>
      <c r="D9">
        <v>4</v>
      </c>
      <c r="E9">
        <v>33</v>
      </c>
      <c r="F9">
        <v>49</v>
      </c>
      <c r="G9">
        <v>86</v>
      </c>
    </row>
    <row r="10" spans="3:7" x14ac:dyDescent="0.25">
      <c r="C10" s="7" t="s">
        <v>2076</v>
      </c>
      <c r="D10">
        <v>1</v>
      </c>
      <c r="E10">
        <v>30</v>
      </c>
      <c r="F10">
        <v>46</v>
      </c>
      <c r="G10">
        <v>77</v>
      </c>
    </row>
    <row r="11" spans="3:7" x14ac:dyDescent="0.25">
      <c r="C11" s="7" t="s">
        <v>2077</v>
      </c>
      <c r="D11">
        <v>3</v>
      </c>
      <c r="E11">
        <v>35</v>
      </c>
      <c r="F11">
        <v>46</v>
      </c>
      <c r="G11">
        <v>84</v>
      </c>
    </row>
    <row r="12" spans="3:7" x14ac:dyDescent="0.25">
      <c r="C12" s="7" t="s">
        <v>2078</v>
      </c>
      <c r="D12">
        <v>3</v>
      </c>
      <c r="E12">
        <v>28</v>
      </c>
      <c r="F12">
        <v>55</v>
      </c>
      <c r="G12">
        <v>86</v>
      </c>
    </row>
    <row r="13" spans="3:7" x14ac:dyDescent="0.25">
      <c r="C13" s="7" t="s">
        <v>2079</v>
      </c>
      <c r="D13">
        <v>4</v>
      </c>
      <c r="E13">
        <v>31</v>
      </c>
      <c r="F13">
        <v>58</v>
      </c>
      <c r="G13">
        <v>93</v>
      </c>
    </row>
    <row r="14" spans="3:7" x14ac:dyDescent="0.25">
      <c r="C14" s="7" t="s">
        <v>2080</v>
      </c>
      <c r="D14">
        <v>8</v>
      </c>
      <c r="E14">
        <v>35</v>
      </c>
      <c r="F14">
        <v>41</v>
      </c>
      <c r="G14">
        <v>84</v>
      </c>
    </row>
    <row r="15" spans="3:7" x14ac:dyDescent="0.25">
      <c r="C15" s="7" t="s">
        <v>2081</v>
      </c>
      <c r="D15">
        <v>5</v>
      </c>
      <c r="E15">
        <v>23</v>
      </c>
      <c r="F15">
        <v>45</v>
      </c>
      <c r="G15">
        <v>73</v>
      </c>
    </row>
    <row r="16" spans="3:7" x14ac:dyDescent="0.25">
      <c r="C16" s="7" t="s">
        <v>2082</v>
      </c>
      <c r="D16">
        <v>6</v>
      </c>
      <c r="E16">
        <v>26</v>
      </c>
      <c r="F16">
        <v>45</v>
      </c>
      <c r="G16">
        <v>77</v>
      </c>
    </row>
    <row r="17" spans="3:7" x14ac:dyDescent="0.25">
      <c r="C17" s="7" t="s">
        <v>2083</v>
      </c>
      <c r="D17">
        <v>3</v>
      </c>
      <c r="E17">
        <v>27</v>
      </c>
      <c r="F17">
        <v>45</v>
      </c>
      <c r="G17">
        <v>75</v>
      </c>
    </row>
    <row r="18" spans="3:7" x14ac:dyDescent="0.25">
      <c r="C18" s="7" t="s">
        <v>2084</v>
      </c>
      <c r="D18">
        <v>7</v>
      </c>
      <c r="E18">
        <v>32</v>
      </c>
      <c r="F18">
        <v>42</v>
      </c>
      <c r="G18">
        <v>81</v>
      </c>
    </row>
    <row r="19" spans="3:7" x14ac:dyDescent="0.25">
      <c r="C19" s="7" t="s">
        <v>2032</v>
      </c>
      <c r="D19">
        <v>57</v>
      </c>
      <c r="E19">
        <v>364</v>
      </c>
      <c r="F19">
        <v>565</v>
      </c>
      <c r="G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B3E4-8EB8-4437-A4EA-643A9AF9835E}">
  <dimension ref="B2:J14"/>
  <sheetViews>
    <sheetView workbookViewId="0">
      <selection activeCell="M4" sqref="M4"/>
    </sheetView>
  </sheetViews>
  <sheetFormatPr defaultRowHeight="15.75" x14ac:dyDescent="0.25"/>
  <cols>
    <col min="1" max="1" width="9.25" style="15" customWidth="1"/>
    <col min="2" max="2" width="26.5" style="15" customWidth="1"/>
    <col min="3" max="3" width="18.875" style="15" customWidth="1"/>
    <col min="4" max="4" width="15.25" style="15" customWidth="1"/>
    <col min="5" max="5" width="17.875" style="15" customWidth="1"/>
    <col min="6" max="6" width="14.5" style="15" customWidth="1"/>
    <col min="7" max="7" width="21.5" style="15" customWidth="1"/>
    <col min="8" max="8" width="17.875" style="15" customWidth="1"/>
    <col min="9" max="9" width="20.5" style="15" customWidth="1"/>
    <col min="10" max="16384" width="9" style="15"/>
  </cols>
  <sheetData>
    <row r="2" spans="2:10" ht="24" customHeight="1" x14ac:dyDescent="0.25">
      <c r="B2" s="35" t="s">
        <v>2086</v>
      </c>
      <c r="C2" s="36" t="s">
        <v>2087</v>
      </c>
      <c r="D2" s="36" t="s">
        <v>2088</v>
      </c>
      <c r="E2" s="36" t="s">
        <v>2089</v>
      </c>
      <c r="F2" s="36" t="s">
        <v>2090</v>
      </c>
      <c r="G2" s="36" t="s">
        <v>2091</v>
      </c>
      <c r="H2" s="36" t="s">
        <v>2092</v>
      </c>
      <c r="I2" s="37" t="s">
        <v>2093</v>
      </c>
      <c r="J2" s="14"/>
    </row>
    <row r="3" spans="2:10" x14ac:dyDescent="0.25">
      <c r="B3" s="17" t="s">
        <v>2094</v>
      </c>
      <c r="C3" s="16">
        <f>COUNTIFS(Crowdfunding!$D:$D,"&lt;1000",Crowdfunding!$G:$G,"successful")</f>
        <v>30</v>
      </c>
      <c r="D3" s="16">
        <f>COUNTIFS(Crowdfunding!$D:$D,"&lt;1000",Crowdfunding!$G:$G,"failed")</f>
        <v>20</v>
      </c>
      <c r="E3" s="16">
        <f>COUNTIFS(Crowdfunding!$D:$D,"&lt;1000",Crowdfunding!$G:$G,"Canceled")</f>
        <v>1</v>
      </c>
      <c r="F3" s="16">
        <f>SUM(C3:E3)</f>
        <v>51</v>
      </c>
      <c r="G3" s="33">
        <f>C3/F3</f>
        <v>0.58823529411764708</v>
      </c>
      <c r="H3" s="33">
        <f>D3/F3</f>
        <v>0.39215686274509803</v>
      </c>
      <c r="I3" s="34">
        <f>E3/F3</f>
        <v>1.9607843137254902E-2</v>
      </c>
    </row>
    <row r="4" spans="2:10" x14ac:dyDescent="0.25">
      <c r="B4" s="17" t="s">
        <v>2095</v>
      </c>
      <c r="C4" s="16">
        <f>COUNTIFS(Crowdfunding!$D:$D,"&gt;=1000",Crowdfunding!$D:$D,"&lt;=4999",Crowdfunding!$G:$G,"successful")</f>
        <v>191</v>
      </c>
      <c r="D4" s="16">
        <f>COUNTIFS(Crowdfunding!$D:$D,"&gt;=1000",Crowdfunding!$D:$D,"&lt;=4999",Crowdfunding!$G:$G,"Failed")</f>
        <v>38</v>
      </c>
      <c r="E4" s="16">
        <f>COUNTIFS(Crowdfunding!$D:$D,"&gt;=1000",Crowdfunding!$D:$D,"&lt;=4999",Crowdfunding!$G:$G,"Canceled")</f>
        <v>2</v>
      </c>
      <c r="F4" s="16">
        <f t="shared" ref="F4:F14" si="0">SUM(C4:E4)</f>
        <v>231</v>
      </c>
      <c r="G4" s="33">
        <f t="shared" ref="G4:G14" si="1">C4/F4</f>
        <v>0.82683982683982682</v>
      </c>
      <c r="H4" s="33">
        <f t="shared" ref="H4:H14" si="2">D4/F4</f>
        <v>0.16450216450216451</v>
      </c>
      <c r="I4" s="34">
        <f t="shared" ref="I4:I14" si="3">E4/F4</f>
        <v>8.658008658008658E-3</v>
      </c>
    </row>
    <row r="5" spans="2:10" x14ac:dyDescent="0.25">
      <c r="B5" s="17" t="s">
        <v>2096</v>
      </c>
      <c r="C5" s="16">
        <f>COUNTIFS(Crowdfunding!$D:$D,"&gt;=5000",Crowdfunding!$D:$D,"&lt;=9999",Crowdfunding!$G:$G,"successful")</f>
        <v>164</v>
      </c>
      <c r="D5" s="16">
        <f>COUNTIFS(Crowdfunding!$D:$D,"&gt;=5000",Crowdfunding!$D:$D,"&lt;=9999",Crowdfunding!$G:$G,"failed")</f>
        <v>126</v>
      </c>
      <c r="E5" s="16">
        <f>COUNTIFS(Crowdfunding!$D:$D,"&gt;=5000",Crowdfunding!$D:$D,"&lt;=9999",Crowdfunding!$G:$G,"Canceled")</f>
        <v>25</v>
      </c>
      <c r="F5" s="16">
        <f t="shared" si="0"/>
        <v>315</v>
      </c>
      <c r="G5" s="33">
        <f t="shared" si="1"/>
        <v>0.52063492063492067</v>
      </c>
      <c r="H5" s="33">
        <f t="shared" si="2"/>
        <v>0.4</v>
      </c>
      <c r="I5" s="34">
        <f t="shared" si="3"/>
        <v>7.9365079365079361E-2</v>
      </c>
    </row>
    <row r="6" spans="2:10" x14ac:dyDescent="0.25">
      <c r="B6" s="17" t="s">
        <v>2097</v>
      </c>
      <c r="C6" s="16">
        <f>COUNTIFS(Crowdfunding!$D:$D,"&gt;=10000",Crowdfunding!$D:$D,"&lt;=14999",Crowdfunding!$G:$G,"successful")</f>
        <v>4</v>
      </c>
      <c r="D6" s="16">
        <f>COUNTIFS(Crowdfunding!$D:$D,"&gt;=10000",Crowdfunding!$D:$D,"&lt;=14999",Crowdfunding!$G:$G,"failed")</f>
        <v>5</v>
      </c>
      <c r="E6" s="16">
        <f>COUNTIFS(Crowdfunding!$D:$D,"&gt;=10000",Crowdfunding!$D:$D,"&lt;=14999",Crowdfunding!$G:$G,"Canceled")</f>
        <v>0</v>
      </c>
      <c r="F6" s="16">
        <f t="shared" si="0"/>
        <v>9</v>
      </c>
      <c r="G6" s="33">
        <f t="shared" si="1"/>
        <v>0.44444444444444442</v>
      </c>
      <c r="H6" s="33">
        <f t="shared" si="2"/>
        <v>0.55555555555555558</v>
      </c>
      <c r="I6" s="34">
        <f t="shared" si="3"/>
        <v>0</v>
      </c>
    </row>
    <row r="7" spans="2:10" x14ac:dyDescent="0.25">
      <c r="B7" s="17" t="s">
        <v>2098</v>
      </c>
      <c r="C7" s="16">
        <f>COUNTIFS(Crowdfunding!$D:$D,"&gt;=15000",Crowdfunding!$D:$D,"&lt;=19999",Crowdfunding!$G:$G,"successful")</f>
        <v>10</v>
      </c>
      <c r="D7" s="16">
        <f>COUNTIFS(Crowdfunding!$D:$D,"&gt;=15000",Crowdfunding!$D:$D,"&lt;=19999",Crowdfunding!$G:$G,"failed")</f>
        <v>0</v>
      </c>
      <c r="E7" s="16">
        <f>COUNTIFS(Crowdfunding!$D:$D,"&gt;=15000",Crowdfunding!$D:$D,"&lt;=19999",Crowdfunding!$G:$G,"Canceled")</f>
        <v>0</v>
      </c>
      <c r="F7" s="16">
        <f t="shared" si="0"/>
        <v>10</v>
      </c>
      <c r="G7" s="33">
        <f t="shared" si="1"/>
        <v>1</v>
      </c>
      <c r="H7" s="33">
        <f t="shared" si="2"/>
        <v>0</v>
      </c>
      <c r="I7" s="34">
        <f t="shared" si="3"/>
        <v>0</v>
      </c>
    </row>
    <row r="8" spans="2:10" x14ac:dyDescent="0.25">
      <c r="B8" s="17" t="s">
        <v>2099</v>
      </c>
      <c r="C8" s="16">
        <f>COUNTIFS(Crowdfunding!$D:$D,"&gt;=20000",Crowdfunding!$D:$D,"&lt;=24999",Crowdfunding!$G:$G,"successful")</f>
        <v>7</v>
      </c>
      <c r="D8" s="16">
        <f>COUNTIFS(Crowdfunding!$D:$D,"&gt;=20000",Crowdfunding!$D:$D,"&lt;=24999",Crowdfunding!$G:$G,"failed")</f>
        <v>0</v>
      </c>
      <c r="E8" s="16">
        <f>COUNTIFS(Crowdfunding!$D:$D,"&gt;=20000",Crowdfunding!$D:$D,"&lt;=24999",Crowdfunding!$G:$G,"Canceled")</f>
        <v>0</v>
      </c>
      <c r="F8" s="16">
        <f t="shared" si="0"/>
        <v>7</v>
      </c>
      <c r="G8" s="33">
        <f t="shared" si="1"/>
        <v>1</v>
      </c>
      <c r="H8" s="33">
        <f t="shared" si="2"/>
        <v>0</v>
      </c>
      <c r="I8" s="34">
        <f t="shared" si="3"/>
        <v>0</v>
      </c>
    </row>
    <row r="9" spans="2:10" x14ac:dyDescent="0.25">
      <c r="B9" s="17" t="s">
        <v>2100</v>
      </c>
      <c r="C9" s="16">
        <f>COUNTIFS(Crowdfunding!$D:$D,"&gt;=25000",Crowdfunding!$D:$D,"&lt;=29999",Crowdfunding!$G:$G,"successful")</f>
        <v>11</v>
      </c>
      <c r="D9" s="16">
        <f>COUNTIFS(Crowdfunding!$D:$D,"&gt;=25000",Crowdfunding!$D:$D,"&lt;=29999",Crowdfunding!$G:$G,"failed")</f>
        <v>3</v>
      </c>
      <c r="E9" s="16">
        <f>COUNTIFS(Crowdfunding!$D:$D,"&gt;=25000",Crowdfunding!$D:$D,"&lt;=29999",Crowdfunding!$G:$G,"Canceled")</f>
        <v>0</v>
      </c>
      <c r="F9" s="16">
        <f t="shared" si="0"/>
        <v>14</v>
      </c>
      <c r="G9" s="33">
        <f t="shared" si="1"/>
        <v>0.7857142857142857</v>
      </c>
      <c r="H9" s="33">
        <f t="shared" si="2"/>
        <v>0.21428571428571427</v>
      </c>
      <c r="I9" s="34">
        <f t="shared" si="3"/>
        <v>0</v>
      </c>
    </row>
    <row r="10" spans="2:10" x14ac:dyDescent="0.25">
      <c r="B10" s="17" t="s">
        <v>2101</v>
      </c>
      <c r="C10" s="16">
        <f>COUNTIFS(Crowdfunding!$D:$D,"&gt;=30000",Crowdfunding!$D:$D,"&lt;=34999",Crowdfunding!$G:$G,"successful")</f>
        <v>7</v>
      </c>
      <c r="D10" s="16">
        <f>COUNTIFS(Crowdfunding!$D:$D,"&gt;=30000",Crowdfunding!$D:$D,"&lt;=34999",Crowdfunding!$G:$G,"failed")</f>
        <v>0</v>
      </c>
      <c r="E10" s="16">
        <f>COUNTIFS(Crowdfunding!$D:$D,"&gt;=30000",Crowdfunding!$D:$D,"&lt;=34999",Crowdfunding!$G:$G,"Canceled")</f>
        <v>0</v>
      </c>
      <c r="F10" s="16">
        <f t="shared" si="0"/>
        <v>7</v>
      </c>
      <c r="G10" s="33">
        <f t="shared" si="1"/>
        <v>1</v>
      </c>
      <c r="H10" s="33">
        <f t="shared" si="2"/>
        <v>0</v>
      </c>
      <c r="I10" s="34">
        <f t="shared" si="3"/>
        <v>0</v>
      </c>
    </row>
    <row r="11" spans="2:10" x14ac:dyDescent="0.25">
      <c r="B11" s="17" t="s">
        <v>2102</v>
      </c>
      <c r="C11" s="16">
        <f>COUNTIFS(Crowdfunding!$D:$D,"&gt;=35000",Crowdfunding!$D:$D,"&lt;=39999",Crowdfunding!$G:$G,"successful")</f>
        <v>8</v>
      </c>
      <c r="D11" s="16">
        <f>COUNTIFS(Crowdfunding!$D:$D,"&gt;=35000",Crowdfunding!$D:$D,"&lt;=39999",Crowdfunding!$G:$G,"failed")</f>
        <v>3</v>
      </c>
      <c r="E11" s="16">
        <f>COUNTIFS(Crowdfunding!$D:$D,"&gt;=35000",Crowdfunding!$D:$D,"&lt;=39999",Crowdfunding!$G:$G,"Canceled")</f>
        <v>1</v>
      </c>
      <c r="F11" s="16">
        <f t="shared" si="0"/>
        <v>12</v>
      </c>
      <c r="G11" s="33">
        <f t="shared" si="1"/>
        <v>0.66666666666666663</v>
      </c>
      <c r="H11" s="33">
        <f t="shared" si="2"/>
        <v>0.25</v>
      </c>
      <c r="I11" s="34">
        <f t="shared" si="3"/>
        <v>8.3333333333333329E-2</v>
      </c>
    </row>
    <row r="12" spans="2:10" x14ac:dyDescent="0.25">
      <c r="B12" s="17" t="s">
        <v>2103</v>
      </c>
      <c r="C12" s="16">
        <f>COUNTIFS(Crowdfunding!$D:$D,"&gt;=40000",Crowdfunding!$D:$D,"&lt;=44999",Crowdfunding!$G:$G,"successful")</f>
        <v>11</v>
      </c>
      <c r="D12" s="16">
        <f>COUNTIFS(Crowdfunding!$D:$D,"&gt;=40000",Crowdfunding!$D:$D,"&lt;=44999",Crowdfunding!$G:$G,"failed")</f>
        <v>3</v>
      </c>
      <c r="E12" s="16">
        <f>COUNTIFS(Crowdfunding!$D:$D,"&gt;=40000",Crowdfunding!$D:$D,"&lt;=44999",Crowdfunding!$G:$G,"Canceled")</f>
        <v>0</v>
      </c>
      <c r="F12" s="16">
        <f t="shared" si="0"/>
        <v>14</v>
      </c>
      <c r="G12" s="33">
        <f t="shared" si="1"/>
        <v>0.7857142857142857</v>
      </c>
      <c r="H12" s="33">
        <f t="shared" si="2"/>
        <v>0.21428571428571427</v>
      </c>
      <c r="I12" s="34">
        <f t="shared" si="3"/>
        <v>0</v>
      </c>
    </row>
    <row r="13" spans="2:10" x14ac:dyDescent="0.25">
      <c r="B13" s="17" t="s">
        <v>2104</v>
      </c>
      <c r="C13" s="16">
        <f>COUNTIFS(Crowdfunding!$D:$D,"&gt;=45000",Crowdfunding!$D:$D,"&lt;=49999",Crowdfunding!$G:$G,"successful")</f>
        <v>8</v>
      </c>
      <c r="D13" s="16">
        <f>COUNTIFS(Crowdfunding!$D:$D,"&gt;=45000",Crowdfunding!$D:$D,"&lt;=49999",Crowdfunding!$G:$G,"failed")</f>
        <v>3</v>
      </c>
      <c r="E13" s="16">
        <f>COUNTIFS(Crowdfunding!$D:$D,"&gt;=45000",Crowdfunding!$D:$D,"&lt;=49999",Crowdfunding!$G:$G,"Canceled")</f>
        <v>0</v>
      </c>
      <c r="F13" s="16">
        <f t="shared" si="0"/>
        <v>11</v>
      </c>
      <c r="G13" s="33">
        <f t="shared" si="1"/>
        <v>0.72727272727272729</v>
      </c>
      <c r="H13" s="33">
        <f t="shared" si="2"/>
        <v>0.27272727272727271</v>
      </c>
      <c r="I13" s="34">
        <f t="shared" si="3"/>
        <v>0</v>
      </c>
    </row>
    <row r="14" spans="2:10" x14ac:dyDescent="0.25">
      <c r="B14" s="38" t="s">
        <v>2105</v>
      </c>
      <c r="C14" s="39">
        <f>COUNTIFS(Crowdfunding!$D:$D,"&gt;=50000",Crowdfunding!$G:$G,"successful")</f>
        <v>114</v>
      </c>
      <c r="D14" s="39">
        <f>COUNTIFS(Crowdfunding!$D:$D,"&gt;=50000",Crowdfunding!$G:$G,"failed")</f>
        <v>163</v>
      </c>
      <c r="E14" s="39">
        <f>COUNTIFS(Crowdfunding!$D:$D,"&gt;=50000",Crowdfunding!$G:$G,"Canceled")</f>
        <v>28</v>
      </c>
      <c r="F14" s="39">
        <f t="shared" si="0"/>
        <v>305</v>
      </c>
      <c r="G14" s="40">
        <f t="shared" si="1"/>
        <v>0.3737704918032787</v>
      </c>
      <c r="H14" s="40">
        <f t="shared" si="2"/>
        <v>0.53442622950819674</v>
      </c>
      <c r="I14" s="41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B27-E0DA-4F14-BE3C-3ACC3C5ED20B}">
  <dimension ref="B1:J566"/>
  <sheetViews>
    <sheetView workbookViewId="0">
      <selection activeCell="H24" sqref="H24"/>
    </sheetView>
  </sheetViews>
  <sheetFormatPr defaultRowHeight="15.75" x14ac:dyDescent="0.25"/>
  <cols>
    <col min="1" max="1" width="25.375" customWidth="1"/>
    <col min="2" max="2" width="14.5" customWidth="1"/>
    <col min="3" max="3" width="16.625" style="8" customWidth="1"/>
    <col min="4" max="5" width="15.75" style="8" customWidth="1"/>
    <col min="8" max="8" width="41.875" customWidth="1"/>
    <col min="9" max="10" width="23.625" customWidth="1"/>
  </cols>
  <sheetData>
    <row r="1" spans="2:10" x14ac:dyDescent="0.25">
      <c r="B1" s="1" t="s">
        <v>4</v>
      </c>
      <c r="C1" s="1" t="s">
        <v>5</v>
      </c>
      <c r="D1" s="1" t="s">
        <v>4</v>
      </c>
      <c r="E1" s="1" t="s">
        <v>5</v>
      </c>
      <c r="F1" t="s">
        <v>2121</v>
      </c>
    </row>
    <row r="2" spans="2:10" x14ac:dyDescent="0.25">
      <c r="B2" t="s">
        <v>20</v>
      </c>
      <c r="C2" s="8">
        <v>158</v>
      </c>
      <c r="D2" s="8" t="s">
        <v>14</v>
      </c>
      <c r="E2" s="8">
        <v>0</v>
      </c>
      <c r="F2" s="32">
        <f>(E2-$J$4)/$J$9</f>
        <v>-0.61002440501480715</v>
      </c>
    </row>
    <row r="3" spans="2:10" x14ac:dyDescent="0.25">
      <c r="B3" t="s">
        <v>20</v>
      </c>
      <c r="C3" s="8">
        <v>1425</v>
      </c>
      <c r="D3" s="8" t="s">
        <v>14</v>
      </c>
      <c r="E3" s="8">
        <v>24</v>
      </c>
      <c r="F3" s="32">
        <f t="shared" ref="F3:F66" si="0">(E3-$J$4)/$J$9</f>
        <v>-0.58502406160687082</v>
      </c>
      <c r="H3" s="18" t="s">
        <v>2116</v>
      </c>
      <c r="I3" s="19" t="s">
        <v>2112</v>
      </c>
      <c r="J3" s="20" t="s">
        <v>2113</v>
      </c>
    </row>
    <row r="4" spans="2:10" x14ac:dyDescent="0.25">
      <c r="B4" t="s">
        <v>20</v>
      </c>
      <c r="C4" s="8">
        <v>174</v>
      </c>
      <c r="D4" s="8" t="s">
        <v>14</v>
      </c>
      <c r="E4" s="8">
        <v>53</v>
      </c>
      <c r="F4" s="32">
        <f t="shared" si="0"/>
        <v>-0.55481531332228096</v>
      </c>
      <c r="H4" s="21" t="s">
        <v>2106</v>
      </c>
      <c r="I4" s="22">
        <f>AVERAGE($C$2:$C$566)</f>
        <v>851.14690265486729</v>
      </c>
      <c r="J4" s="23">
        <f>AVERAGE($E$2:$E$365)</f>
        <v>585.61538461538464</v>
      </c>
    </row>
    <row r="5" spans="2:10" x14ac:dyDescent="0.25">
      <c r="B5" t="s">
        <v>20</v>
      </c>
      <c r="C5" s="8">
        <v>227</v>
      </c>
      <c r="D5" s="8" t="s">
        <v>14</v>
      </c>
      <c r="E5" s="8">
        <v>18</v>
      </c>
      <c r="F5" s="32">
        <f t="shared" si="0"/>
        <v>-0.59127414745885487</v>
      </c>
      <c r="H5" s="21" t="s">
        <v>2107</v>
      </c>
      <c r="I5" s="24">
        <f>MEDIAN($C$2:$C$566)</f>
        <v>201</v>
      </c>
      <c r="J5" s="25">
        <f>MEDIAN($E$2:$E$365)</f>
        <v>114.5</v>
      </c>
    </row>
    <row r="6" spans="2:10" x14ac:dyDescent="0.25">
      <c r="B6" t="s">
        <v>20</v>
      </c>
      <c r="C6" s="8">
        <v>220</v>
      </c>
      <c r="D6" s="8" t="s">
        <v>14</v>
      </c>
      <c r="E6" s="8">
        <v>44</v>
      </c>
      <c r="F6" s="32">
        <f t="shared" si="0"/>
        <v>-0.56419044210025715</v>
      </c>
      <c r="H6" s="21" t="s">
        <v>2108</v>
      </c>
      <c r="I6" s="24">
        <f>MIN($C$2:$C$566)</f>
        <v>16</v>
      </c>
      <c r="J6" s="25">
        <f>MIN($E$2:$E$365)</f>
        <v>0</v>
      </c>
    </row>
    <row r="7" spans="2:10" x14ac:dyDescent="0.25">
      <c r="B7" t="s">
        <v>20</v>
      </c>
      <c r="C7" s="8">
        <v>98</v>
      </c>
      <c r="D7" s="8" t="s">
        <v>14</v>
      </c>
      <c r="E7" s="8">
        <v>27</v>
      </c>
      <c r="F7" s="32">
        <f t="shared" si="0"/>
        <v>-0.58189901868087868</v>
      </c>
      <c r="H7" s="21" t="s">
        <v>2109</v>
      </c>
      <c r="I7" s="27">
        <f>MAX($C$2:$C$566)</f>
        <v>7295</v>
      </c>
      <c r="J7" s="28">
        <f>MAX($E$2:$E$365)</f>
        <v>6080</v>
      </c>
    </row>
    <row r="8" spans="2:10" x14ac:dyDescent="0.25">
      <c r="B8" t="s">
        <v>20</v>
      </c>
      <c r="C8" s="8">
        <v>100</v>
      </c>
      <c r="D8" s="8" t="s">
        <v>14</v>
      </c>
      <c r="E8" s="8">
        <v>55</v>
      </c>
      <c r="F8" s="32">
        <f t="shared" si="0"/>
        <v>-0.55273195137161957</v>
      </c>
      <c r="H8" s="21" t="s">
        <v>2110</v>
      </c>
      <c r="I8" s="27">
        <f>_xlfn.VAR.P($C$2:$C$566)</f>
        <v>1603373.7324019109</v>
      </c>
      <c r="J8" s="28">
        <f>_xlfn.VAR.P($E$2:$E$365)</f>
        <v>921574.68174133555</v>
      </c>
    </row>
    <row r="9" spans="2:10" x14ac:dyDescent="0.25">
      <c r="B9" t="s">
        <v>20</v>
      </c>
      <c r="C9" s="8">
        <v>1249</v>
      </c>
      <c r="D9" s="8" t="s">
        <v>14</v>
      </c>
      <c r="E9" s="8">
        <v>200</v>
      </c>
      <c r="F9" s="32">
        <f t="shared" si="0"/>
        <v>-0.40168820994867049</v>
      </c>
      <c r="H9" s="26" t="s">
        <v>2111</v>
      </c>
      <c r="I9" s="29">
        <f>_xlfn.STDEV.P($C$2:$C$566)</f>
        <v>1266.2439466397898</v>
      </c>
      <c r="J9" s="30">
        <f>_xlfn.STDEV.P($E$2:$E$365)</f>
        <v>959.98681331637863</v>
      </c>
    </row>
    <row r="10" spans="2:10" x14ac:dyDescent="0.25">
      <c r="B10" t="s">
        <v>20</v>
      </c>
      <c r="C10" s="8">
        <v>1396</v>
      </c>
      <c r="D10" s="8" t="s">
        <v>14</v>
      </c>
      <c r="E10" s="8">
        <v>452</v>
      </c>
      <c r="F10" s="32">
        <f t="shared" si="0"/>
        <v>-0.13918460416533826</v>
      </c>
      <c r="H10" s="7"/>
    </row>
    <row r="11" spans="2:10" x14ac:dyDescent="0.25">
      <c r="B11" t="s">
        <v>20</v>
      </c>
      <c r="C11" s="8">
        <v>890</v>
      </c>
      <c r="D11" s="8" t="s">
        <v>14</v>
      </c>
      <c r="E11" s="8">
        <v>674</v>
      </c>
      <c r="F11" s="32">
        <f t="shared" si="0"/>
        <v>9.2068572358073447E-2</v>
      </c>
    </row>
    <row r="12" spans="2:10" x14ac:dyDescent="0.25">
      <c r="B12" t="s">
        <v>20</v>
      </c>
      <c r="C12" s="8">
        <v>142</v>
      </c>
      <c r="D12" s="8" t="s">
        <v>14</v>
      </c>
      <c r="E12" s="8">
        <v>558</v>
      </c>
      <c r="F12" s="32">
        <f t="shared" si="0"/>
        <v>-2.8766420780285823E-2</v>
      </c>
    </row>
    <row r="13" spans="2:10" x14ac:dyDescent="0.25">
      <c r="B13" t="s">
        <v>20</v>
      </c>
      <c r="C13" s="8">
        <v>2673</v>
      </c>
      <c r="D13" s="8" t="s">
        <v>14</v>
      </c>
      <c r="E13" s="8">
        <v>15</v>
      </c>
      <c r="F13" s="32">
        <f t="shared" si="0"/>
        <v>-0.5943991903848469</v>
      </c>
      <c r="H13" s="31" t="s">
        <v>2117</v>
      </c>
    </row>
    <row r="14" spans="2:10" x14ac:dyDescent="0.25">
      <c r="B14" t="s">
        <v>20</v>
      </c>
      <c r="C14" s="8">
        <v>163</v>
      </c>
      <c r="D14" s="8" t="s">
        <v>14</v>
      </c>
      <c r="E14" s="8">
        <v>2307</v>
      </c>
      <c r="F14" s="32">
        <f t="shared" si="0"/>
        <v>1.7931336050730793</v>
      </c>
    </row>
    <row r="15" spans="2:10" x14ac:dyDescent="0.25">
      <c r="B15" t="s">
        <v>20</v>
      </c>
      <c r="C15" s="8">
        <v>2220</v>
      </c>
      <c r="D15" s="8" t="s">
        <v>14</v>
      </c>
      <c r="E15" s="8">
        <v>88</v>
      </c>
      <c r="F15" s="32">
        <f t="shared" si="0"/>
        <v>-0.51835647918570704</v>
      </c>
      <c r="H15" s="7" t="s">
        <v>2118</v>
      </c>
    </row>
    <row r="16" spans="2:10" x14ac:dyDescent="0.25">
      <c r="B16" t="s">
        <v>20</v>
      </c>
      <c r="C16" s="8">
        <v>1606</v>
      </c>
      <c r="D16" s="8" t="s">
        <v>14</v>
      </c>
      <c r="E16" s="8">
        <v>48</v>
      </c>
      <c r="F16" s="32">
        <f t="shared" si="0"/>
        <v>-0.56002371819893437</v>
      </c>
    </row>
    <row r="17" spans="2:8" x14ac:dyDescent="0.25">
      <c r="B17" t="s">
        <v>20</v>
      </c>
      <c r="C17" s="8">
        <v>129</v>
      </c>
      <c r="D17" s="8" t="s">
        <v>14</v>
      </c>
      <c r="E17" s="8">
        <v>1</v>
      </c>
      <c r="F17" s="32">
        <f t="shared" si="0"/>
        <v>-0.60898272403947651</v>
      </c>
    </row>
    <row r="18" spans="2:8" x14ac:dyDescent="0.25">
      <c r="B18" t="s">
        <v>20</v>
      </c>
      <c r="C18" s="8">
        <v>226</v>
      </c>
      <c r="D18" s="8" t="s">
        <v>14</v>
      </c>
      <c r="E18" s="8">
        <v>1467</v>
      </c>
      <c r="F18" s="32">
        <f t="shared" si="0"/>
        <v>0.91812158579530545</v>
      </c>
      <c r="H18" s="31" t="s">
        <v>2114</v>
      </c>
    </row>
    <row r="19" spans="2:8" x14ac:dyDescent="0.25">
      <c r="B19" t="s">
        <v>20</v>
      </c>
      <c r="C19" s="8">
        <v>5419</v>
      </c>
      <c r="D19" s="8" t="s">
        <v>14</v>
      </c>
      <c r="E19" s="8">
        <v>75</v>
      </c>
      <c r="F19" s="32">
        <f t="shared" si="0"/>
        <v>-0.5318983318650059</v>
      </c>
      <c r="H19" s="7" t="s">
        <v>2119</v>
      </c>
    </row>
    <row r="20" spans="2:8" x14ac:dyDescent="0.25">
      <c r="B20" t="s">
        <v>20</v>
      </c>
      <c r="C20" s="8">
        <v>165</v>
      </c>
      <c r="D20" s="8" t="s">
        <v>14</v>
      </c>
      <c r="E20" s="8">
        <v>120</v>
      </c>
      <c r="F20" s="32">
        <f t="shared" si="0"/>
        <v>-0.48502268797512516</v>
      </c>
      <c r="H20" t="s">
        <v>2120</v>
      </c>
    </row>
    <row r="21" spans="2:8" x14ac:dyDescent="0.25">
      <c r="B21" t="s">
        <v>20</v>
      </c>
      <c r="C21" s="8">
        <v>1965</v>
      </c>
      <c r="D21" s="8" t="s">
        <v>14</v>
      </c>
      <c r="E21" s="8">
        <v>2253</v>
      </c>
      <c r="F21" s="32">
        <f t="shared" si="0"/>
        <v>1.7368828324052226</v>
      </c>
      <c r="H21" s="31" t="s">
        <v>2115</v>
      </c>
    </row>
    <row r="22" spans="2:8" x14ac:dyDescent="0.25">
      <c r="B22" t="s">
        <v>20</v>
      </c>
      <c r="C22" s="8">
        <v>16</v>
      </c>
      <c r="D22" s="8" t="s">
        <v>14</v>
      </c>
      <c r="E22" s="8">
        <v>5</v>
      </c>
      <c r="F22" s="32">
        <f t="shared" si="0"/>
        <v>-0.60481600013815373</v>
      </c>
      <c r="H22" t="s">
        <v>2122</v>
      </c>
    </row>
    <row r="23" spans="2:8" x14ac:dyDescent="0.25">
      <c r="B23" t="s">
        <v>20</v>
      </c>
      <c r="C23" s="8">
        <v>107</v>
      </c>
      <c r="D23" s="8" t="s">
        <v>14</v>
      </c>
      <c r="E23" s="8">
        <v>38</v>
      </c>
      <c r="F23" s="32">
        <f t="shared" si="0"/>
        <v>-0.57044052795224121</v>
      </c>
    </row>
    <row r="24" spans="2:8" x14ac:dyDescent="0.25">
      <c r="B24" t="s">
        <v>20</v>
      </c>
      <c r="C24" s="8">
        <v>134</v>
      </c>
      <c r="D24" s="8" t="s">
        <v>14</v>
      </c>
      <c r="E24" s="8">
        <v>12</v>
      </c>
      <c r="F24" s="32">
        <f t="shared" si="0"/>
        <v>-0.59752423331083893</v>
      </c>
    </row>
    <row r="25" spans="2:8" x14ac:dyDescent="0.25">
      <c r="B25" t="s">
        <v>20</v>
      </c>
      <c r="C25" s="8">
        <v>198</v>
      </c>
      <c r="D25" s="8" t="s">
        <v>14</v>
      </c>
      <c r="E25" s="8">
        <v>1684</v>
      </c>
      <c r="F25" s="32">
        <f t="shared" si="0"/>
        <v>1.1441663574420635</v>
      </c>
    </row>
    <row r="26" spans="2:8" x14ac:dyDescent="0.25">
      <c r="B26" t="s">
        <v>20</v>
      </c>
      <c r="C26" s="8">
        <v>111</v>
      </c>
      <c r="D26" s="8" t="s">
        <v>14</v>
      </c>
      <c r="E26" s="8">
        <v>56</v>
      </c>
      <c r="F26" s="32">
        <f t="shared" si="0"/>
        <v>-0.55169027039628893</v>
      </c>
    </row>
    <row r="27" spans="2:8" x14ac:dyDescent="0.25">
      <c r="B27" t="s">
        <v>20</v>
      </c>
      <c r="C27" s="8">
        <v>222</v>
      </c>
      <c r="D27" s="8" t="s">
        <v>14</v>
      </c>
      <c r="E27" s="8">
        <v>838</v>
      </c>
      <c r="F27" s="32">
        <f t="shared" si="0"/>
        <v>0.26290425231230552</v>
      </c>
    </row>
    <row r="28" spans="2:8" x14ac:dyDescent="0.25">
      <c r="B28" t="s">
        <v>20</v>
      </c>
      <c r="C28" s="8">
        <v>6212</v>
      </c>
      <c r="D28" s="8" t="s">
        <v>14</v>
      </c>
      <c r="E28" s="8">
        <v>1000</v>
      </c>
      <c r="F28" s="32">
        <f t="shared" si="0"/>
        <v>0.43165657031587623</v>
      </c>
    </row>
    <row r="29" spans="2:8" x14ac:dyDescent="0.25">
      <c r="B29" t="s">
        <v>20</v>
      </c>
      <c r="C29" s="8">
        <v>98</v>
      </c>
      <c r="D29" s="8" t="s">
        <v>14</v>
      </c>
      <c r="E29" s="8">
        <v>1482</v>
      </c>
      <c r="F29" s="32">
        <f t="shared" si="0"/>
        <v>0.9337468004252657</v>
      </c>
    </row>
    <row r="30" spans="2:8" x14ac:dyDescent="0.25">
      <c r="B30" t="s">
        <v>20</v>
      </c>
      <c r="C30" s="8">
        <v>92</v>
      </c>
      <c r="D30" s="8" t="s">
        <v>14</v>
      </c>
      <c r="E30" s="8">
        <v>106</v>
      </c>
      <c r="F30" s="32">
        <f t="shared" si="0"/>
        <v>-0.49960622162975471</v>
      </c>
    </row>
    <row r="31" spans="2:8" x14ac:dyDescent="0.25">
      <c r="B31" t="s">
        <v>20</v>
      </c>
      <c r="C31" s="8">
        <v>149</v>
      </c>
      <c r="D31" s="8" t="s">
        <v>14</v>
      </c>
      <c r="E31" s="8">
        <v>679</v>
      </c>
      <c r="F31" s="32">
        <f t="shared" si="0"/>
        <v>9.7276977234726877E-2</v>
      </c>
    </row>
    <row r="32" spans="2:8" x14ac:dyDescent="0.25">
      <c r="B32" t="s">
        <v>20</v>
      </c>
      <c r="C32" s="8">
        <v>2431</v>
      </c>
      <c r="D32" s="8" t="s">
        <v>14</v>
      </c>
      <c r="E32" s="8">
        <v>1220</v>
      </c>
      <c r="F32" s="32">
        <f t="shared" si="0"/>
        <v>0.66082638488862655</v>
      </c>
    </row>
    <row r="33" spans="2:6" x14ac:dyDescent="0.25">
      <c r="B33" t="s">
        <v>20</v>
      </c>
      <c r="C33" s="8">
        <v>303</v>
      </c>
      <c r="D33" s="8" t="s">
        <v>14</v>
      </c>
      <c r="E33" s="8">
        <v>1</v>
      </c>
      <c r="F33" s="32">
        <f t="shared" si="0"/>
        <v>-0.60898272403947651</v>
      </c>
    </row>
    <row r="34" spans="2:6" x14ac:dyDescent="0.25">
      <c r="B34" t="s">
        <v>20</v>
      </c>
      <c r="C34" s="8">
        <v>209</v>
      </c>
      <c r="D34" s="8" t="s">
        <v>14</v>
      </c>
      <c r="E34" s="8">
        <v>37</v>
      </c>
      <c r="F34" s="32">
        <f t="shared" si="0"/>
        <v>-0.57148220892757184</v>
      </c>
    </row>
    <row r="35" spans="2:6" x14ac:dyDescent="0.25">
      <c r="B35" t="s">
        <v>20</v>
      </c>
      <c r="C35" s="8">
        <v>131</v>
      </c>
      <c r="D35" s="8" t="s">
        <v>14</v>
      </c>
      <c r="E35" s="8">
        <v>60</v>
      </c>
      <c r="F35" s="32">
        <f t="shared" si="0"/>
        <v>-0.54752354649496615</v>
      </c>
    </row>
    <row r="36" spans="2:6" x14ac:dyDescent="0.25">
      <c r="B36" t="s">
        <v>20</v>
      </c>
      <c r="C36" s="8">
        <v>164</v>
      </c>
      <c r="D36" s="8" t="s">
        <v>14</v>
      </c>
      <c r="E36" s="8">
        <v>296</v>
      </c>
      <c r="F36" s="32">
        <f t="shared" si="0"/>
        <v>-0.30168683631692489</v>
      </c>
    </row>
    <row r="37" spans="2:6" x14ac:dyDescent="0.25">
      <c r="B37" t="s">
        <v>20</v>
      </c>
      <c r="C37" s="8">
        <v>201</v>
      </c>
      <c r="D37" s="8" t="s">
        <v>14</v>
      </c>
      <c r="E37" s="8">
        <v>3304</v>
      </c>
      <c r="F37" s="32">
        <f t="shared" si="0"/>
        <v>2.8316895374777706</v>
      </c>
    </row>
    <row r="38" spans="2:6" x14ac:dyDescent="0.25">
      <c r="B38" t="s">
        <v>20</v>
      </c>
      <c r="C38" s="8">
        <v>211</v>
      </c>
      <c r="D38" s="8" t="s">
        <v>14</v>
      </c>
      <c r="E38" s="8">
        <v>73</v>
      </c>
      <c r="F38" s="32">
        <f t="shared" si="0"/>
        <v>-0.53398169381566729</v>
      </c>
    </row>
    <row r="39" spans="2:6" x14ac:dyDescent="0.25">
      <c r="B39" t="s">
        <v>20</v>
      </c>
      <c r="C39" s="8">
        <v>128</v>
      </c>
      <c r="D39" s="8" t="s">
        <v>14</v>
      </c>
      <c r="E39" s="8">
        <v>3387</v>
      </c>
      <c r="F39" s="32">
        <f t="shared" si="0"/>
        <v>2.9181490584302177</v>
      </c>
    </row>
    <row r="40" spans="2:6" x14ac:dyDescent="0.25">
      <c r="B40" t="s">
        <v>20</v>
      </c>
      <c r="C40" s="8">
        <v>1600</v>
      </c>
      <c r="D40" s="8" t="s">
        <v>14</v>
      </c>
      <c r="E40" s="8">
        <v>662</v>
      </c>
      <c r="F40" s="32">
        <f t="shared" si="0"/>
        <v>7.9568400654105254E-2</v>
      </c>
    </row>
    <row r="41" spans="2:6" x14ac:dyDescent="0.25">
      <c r="B41" t="s">
        <v>20</v>
      </c>
      <c r="C41" s="8">
        <v>249</v>
      </c>
      <c r="D41" s="8" t="s">
        <v>14</v>
      </c>
      <c r="E41" s="8">
        <v>774</v>
      </c>
      <c r="F41" s="32">
        <f t="shared" si="0"/>
        <v>0.1962366698911418</v>
      </c>
    </row>
    <row r="42" spans="2:6" x14ac:dyDescent="0.25">
      <c r="B42" t="s">
        <v>20</v>
      </c>
      <c r="C42" s="8">
        <v>236</v>
      </c>
      <c r="D42" s="8" t="s">
        <v>14</v>
      </c>
      <c r="E42" s="8">
        <v>672</v>
      </c>
      <c r="F42" s="32">
        <f t="shared" si="0"/>
        <v>8.9985210407412086E-2</v>
      </c>
    </row>
    <row r="43" spans="2:6" x14ac:dyDescent="0.25">
      <c r="B43" t="s">
        <v>20</v>
      </c>
      <c r="C43" s="8">
        <v>4065</v>
      </c>
      <c r="D43" s="8" t="s">
        <v>14</v>
      </c>
      <c r="E43" s="8">
        <v>940</v>
      </c>
      <c r="F43" s="32">
        <f t="shared" si="0"/>
        <v>0.36915571179603524</v>
      </c>
    </row>
    <row r="44" spans="2:6" x14ac:dyDescent="0.25">
      <c r="B44" t="s">
        <v>20</v>
      </c>
      <c r="C44" s="8">
        <v>246</v>
      </c>
      <c r="D44" s="8" t="s">
        <v>14</v>
      </c>
      <c r="E44" s="8">
        <v>117</v>
      </c>
      <c r="F44" s="32">
        <f t="shared" si="0"/>
        <v>-0.48814773090111724</v>
      </c>
    </row>
    <row r="45" spans="2:6" x14ac:dyDescent="0.25">
      <c r="B45" t="s">
        <v>20</v>
      </c>
      <c r="C45" s="8">
        <v>2475</v>
      </c>
      <c r="D45" s="8" t="s">
        <v>14</v>
      </c>
      <c r="E45" s="8">
        <v>115</v>
      </c>
      <c r="F45" s="32">
        <f t="shared" si="0"/>
        <v>-0.49023109285177857</v>
      </c>
    </row>
    <row r="46" spans="2:6" x14ac:dyDescent="0.25">
      <c r="B46" t="s">
        <v>20</v>
      </c>
      <c r="C46" s="8">
        <v>76</v>
      </c>
      <c r="D46" s="8" t="s">
        <v>14</v>
      </c>
      <c r="E46" s="8">
        <v>326</v>
      </c>
      <c r="F46" s="32">
        <f t="shared" si="0"/>
        <v>-0.27043640705700439</v>
      </c>
    </row>
    <row r="47" spans="2:6" x14ac:dyDescent="0.25">
      <c r="B47" t="s">
        <v>20</v>
      </c>
      <c r="C47" s="8">
        <v>54</v>
      </c>
      <c r="D47" s="8" t="s">
        <v>14</v>
      </c>
      <c r="E47" s="8">
        <v>1</v>
      </c>
      <c r="F47" s="32">
        <f t="shared" si="0"/>
        <v>-0.60898272403947651</v>
      </c>
    </row>
    <row r="48" spans="2:6" x14ac:dyDescent="0.25">
      <c r="B48" t="s">
        <v>20</v>
      </c>
      <c r="C48" s="8">
        <v>88</v>
      </c>
      <c r="D48" s="8" t="s">
        <v>14</v>
      </c>
      <c r="E48" s="8">
        <v>1467</v>
      </c>
      <c r="F48" s="32">
        <f t="shared" si="0"/>
        <v>0.91812158579530545</v>
      </c>
    </row>
    <row r="49" spans="2:6" x14ac:dyDescent="0.25">
      <c r="B49" t="s">
        <v>20</v>
      </c>
      <c r="C49" s="8">
        <v>85</v>
      </c>
      <c r="D49" s="8" t="s">
        <v>14</v>
      </c>
      <c r="E49" s="8">
        <v>5681</v>
      </c>
      <c r="F49" s="32">
        <f t="shared" si="0"/>
        <v>5.3077652158388053</v>
      </c>
    </row>
    <row r="50" spans="2:6" x14ac:dyDescent="0.25">
      <c r="B50" t="s">
        <v>20</v>
      </c>
      <c r="C50" s="8">
        <v>170</v>
      </c>
      <c r="D50" s="8" t="s">
        <v>14</v>
      </c>
      <c r="E50" s="8">
        <v>1059</v>
      </c>
      <c r="F50" s="32">
        <f t="shared" si="0"/>
        <v>0.49311574786038659</v>
      </c>
    </row>
    <row r="51" spans="2:6" x14ac:dyDescent="0.25">
      <c r="B51" t="s">
        <v>20</v>
      </c>
      <c r="C51" s="8">
        <v>330</v>
      </c>
      <c r="D51" s="8" t="s">
        <v>14</v>
      </c>
      <c r="E51" s="8">
        <v>1194</v>
      </c>
      <c r="F51" s="32">
        <f t="shared" si="0"/>
        <v>0.63374267953002883</v>
      </c>
    </row>
    <row r="52" spans="2:6" x14ac:dyDescent="0.25">
      <c r="B52" t="s">
        <v>20</v>
      </c>
      <c r="C52" s="8">
        <v>127</v>
      </c>
      <c r="D52" s="8" t="s">
        <v>14</v>
      </c>
      <c r="E52" s="8">
        <v>30</v>
      </c>
      <c r="F52" s="32">
        <f t="shared" si="0"/>
        <v>-0.57877397575488665</v>
      </c>
    </row>
    <row r="53" spans="2:6" x14ac:dyDescent="0.25">
      <c r="B53" t="s">
        <v>20</v>
      </c>
      <c r="C53" s="8">
        <v>411</v>
      </c>
      <c r="D53" s="8" t="s">
        <v>14</v>
      </c>
      <c r="E53" s="8">
        <v>75</v>
      </c>
      <c r="F53" s="32">
        <f t="shared" si="0"/>
        <v>-0.5318983318650059</v>
      </c>
    </row>
    <row r="54" spans="2:6" x14ac:dyDescent="0.25">
      <c r="B54" t="s">
        <v>20</v>
      </c>
      <c r="C54" s="8">
        <v>180</v>
      </c>
      <c r="D54" s="8" t="s">
        <v>14</v>
      </c>
      <c r="E54" s="8">
        <v>955</v>
      </c>
      <c r="F54" s="32">
        <f t="shared" si="0"/>
        <v>0.38478092642599548</v>
      </c>
    </row>
    <row r="55" spans="2:6" x14ac:dyDescent="0.25">
      <c r="B55" t="s">
        <v>20</v>
      </c>
      <c r="C55" s="8">
        <v>374</v>
      </c>
      <c r="D55" s="8" t="s">
        <v>14</v>
      </c>
      <c r="E55" s="8">
        <v>67</v>
      </c>
      <c r="F55" s="32">
        <f t="shared" si="0"/>
        <v>-0.54023177966765135</v>
      </c>
    </row>
    <row r="56" spans="2:6" x14ac:dyDescent="0.25">
      <c r="B56" t="s">
        <v>20</v>
      </c>
      <c r="C56" s="8">
        <v>71</v>
      </c>
      <c r="D56" s="8" t="s">
        <v>14</v>
      </c>
      <c r="E56" s="8">
        <v>5</v>
      </c>
      <c r="F56" s="32">
        <f t="shared" si="0"/>
        <v>-0.60481600013815373</v>
      </c>
    </row>
    <row r="57" spans="2:6" x14ac:dyDescent="0.25">
      <c r="B57" t="s">
        <v>20</v>
      </c>
      <c r="C57" s="8">
        <v>203</v>
      </c>
      <c r="D57" s="8" t="s">
        <v>14</v>
      </c>
      <c r="E57" s="8">
        <v>26</v>
      </c>
      <c r="F57" s="32">
        <f t="shared" si="0"/>
        <v>-0.58294069965620943</v>
      </c>
    </row>
    <row r="58" spans="2:6" x14ac:dyDescent="0.25">
      <c r="B58" t="s">
        <v>20</v>
      </c>
      <c r="C58" s="8">
        <v>113</v>
      </c>
      <c r="D58" s="8" t="s">
        <v>14</v>
      </c>
      <c r="E58" s="8">
        <v>1130</v>
      </c>
      <c r="F58" s="32">
        <f t="shared" si="0"/>
        <v>0.56707509710886506</v>
      </c>
    </row>
    <row r="59" spans="2:6" x14ac:dyDescent="0.25">
      <c r="B59" t="s">
        <v>20</v>
      </c>
      <c r="C59" s="8">
        <v>96</v>
      </c>
      <c r="D59" s="8" t="s">
        <v>14</v>
      </c>
      <c r="E59" s="8">
        <v>782</v>
      </c>
      <c r="F59" s="32">
        <f t="shared" si="0"/>
        <v>0.20457011769378727</v>
      </c>
    </row>
    <row r="60" spans="2:6" x14ac:dyDescent="0.25">
      <c r="B60" t="s">
        <v>20</v>
      </c>
      <c r="C60" s="8">
        <v>498</v>
      </c>
      <c r="D60" s="8" t="s">
        <v>14</v>
      </c>
      <c r="E60" s="8">
        <v>210</v>
      </c>
      <c r="F60" s="32">
        <f t="shared" si="0"/>
        <v>-0.39127140019536366</v>
      </c>
    </row>
    <row r="61" spans="2:6" x14ac:dyDescent="0.25">
      <c r="B61" t="s">
        <v>20</v>
      </c>
      <c r="C61" s="8">
        <v>180</v>
      </c>
      <c r="D61" s="8" t="s">
        <v>14</v>
      </c>
      <c r="E61" s="8">
        <v>136</v>
      </c>
      <c r="F61" s="32">
        <f t="shared" si="0"/>
        <v>-0.46835579236983421</v>
      </c>
    </row>
    <row r="62" spans="2:6" x14ac:dyDescent="0.25">
      <c r="B62" t="s">
        <v>20</v>
      </c>
      <c r="C62" s="8">
        <v>27</v>
      </c>
      <c r="D62" s="8" t="s">
        <v>14</v>
      </c>
      <c r="E62" s="8">
        <v>86</v>
      </c>
      <c r="F62" s="32">
        <f t="shared" si="0"/>
        <v>-0.52043984113636843</v>
      </c>
    </row>
    <row r="63" spans="2:6" x14ac:dyDescent="0.25">
      <c r="B63" t="s">
        <v>20</v>
      </c>
      <c r="C63" s="8">
        <v>2331</v>
      </c>
      <c r="D63" s="8" t="s">
        <v>14</v>
      </c>
      <c r="E63" s="8">
        <v>19</v>
      </c>
      <c r="F63" s="32">
        <f t="shared" si="0"/>
        <v>-0.59023246648352423</v>
      </c>
    </row>
    <row r="64" spans="2:6" x14ac:dyDescent="0.25">
      <c r="B64" t="s">
        <v>20</v>
      </c>
      <c r="C64" s="8">
        <v>113</v>
      </c>
      <c r="D64" s="8" t="s">
        <v>14</v>
      </c>
      <c r="E64" s="8">
        <v>886</v>
      </c>
      <c r="F64" s="32">
        <f t="shared" si="0"/>
        <v>0.31290493912817835</v>
      </c>
    </row>
    <row r="65" spans="2:6" x14ac:dyDescent="0.25">
      <c r="B65" t="s">
        <v>20</v>
      </c>
      <c r="C65" s="8">
        <v>164</v>
      </c>
      <c r="D65" s="8" t="s">
        <v>14</v>
      </c>
      <c r="E65" s="8">
        <v>35</v>
      </c>
      <c r="F65" s="32">
        <f t="shared" si="0"/>
        <v>-0.57356557087823323</v>
      </c>
    </row>
    <row r="66" spans="2:6" x14ac:dyDescent="0.25">
      <c r="B66" t="s">
        <v>20</v>
      </c>
      <c r="C66" s="8">
        <v>164</v>
      </c>
      <c r="D66" s="8" t="s">
        <v>14</v>
      </c>
      <c r="E66" s="8">
        <v>24</v>
      </c>
      <c r="F66" s="32">
        <f t="shared" si="0"/>
        <v>-0.58502406160687082</v>
      </c>
    </row>
    <row r="67" spans="2:6" x14ac:dyDescent="0.25">
      <c r="B67" t="s">
        <v>20</v>
      </c>
      <c r="C67" s="8">
        <v>336</v>
      </c>
      <c r="D67" s="8" t="s">
        <v>14</v>
      </c>
      <c r="E67" s="8">
        <v>86</v>
      </c>
      <c r="F67" s="32">
        <f t="shared" ref="F67:F130" si="1">(E67-$J$4)/$J$9</f>
        <v>-0.52043984113636843</v>
      </c>
    </row>
    <row r="68" spans="2:6" x14ac:dyDescent="0.25">
      <c r="B68" t="s">
        <v>20</v>
      </c>
      <c r="C68" s="8">
        <v>1917</v>
      </c>
      <c r="D68" s="8" t="s">
        <v>14</v>
      </c>
      <c r="E68" s="8">
        <v>243</v>
      </c>
      <c r="F68" s="32">
        <f t="shared" si="1"/>
        <v>-0.35689592800945108</v>
      </c>
    </row>
    <row r="69" spans="2:6" x14ac:dyDescent="0.25">
      <c r="B69" t="s">
        <v>20</v>
      </c>
      <c r="C69" s="8">
        <v>95</v>
      </c>
      <c r="D69" s="8" t="s">
        <v>14</v>
      </c>
      <c r="E69" s="8">
        <v>65</v>
      </c>
      <c r="F69" s="32">
        <f t="shared" si="1"/>
        <v>-0.54231514161831273</v>
      </c>
    </row>
    <row r="70" spans="2:6" x14ac:dyDescent="0.25">
      <c r="B70" t="s">
        <v>20</v>
      </c>
      <c r="C70" s="8">
        <v>147</v>
      </c>
      <c r="D70" s="8" t="s">
        <v>14</v>
      </c>
      <c r="E70" s="8">
        <v>100</v>
      </c>
      <c r="F70" s="32">
        <f t="shared" si="1"/>
        <v>-0.50585630748173882</v>
      </c>
    </row>
    <row r="71" spans="2:6" x14ac:dyDescent="0.25">
      <c r="B71" t="s">
        <v>20</v>
      </c>
      <c r="C71" s="8">
        <v>86</v>
      </c>
      <c r="D71" s="8" t="s">
        <v>14</v>
      </c>
      <c r="E71" s="8">
        <v>168</v>
      </c>
      <c r="F71" s="32">
        <f t="shared" si="1"/>
        <v>-0.43502200115925238</v>
      </c>
    </row>
    <row r="72" spans="2:6" x14ac:dyDescent="0.25">
      <c r="B72" t="s">
        <v>20</v>
      </c>
      <c r="C72" s="8">
        <v>83</v>
      </c>
      <c r="D72" s="8" t="s">
        <v>14</v>
      </c>
      <c r="E72" s="8">
        <v>13</v>
      </c>
      <c r="F72" s="32">
        <f t="shared" si="1"/>
        <v>-0.59648255233550829</v>
      </c>
    </row>
    <row r="73" spans="2:6" x14ac:dyDescent="0.25">
      <c r="B73" t="s">
        <v>20</v>
      </c>
      <c r="C73" s="8">
        <v>676</v>
      </c>
      <c r="D73" s="8" t="s">
        <v>14</v>
      </c>
      <c r="E73" s="8">
        <v>1</v>
      </c>
      <c r="F73" s="32">
        <f t="shared" si="1"/>
        <v>-0.60898272403947651</v>
      </c>
    </row>
    <row r="74" spans="2:6" x14ac:dyDescent="0.25">
      <c r="B74" t="s">
        <v>20</v>
      </c>
      <c r="C74" s="8">
        <v>361</v>
      </c>
      <c r="D74" s="8" t="s">
        <v>14</v>
      </c>
      <c r="E74" s="8">
        <v>40</v>
      </c>
      <c r="F74" s="32">
        <f t="shared" si="1"/>
        <v>-0.56835716600157982</v>
      </c>
    </row>
    <row r="75" spans="2:6" x14ac:dyDescent="0.25">
      <c r="B75" t="s">
        <v>20</v>
      </c>
      <c r="C75" s="8">
        <v>131</v>
      </c>
      <c r="D75" s="8" t="s">
        <v>14</v>
      </c>
      <c r="E75" s="8">
        <v>226</v>
      </c>
      <c r="F75" s="32">
        <f t="shared" si="1"/>
        <v>-0.37460450459007272</v>
      </c>
    </row>
    <row r="76" spans="2:6" x14ac:dyDescent="0.25">
      <c r="B76" t="s">
        <v>20</v>
      </c>
      <c r="C76" s="8">
        <v>126</v>
      </c>
      <c r="D76" s="8" t="s">
        <v>14</v>
      </c>
      <c r="E76" s="8">
        <v>1625</v>
      </c>
      <c r="F76" s="32">
        <f t="shared" si="1"/>
        <v>1.0827071798975532</v>
      </c>
    </row>
    <row r="77" spans="2:6" x14ac:dyDescent="0.25">
      <c r="B77" t="s">
        <v>20</v>
      </c>
      <c r="C77" s="8">
        <v>275</v>
      </c>
      <c r="D77" s="8" t="s">
        <v>14</v>
      </c>
      <c r="E77" s="8">
        <v>143</v>
      </c>
      <c r="F77" s="32">
        <f t="shared" si="1"/>
        <v>-0.46106402554251946</v>
      </c>
    </row>
    <row r="78" spans="2:6" x14ac:dyDescent="0.25">
      <c r="B78" t="s">
        <v>20</v>
      </c>
      <c r="C78" s="8">
        <v>67</v>
      </c>
      <c r="D78" s="8" t="s">
        <v>14</v>
      </c>
      <c r="E78" s="8">
        <v>934</v>
      </c>
      <c r="F78" s="32">
        <f t="shared" si="1"/>
        <v>0.36290562594405112</v>
      </c>
    </row>
    <row r="79" spans="2:6" x14ac:dyDescent="0.25">
      <c r="B79" t="s">
        <v>20</v>
      </c>
      <c r="C79" s="8">
        <v>154</v>
      </c>
      <c r="D79" s="8" t="s">
        <v>14</v>
      </c>
      <c r="E79" s="8">
        <v>17</v>
      </c>
      <c r="F79" s="32">
        <f t="shared" si="1"/>
        <v>-0.59231582843418551</v>
      </c>
    </row>
    <row r="80" spans="2:6" x14ac:dyDescent="0.25">
      <c r="B80" t="s">
        <v>20</v>
      </c>
      <c r="C80" s="8">
        <v>1782</v>
      </c>
      <c r="D80" s="8" t="s">
        <v>14</v>
      </c>
      <c r="E80" s="8">
        <v>2179</v>
      </c>
      <c r="F80" s="32">
        <f t="shared" si="1"/>
        <v>1.659798440230752</v>
      </c>
    </row>
    <row r="81" spans="2:6" x14ac:dyDescent="0.25">
      <c r="B81" t="s">
        <v>20</v>
      </c>
      <c r="C81" s="8">
        <v>903</v>
      </c>
      <c r="D81" s="8" t="s">
        <v>14</v>
      </c>
      <c r="E81" s="8">
        <v>931</v>
      </c>
      <c r="F81" s="32">
        <f t="shared" si="1"/>
        <v>0.3597805830180591</v>
      </c>
    </row>
    <row r="82" spans="2:6" x14ac:dyDescent="0.25">
      <c r="B82" t="s">
        <v>20</v>
      </c>
      <c r="C82" s="8">
        <v>94</v>
      </c>
      <c r="D82" s="8" t="s">
        <v>14</v>
      </c>
      <c r="E82" s="8">
        <v>92</v>
      </c>
      <c r="F82" s="32">
        <f t="shared" si="1"/>
        <v>-0.51418975528438426</v>
      </c>
    </row>
    <row r="83" spans="2:6" x14ac:dyDescent="0.25">
      <c r="B83" t="s">
        <v>20</v>
      </c>
      <c r="C83" s="8">
        <v>180</v>
      </c>
      <c r="D83" s="8" t="s">
        <v>14</v>
      </c>
      <c r="E83" s="8">
        <v>57</v>
      </c>
      <c r="F83" s="32">
        <f t="shared" si="1"/>
        <v>-0.55064858942095818</v>
      </c>
    </row>
    <row r="84" spans="2:6" x14ac:dyDescent="0.25">
      <c r="B84" t="s">
        <v>20</v>
      </c>
      <c r="C84" s="8">
        <v>533</v>
      </c>
      <c r="D84" s="8" t="s">
        <v>14</v>
      </c>
      <c r="E84" s="8">
        <v>41</v>
      </c>
      <c r="F84" s="32">
        <f t="shared" si="1"/>
        <v>-0.56731548502624918</v>
      </c>
    </row>
    <row r="85" spans="2:6" x14ac:dyDescent="0.25">
      <c r="B85" t="s">
        <v>20</v>
      </c>
      <c r="C85" s="8">
        <v>2443</v>
      </c>
      <c r="D85" s="8" t="s">
        <v>14</v>
      </c>
      <c r="E85" s="8">
        <v>1</v>
      </c>
      <c r="F85" s="32">
        <f t="shared" si="1"/>
        <v>-0.60898272403947651</v>
      </c>
    </row>
    <row r="86" spans="2:6" x14ac:dyDescent="0.25">
      <c r="B86" t="s">
        <v>20</v>
      </c>
      <c r="C86" s="8">
        <v>89</v>
      </c>
      <c r="D86" s="8" t="s">
        <v>14</v>
      </c>
      <c r="E86" s="8">
        <v>101</v>
      </c>
      <c r="F86" s="32">
        <f t="shared" si="1"/>
        <v>-0.50481462650640818</v>
      </c>
    </row>
    <row r="87" spans="2:6" x14ac:dyDescent="0.25">
      <c r="B87" t="s">
        <v>20</v>
      </c>
      <c r="C87" s="8">
        <v>159</v>
      </c>
      <c r="D87" s="8" t="s">
        <v>14</v>
      </c>
      <c r="E87" s="8">
        <v>1335</v>
      </c>
      <c r="F87" s="32">
        <f t="shared" si="1"/>
        <v>0.78061969705165524</v>
      </c>
    </row>
    <row r="88" spans="2:6" x14ac:dyDescent="0.25">
      <c r="B88" t="s">
        <v>20</v>
      </c>
      <c r="C88" s="8">
        <v>50</v>
      </c>
      <c r="D88" s="8" t="s">
        <v>14</v>
      </c>
      <c r="E88" s="8">
        <v>15</v>
      </c>
      <c r="F88" s="32">
        <f t="shared" si="1"/>
        <v>-0.5943991903848469</v>
      </c>
    </row>
    <row r="89" spans="2:6" x14ac:dyDescent="0.25">
      <c r="B89" t="s">
        <v>20</v>
      </c>
      <c r="C89" s="8">
        <v>186</v>
      </c>
      <c r="D89" s="8" t="s">
        <v>14</v>
      </c>
      <c r="E89" s="8">
        <v>454</v>
      </c>
      <c r="F89" s="32">
        <f t="shared" si="1"/>
        <v>-0.1371012422146769</v>
      </c>
    </row>
    <row r="90" spans="2:6" x14ac:dyDescent="0.25">
      <c r="B90" t="s">
        <v>20</v>
      </c>
      <c r="C90" s="8">
        <v>1071</v>
      </c>
      <c r="D90" s="8" t="s">
        <v>14</v>
      </c>
      <c r="E90" s="8">
        <v>3182</v>
      </c>
      <c r="F90" s="32">
        <f t="shared" si="1"/>
        <v>2.7046044584874274</v>
      </c>
    </row>
    <row r="91" spans="2:6" x14ac:dyDescent="0.25">
      <c r="B91" t="s">
        <v>20</v>
      </c>
      <c r="C91" s="8">
        <v>117</v>
      </c>
      <c r="D91" s="8" t="s">
        <v>14</v>
      </c>
      <c r="E91" s="8">
        <v>15</v>
      </c>
      <c r="F91" s="32">
        <f t="shared" si="1"/>
        <v>-0.5943991903848469</v>
      </c>
    </row>
    <row r="92" spans="2:6" x14ac:dyDescent="0.25">
      <c r="B92" t="s">
        <v>20</v>
      </c>
      <c r="C92" s="8">
        <v>70</v>
      </c>
      <c r="D92" s="8" t="s">
        <v>14</v>
      </c>
      <c r="E92" s="8">
        <v>133</v>
      </c>
      <c r="F92" s="32">
        <f t="shared" si="1"/>
        <v>-0.47148083529582629</v>
      </c>
    </row>
    <row r="93" spans="2:6" x14ac:dyDescent="0.25">
      <c r="B93" t="s">
        <v>20</v>
      </c>
      <c r="C93" s="8">
        <v>135</v>
      </c>
      <c r="D93" s="8" t="s">
        <v>14</v>
      </c>
      <c r="E93" s="8">
        <v>2062</v>
      </c>
      <c r="F93" s="32">
        <f t="shared" si="1"/>
        <v>1.5379217661170619</v>
      </c>
    </row>
    <row r="94" spans="2:6" x14ac:dyDescent="0.25">
      <c r="B94" t="s">
        <v>20</v>
      </c>
      <c r="C94" s="8">
        <v>768</v>
      </c>
      <c r="D94" s="8" t="s">
        <v>14</v>
      </c>
      <c r="E94" s="8">
        <v>29</v>
      </c>
      <c r="F94" s="32">
        <f t="shared" si="1"/>
        <v>-0.5798156567302174</v>
      </c>
    </row>
    <row r="95" spans="2:6" x14ac:dyDescent="0.25">
      <c r="B95" t="s">
        <v>20</v>
      </c>
      <c r="C95" s="8">
        <v>199</v>
      </c>
      <c r="D95" s="8" t="s">
        <v>14</v>
      </c>
      <c r="E95" s="8">
        <v>132</v>
      </c>
      <c r="F95" s="32">
        <f t="shared" si="1"/>
        <v>-0.47252251627115699</v>
      </c>
    </row>
    <row r="96" spans="2:6" x14ac:dyDescent="0.25">
      <c r="B96" t="s">
        <v>20</v>
      </c>
      <c r="C96" s="8">
        <v>107</v>
      </c>
      <c r="D96" s="8" t="s">
        <v>14</v>
      </c>
      <c r="E96" s="8">
        <v>137</v>
      </c>
      <c r="F96" s="32">
        <f t="shared" si="1"/>
        <v>-0.46731411139450352</v>
      </c>
    </row>
    <row r="97" spans="2:6" x14ac:dyDescent="0.25">
      <c r="B97" t="s">
        <v>20</v>
      </c>
      <c r="C97" s="8">
        <v>195</v>
      </c>
      <c r="D97" s="8" t="s">
        <v>14</v>
      </c>
      <c r="E97" s="8">
        <v>908</v>
      </c>
      <c r="F97" s="32">
        <f t="shared" si="1"/>
        <v>0.33582192058545335</v>
      </c>
    </row>
    <row r="98" spans="2:6" x14ac:dyDescent="0.25">
      <c r="B98" t="s">
        <v>20</v>
      </c>
      <c r="C98" s="8">
        <v>3376</v>
      </c>
      <c r="D98" s="8" t="s">
        <v>14</v>
      </c>
      <c r="E98" s="8">
        <v>10</v>
      </c>
      <c r="F98" s="32">
        <f t="shared" si="1"/>
        <v>-0.59960759526150031</v>
      </c>
    </row>
    <row r="99" spans="2:6" x14ac:dyDescent="0.25">
      <c r="B99" t="s">
        <v>20</v>
      </c>
      <c r="C99" s="8">
        <v>41</v>
      </c>
      <c r="D99" s="8" t="s">
        <v>14</v>
      </c>
      <c r="E99" s="8">
        <v>1910</v>
      </c>
      <c r="F99" s="32">
        <f t="shared" si="1"/>
        <v>1.3795862578667981</v>
      </c>
    </row>
    <row r="100" spans="2:6" x14ac:dyDescent="0.25">
      <c r="B100" t="s">
        <v>20</v>
      </c>
      <c r="C100" s="8">
        <v>1821</v>
      </c>
      <c r="D100" s="8" t="s">
        <v>14</v>
      </c>
      <c r="E100" s="8">
        <v>38</v>
      </c>
      <c r="F100" s="32">
        <f t="shared" si="1"/>
        <v>-0.57044052795224121</v>
      </c>
    </row>
    <row r="101" spans="2:6" x14ac:dyDescent="0.25">
      <c r="B101" t="s">
        <v>20</v>
      </c>
      <c r="C101" s="8">
        <v>164</v>
      </c>
      <c r="D101" s="8" t="s">
        <v>14</v>
      </c>
      <c r="E101" s="8">
        <v>104</v>
      </c>
      <c r="F101" s="32">
        <f t="shared" si="1"/>
        <v>-0.50168958358041604</v>
      </c>
    </row>
    <row r="102" spans="2:6" x14ac:dyDescent="0.25">
      <c r="B102" t="s">
        <v>20</v>
      </c>
      <c r="C102" s="8">
        <v>157</v>
      </c>
      <c r="D102" s="8" t="s">
        <v>14</v>
      </c>
      <c r="E102" s="8">
        <v>49</v>
      </c>
      <c r="F102" s="32">
        <f t="shared" si="1"/>
        <v>-0.55898203722360373</v>
      </c>
    </row>
    <row r="103" spans="2:6" x14ac:dyDescent="0.25">
      <c r="B103" t="s">
        <v>20</v>
      </c>
      <c r="C103" s="8">
        <v>246</v>
      </c>
      <c r="D103" s="8" t="s">
        <v>14</v>
      </c>
      <c r="E103" s="8">
        <v>1</v>
      </c>
      <c r="F103" s="32">
        <f t="shared" si="1"/>
        <v>-0.60898272403947651</v>
      </c>
    </row>
    <row r="104" spans="2:6" x14ac:dyDescent="0.25">
      <c r="B104" t="s">
        <v>20</v>
      </c>
      <c r="C104" s="8">
        <v>1396</v>
      </c>
      <c r="D104" s="8" t="s">
        <v>14</v>
      </c>
      <c r="E104" s="8">
        <v>245</v>
      </c>
      <c r="F104" s="32">
        <f t="shared" si="1"/>
        <v>-0.35481256605878975</v>
      </c>
    </row>
    <row r="105" spans="2:6" x14ac:dyDescent="0.25">
      <c r="B105" t="s">
        <v>20</v>
      </c>
      <c r="C105" s="8">
        <v>2506</v>
      </c>
      <c r="D105" s="8" t="s">
        <v>14</v>
      </c>
      <c r="E105" s="8">
        <v>32</v>
      </c>
      <c r="F105" s="32">
        <f t="shared" si="1"/>
        <v>-0.57669061380422526</v>
      </c>
    </row>
    <row r="106" spans="2:6" x14ac:dyDescent="0.25">
      <c r="B106" t="s">
        <v>20</v>
      </c>
      <c r="C106" s="8">
        <v>244</v>
      </c>
      <c r="D106" s="8" t="s">
        <v>14</v>
      </c>
      <c r="E106" s="8">
        <v>7</v>
      </c>
      <c r="F106" s="32">
        <f t="shared" si="1"/>
        <v>-0.60273263818749234</v>
      </c>
    </row>
    <row r="107" spans="2:6" x14ac:dyDescent="0.25">
      <c r="B107" t="s">
        <v>20</v>
      </c>
      <c r="C107" s="8">
        <v>146</v>
      </c>
      <c r="D107" s="8" t="s">
        <v>14</v>
      </c>
      <c r="E107" s="8">
        <v>803</v>
      </c>
      <c r="F107" s="32">
        <f t="shared" si="1"/>
        <v>0.22644541817573161</v>
      </c>
    </row>
    <row r="108" spans="2:6" x14ac:dyDescent="0.25">
      <c r="B108" t="s">
        <v>20</v>
      </c>
      <c r="C108" s="8">
        <v>1267</v>
      </c>
      <c r="D108" s="8" t="s">
        <v>14</v>
      </c>
      <c r="E108" s="8">
        <v>16</v>
      </c>
      <c r="F108" s="32">
        <f t="shared" si="1"/>
        <v>-0.59335750940951626</v>
      </c>
    </row>
    <row r="109" spans="2:6" x14ac:dyDescent="0.25">
      <c r="B109" t="s">
        <v>20</v>
      </c>
      <c r="C109" s="8">
        <v>1561</v>
      </c>
      <c r="D109" s="8" t="s">
        <v>14</v>
      </c>
      <c r="E109" s="8">
        <v>31</v>
      </c>
      <c r="F109" s="32">
        <f t="shared" si="1"/>
        <v>-0.57773229477955601</v>
      </c>
    </row>
    <row r="110" spans="2:6" x14ac:dyDescent="0.25">
      <c r="B110" t="s">
        <v>20</v>
      </c>
      <c r="C110" s="8">
        <v>48</v>
      </c>
      <c r="D110" s="8" t="s">
        <v>14</v>
      </c>
      <c r="E110" s="8">
        <v>108</v>
      </c>
      <c r="F110" s="32">
        <f t="shared" si="1"/>
        <v>-0.49752285967909338</v>
      </c>
    </row>
    <row r="111" spans="2:6" x14ac:dyDescent="0.25">
      <c r="B111" t="s">
        <v>20</v>
      </c>
      <c r="C111" s="8">
        <v>2739</v>
      </c>
      <c r="D111" s="8" t="s">
        <v>14</v>
      </c>
      <c r="E111" s="8">
        <v>30</v>
      </c>
      <c r="F111" s="32">
        <f t="shared" si="1"/>
        <v>-0.57877397575488665</v>
      </c>
    </row>
    <row r="112" spans="2:6" x14ac:dyDescent="0.25">
      <c r="B112" t="s">
        <v>20</v>
      </c>
      <c r="C112" s="8">
        <v>3537</v>
      </c>
      <c r="D112" s="8" t="s">
        <v>14</v>
      </c>
      <c r="E112" s="8">
        <v>17</v>
      </c>
      <c r="F112" s="32">
        <f t="shared" si="1"/>
        <v>-0.59231582843418551</v>
      </c>
    </row>
    <row r="113" spans="2:6" x14ac:dyDescent="0.25">
      <c r="B113" t="s">
        <v>20</v>
      </c>
      <c r="C113" s="8">
        <v>2107</v>
      </c>
      <c r="D113" s="8" t="s">
        <v>14</v>
      </c>
      <c r="E113" s="8">
        <v>80</v>
      </c>
      <c r="F113" s="32">
        <f t="shared" si="1"/>
        <v>-0.52668992698835249</v>
      </c>
    </row>
    <row r="114" spans="2:6" x14ac:dyDescent="0.25">
      <c r="B114" t="s">
        <v>20</v>
      </c>
      <c r="C114" s="8">
        <v>3318</v>
      </c>
      <c r="D114" s="8" t="s">
        <v>14</v>
      </c>
      <c r="E114" s="8">
        <v>2468</v>
      </c>
      <c r="F114" s="32">
        <f t="shared" si="1"/>
        <v>1.9608442421013195</v>
      </c>
    </row>
    <row r="115" spans="2:6" x14ac:dyDescent="0.25">
      <c r="B115" t="s">
        <v>20</v>
      </c>
      <c r="C115" s="8">
        <v>340</v>
      </c>
      <c r="D115" s="8" t="s">
        <v>14</v>
      </c>
      <c r="E115" s="8">
        <v>26</v>
      </c>
      <c r="F115" s="32">
        <f t="shared" si="1"/>
        <v>-0.58294069965620943</v>
      </c>
    </row>
    <row r="116" spans="2:6" x14ac:dyDescent="0.25">
      <c r="B116" t="s">
        <v>20</v>
      </c>
      <c r="C116" s="8">
        <v>1442</v>
      </c>
      <c r="D116" s="8" t="s">
        <v>14</v>
      </c>
      <c r="E116" s="8">
        <v>73</v>
      </c>
      <c r="F116" s="32">
        <f t="shared" si="1"/>
        <v>-0.53398169381566729</v>
      </c>
    </row>
    <row r="117" spans="2:6" x14ac:dyDescent="0.25">
      <c r="B117" t="s">
        <v>20</v>
      </c>
      <c r="C117" s="8">
        <v>126</v>
      </c>
      <c r="D117" s="8" t="s">
        <v>14</v>
      </c>
      <c r="E117" s="8">
        <v>128</v>
      </c>
      <c r="F117" s="32">
        <f t="shared" si="1"/>
        <v>-0.47668924017247971</v>
      </c>
    </row>
    <row r="118" spans="2:6" x14ac:dyDescent="0.25">
      <c r="B118" t="s">
        <v>20</v>
      </c>
      <c r="C118" s="8">
        <v>524</v>
      </c>
      <c r="D118" s="8" t="s">
        <v>14</v>
      </c>
      <c r="E118" s="8">
        <v>33</v>
      </c>
      <c r="F118" s="32">
        <f t="shared" si="1"/>
        <v>-0.57564893282889462</v>
      </c>
    </row>
    <row r="119" spans="2:6" x14ac:dyDescent="0.25">
      <c r="B119" t="s">
        <v>20</v>
      </c>
      <c r="C119" s="8">
        <v>1989</v>
      </c>
      <c r="D119" s="8" t="s">
        <v>14</v>
      </c>
      <c r="E119" s="8">
        <v>1072</v>
      </c>
      <c r="F119" s="32">
        <f t="shared" si="1"/>
        <v>0.50665760053968545</v>
      </c>
    </row>
    <row r="120" spans="2:6" x14ac:dyDescent="0.25">
      <c r="B120" t="s">
        <v>20</v>
      </c>
      <c r="C120" s="8">
        <v>157</v>
      </c>
      <c r="D120" s="8" t="s">
        <v>14</v>
      </c>
      <c r="E120" s="8">
        <v>393</v>
      </c>
      <c r="F120" s="32">
        <f t="shared" si="1"/>
        <v>-0.20064378170984859</v>
      </c>
    </row>
    <row r="121" spans="2:6" x14ac:dyDescent="0.25">
      <c r="B121" t="s">
        <v>20</v>
      </c>
      <c r="C121" s="8">
        <v>4498</v>
      </c>
      <c r="D121" s="8" t="s">
        <v>14</v>
      </c>
      <c r="E121" s="8">
        <v>1257</v>
      </c>
      <c r="F121" s="32">
        <f t="shared" si="1"/>
        <v>0.69936858097586185</v>
      </c>
    </row>
    <row r="122" spans="2:6" x14ac:dyDescent="0.25">
      <c r="B122" t="s">
        <v>20</v>
      </c>
      <c r="C122" s="8">
        <v>80</v>
      </c>
      <c r="D122" s="8" t="s">
        <v>14</v>
      </c>
      <c r="E122" s="8">
        <v>328</v>
      </c>
      <c r="F122" s="32">
        <f t="shared" si="1"/>
        <v>-0.268353045106343</v>
      </c>
    </row>
    <row r="123" spans="2:6" x14ac:dyDescent="0.25">
      <c r="B123" t="s">
        <v>20</v>
      </c>
      <c r="C123" s="8">
        <v>43</v>
      </c>
      <c r="D123" s="8" t="s">
        <v>14</v>
      </c>
      <c r="E123" s="8">
        <v>147</v>
      </c>
      <c r="F123" s="32">
        <f t="shared" si="1"/>
        <v>-0.45689730164119668</v>
      </c>
    </row>
    <row r="124" spans="2:6" x14ac:dyDescent="0.25">
      <c r="B124" t="s">
        <v>20</v>
      </c>
      <c r="C124" s="8">
        <v>2053</v>
      </c>
      <c r="D124" s="8" t="s">
        <v>14</v>
      </c>
      <c r="E124" s="8">
        <v>830</v>
      </c>
      <c r="F124" s="32">
        <f t="shared" si="1"/>
        <v>0.25457080450966008</v>
      </c>
    </row>
    <row r="125" spans="2:6" x14ac:dyDescent="0.25">
      <c r="B125" t="s">
        <v>20</v>
      </c>
      <c r="C125" s="8">
        <v>168</v>
      </c>
      <c r="D125" s="8" t="s">
        <v>14</v>
      </c>
      <c r="E125" s="8">
        <v>331</v>
      </c>
      <c r="F125" s="32">
        <f t="shared" si="1"/>
        <v>-0.26522800218035097</v>
      </c>
    </row>
    <row r="126" spans="2:6" x14ac:dyDescent="0.25">
      <c r="B126" t="s">
        <v>20</v>
      </c>
      <c r="C126" s="8">
        <v>4289</v>
      </c>
      <c r="D126" s="8" t="s">
        <v>14</v>
      </c>
      <c r="E126" s="8">
        <v>25</v>
      </c>
      <c r="F126" s="32">
        <f t="shared" si="1"/>
        <v>-0.58398238063154007</v>
      </c>
    </row>
    <row r="127" spans="2:6" x14ac:dyDescent="0.25">
      <c r="B127" t="s">
        <v>20</v>
      </c>
      <c r="C127" s="8">
        <v>165</v>
      </c>
      <c r="D127" s="8" t="s">
        <v>14</v>
      </c>
      <c r="E127" s="8">
        <v>3483</v>
      </c>
      <c r="F127" s="32">
        <f t="shared" si="1"/>
        <v>3.018150432061963</v>
      </c>
    </row>
    <row r="128" spans="2:6" x14ac:dyDescent="0.25">
      <c r="B128" t="s">
        <v>20</v>
      </c>
      <c r="C128" s="8">
        <v>1815</v>
      </c>
      <c r="D128" s="8" t="s">
        <v>14</v>
      </c>
      <c r="E128" s="8">
        <v>923</v>
      </c>
      <c r="F128" s="32">
        <f t="shared" si="1"/>
        <v>0.35144713521541365</v>
      </c>
    </row>
    <row r="129" spans="2:6" x14ac:dyDescent="0.25">
      <c r="B129" t="s">
        <v>20</v>
      </c>
      <c r="C129" s="8">
        <v>397</v>
      </c>
      <c r="D129" s="8" t="s">
        <v>14</v>
      </c>
      <c r="E129" s="8">
        <v>1</v>
      </c>
      <c r="F129" s="32">
        <f t="shared" si="1"/>
        <v>-0.60898272403947651</v>
      </c>
    </row>
    <row r="130" spans="2:6" x14ac:dyDescent="0.25">
      <c r="B130" t="s">
        <v>20</v>
      </c>
      <c r="C130" s="8">
        <v>1539</v>
      </c>
      <c r="D130" s="8" t="s">
        <v>14</v>
      </c>
      <c r="E130" s="8">
        <v>33</v>
      </c>
      <c r="F130" s="32">
        <f t="shared" si="1"/>
        <v>-0.57564893282889462</v>
      </c>
    </row>
    <row r="131" spans="2:6" x14ac:dyDescent="0.25">
      <c r="B131" t="s">
        <v>20</v>
      </c>
      <c r="C131" s="8">
        <v>138</v>
      </c>
      <c r="D131" s="8" t="s">
        <v>14</v>
      </c>
      <c r="E131" s="8">
        <v>40</v>
      </c>
      <c r="F131" s="32">
        <f t="shared" ref="F131:F194" si="2">(E131-$J$4)/$J$9</f>
        <v>-0.56835716600157982</v>
      </c>
    </row>
    <row r="132" spans="2:6" x14ac:dyDescent="0.25">
      <c r="B132" t="s">
        <v>20</v>
      </c>
      <c r="C132" s="8">
        <v>3594</v>
      </c>
      <c r="D132" s="8" t="s">
        <v>14</v>
      </c>
      <c r="E132" s="8">
        <v>23</v>
      </c>
      <c r="F132" s="32">
        <f t="shared" si="2"/>
        <v>-0.58606574258220145</v>
      </c>
    </row>
    <row r="133" spans="2:6" x14ac:dyDescent="0.25">
      <c r="B133" t="s">
        <v>20</v>
      </c>
      <c r="C133" s="8">
        <v>5880</v>
      </c>
      <c r="D133" s="8" t="s">
        <v>14</v>
      </c>
      <c r="E133" s="8">
        <v>75</v>
      </c>
      <c r="F133" s="32">
        <f t="shared" si="2"/>
        <v>-0.5318983318650059</v>
      </c>
    </row>
    <row r="134" spans="2:6" x14ac:dyDescent="0.25">
      <c r="B134" t="s">
        <v>20</v>
      </c>
      <c r="C134" s="8">
        <v>112</v>
      </c>
      <c r="D134" s="8" t="s">
        <v>14</v>
      </c>
      <c r="E134" s="8">
        <v>2176</v>
      </c>
      <c r="F134" s="32">
        <f t="shared" si="2"/>
        <v>1.6566733973047598</v>
      </c>
    </row>
    <row r="135" spans="2:6" x14ac:dyDescent="0.25">
      <c r="B135" t="s">
        <v>20</v>
      </c>
      <c r="C135" s="8">
        <v>943</v>
      </c>
      <c r="D135" s="8" t="s">
        <v>14</v>
      </c>
      <c r="E135" s="8">
        <v>441</v>
      </c>
      <c r="F135" s="32">
        <f t="shared" si="2"/>
        <v>-0.15064309489397579</v>
      </c>
    </row>
    <row r="136" spans="2:6" x14ac:dyDescent="0.25">
      <c r="B136" t="s">
        <v>20</v>
      </c>
      <c r="C136" s="8">
        <v>2468</v>
      </c>
      <c r="D136" s="8" t="s">
        <v>14</v>
      </c>
      <c r="E136" s="8">
        <v>25</v>
      </c>
      <c r="F136" s="32">
        <f t="shared" si="2"/>
        <v>-0.58398238063154007</v>
      </c>
    </row>
    <row r="137" spans="2:6" x14ac:dyDescent="0.25">
      <c r="B137" t="s">
        <v>20</v>
      </c>
      <c r="C137" s="8">
        <v>2551</v>
      </c>
      <c r="D137" s="8" t="s">
        <v>14</v>
      </c>
      <c r="E137" s="8">
        <v>127</v>
      </c>
      <c r="F137" s="32">
        <f t="shared" si="2"/>
        <v>-0.47773092114781041</v>
      </c>
    </row>
    <row r="138" spans="2:6" x14ac:dyDescent="0.25">
      <c r="B138" t="s">
        <v>20</v>
      </c>
      <c r="C138" s="8">
        <v>101</v>
      </c>
      <c r="D138" s="8" t="s">
        <v>14</v>
      </c>
      <c r="E138" s="8">
        <v>355</v>
      </c>
      <c r="F138" s="32">
        <f t="shared" si="2"/>
        <v>-0.24022765877241456</v>
      </c>
    </row>
    <row r="139" spans="2:6" x14ac:dyDescent="0.25">
      <c r="B139" t="s">
        <v>20</v>
      </c>
      <c r="C139" s="8">
        <v>92</v>
      </c>
      <c r="D139" s="8" t="s">
        <v>14</v>
      </c>
      <c r="E139" s="8">
        <v>44</v>
      </c>
      <c r="F139" s="32">
        <f t="shared" si="2"/>
        <v>-0.56419044210025715</v>
      </c>
    </row>
    <row r="140" spans="2:6" x14ac:dyDescent="0.25">
      <c r="B140" t="s">
        <v>20</v>
      </c>
      <c r="C140" s="8">
        <v>62</v>
      </c>
      <c r="D140" s="8" t="s">
        <v>14</v>
      </c>
      <c r="E140" s="8">
        <v>67</v>
      </c>
      <c r="F140" s="32">
        <f t="shared" si="2"/>
        <v>-0.54023177966765135</v>
      </c>
    </row>
    <row r="141" spans="2:6" x14ac:dyDescent="0.25">
      <c r="B141" t="s">
        <v>20</v>
      </c>
      <c r="C141" s="8">
        <v>149</v>
      </c>
      <c r="D141" s="8" t="s">
        <v>14</v>
      </c>
      <c r="E141" s="8">
        <v>1068</v>
      </c>
      <c r="F141" s="32">
        <f t="shared" si="2"/>
        <v>0.50249087663836267</v>
      </c>
    </row>
    <row r="142" spans="2:6" x14ac:dyDescent="0.25">
      <c r="B142" t="s">
        <v>20</v>
      </c>
      <c r="C142" s="8">
        <v>329</v>
      </c>
      <c r="D142" s="8" t="s">
        <v>14</v>
      </c>
      <c r="E142" s="8">
        <v>424</v>
      </c>
      <c r="F142" s="32">
        <f t="shared" si="2"/>
        <v>-0.1683516714745974</v>
      </c>
    </row>
    <row r="143" spans="2:6" x14ac:dyDescent="0.25">
      <c r="B143" t="s">
        <v>20</v>
      </c>
      <c r="C143" s="8">
        <v>97</v>
      </c>
      <c r="D143" s="8" t="s">
        <v>14</v>
      </c>
      <c r="E143" s="8">
        <v>151</v>
      </c>
      <c r="F143" s="32">
        <f t="shared" si="2"/>
        <v>-0.45273057773987396</v>
      </c>
    </row>
    <row r="144" spans="2:6" x14ac:dyDescent="0.25">
      <c r="B144" t="s">
        <v>20</v>
      </c>
      <c r="C144" s="8">
        <v>1784</v>
      </c>
      <c r="D144" s="8" t="s">
        <v>14</v>
      </c>
      <c r="E144" s="8">
        <v>1608</v>
      </c>
      <c r="F144" s="32">
        <f t="shared" si="2"/>
        <v>1.0649986033169319</v>
      </c>
    </row>
    <row r="145" spans="2:6" x14ac:dyDescent="0.25">
      <c r="B145" t="s">
        <v>20</v>
      </c>
      <c r="C145" s="8">
        <v>1684</v>
      </c>
      <c r="D145" s="8" t="s">
        <v>14</v>
      </c>
      <c r="E145" s="8">
        <v>941</v>
      </c>
      <c r="F145" s="32">
        <f t="shared" si="2"/>
        <v>0.37019739277136593</v>
      </c>
    </row>
    <row r="146" spans="2:6" x14ac:dyDescent="0.25">
      <c r="B146" t="s">
        <v>20</v>
      </c>
      <c r="C146" s="8">
        <v>250</v>
      </c>
      <c r="D146" s="8" t="s">
        <v>14</v>
      </c>
      <c r="E146" s="8">
        <v>1</v>
      </c>
      <c r="F146" s="32">
        <f t="shared" si="2"/>
        <v>-0.60898272403947651</v>
      </c>
    </row>
    <row r="147" spans="2:6" x14ac:dyDescent="0.25">
      <c r="B147" t="s">
        <v>20</v>
      </c>
      <c r="C147" s="8">
        <v>238</v>
      </c>
      <c r="D147" s="8" t="s">
        <v>14</v>
      </c>
      <c r="E147" s="8">
        <v>40</v>
      </c>
      <c r="F147" s="32">
        <f t="shared" si="2"/>
        <v>-0.56835716600157982</v>
      </c>
    </row>
    <row r="148" spans="2:6" x14ac:dyDescent="0.25">
      <c r="B148" t="s">
        <v>20</v>
      </c>
      <c r="C148" s="8">
        <v>53</v>
      </c>
      <c r="D148" s="8" t="s">
        <v>14</v>
      </c>
      <c r="E148" s="8">
        <v>3015</v>
      </c>
      <c r="F148" s="32">
        <f t="shared" si="2"/>
        <v>2.5306437356072031</v>
      </c>
    </row>
    <row r="149" spans="2:6" x14ac:dyDescent="0.25">
      <c r="B149" t="s">
        <v>20</v>
      </c>
      <c r="C149" s="8">
        <v>214</v>
      </c>
      <c r="D149" s="8" t="s">
        <v>14</v>
      </c>
      <c r="E149" s="8">
        <v>435</v>
      </c>
      <c r="F149" s="32">
        <f t="shared" si="2"/>
        <v>-0.1568931807459599</v>
      </c>
    </row>
    <row r="150" spans="2:6" x14ac:dyDescent="0.25">
      <c r="B150" t="s">
        <v>20</v>
      </c>
      <c r="C150" s="8">
        <v>222</v>
      </c>
      <c r="D150" s="8" t="s">
        <v>14</v>
      </c>
      <c r="E150" s="8">
        <v>714</v>
      </c>
      <c r="F150" s="32">
        <f t="shared" si="2"/>
        <v>0.13373581137130078</v>
      </c>
    </row>
    <row r="151" spans="2:6" x14ac:dyDescent="0.25">
      <c r="B151" t="s">
        <v>20</v>
      </c>
      <c r="C151" s="8">
        <v>1884</v>
      </c>
      <c r="D151" s="8" t="s">
        <v>14</v>
      </c>
      <c r="E151" s="8">
        <v>5497</v>
      </c>
      <c r="F151" s="32">
        <f t="shared" si="2"/>
        <v>5.1160959163779598</v>
      </c>
    </row>
    <row r="152" spans="2:6" x14ac:dyDescent="0.25">
      <c r="B152" t="s">
        <v>20</v>
      </c>
      <c r="C152" s="8">
        <v>218</v>
      </c>
      <c r="D152" s="8" t="s">
        <v>14</v>
      </c>
      <c r="E152" s="8">
        <v>418</v>
      </c>
      <c r="F152" s="32">
        <f t="shared" si="2"/>
        <v>-0.17460175732658151</v>
      </c>
    </row>
    <row r="153" spans="2:6" x14ac:dyDescent="0.25">
      <c r="B153" t="s">
        <v>20</v>
      </c>
      <c r="C153" s="8">
        <v>6465</v>
      </c>
      <c r="D153" s="8" t="s">
        <v>14</v>
      </c>
      <c r="E153" s="8">
        <v>1439</v>
      </c>
      <c r="F153" s="32">
        <f t="shared" si="2"/>
        <v>0.88895451848604623</v>
      </c>
    </row>
    <row r="154" spans="2:6" x14ac:dyDescent="0.25">
      <c r="B154" t="s">
        <v>20</v>
      </c>
      <c r="C154" s="8">
        <v>59</v>
      </c>
      <c r="D154" s="8" t="s">
        <v>14</v>
      </c>
      <c r="E154" s="8">
        <v>15</v>
      </c>
      <c r="F154" s="32">
        <f t="shared" si="2"/>
        <v>-0.5943991903848469</v>
      </c>
    </row>
    <row r="155" spans="2:6" x14ac:dyDescent="0.25">
      <c r="B155" t="s">
        <v>20</v>
      </c>
      <c r="C155" s="8">
        <v>88</v>
      </c>
      <c r="D155" s="8" t="s">
        <v>14</v>
      </c>
      <c r="E155" s="8">
        <v>1999</v>
      </c>
      <c r="F155" s="32">
        <f t="shared" si="2"/>
        <v>1.472295864671229</v>
      </c>
    </row>
    <row r="156" spans="2:6" x14ac:dyDescent="0.25">
      <c r="B156" t="s">
        <v>20</v>
      </c>
      <c r="C156" s="8">
        <v>1697</v>
      </c>
      <c r="D156" s="8" t="s">
        <v>14</v>
      </c>
      <c r="E156" s="8">
        <v>118</v>
      </c>
      <c r="F156" s="32">
        <f t="shared" si="2"/>
        <v>-0.48710604992578654</v>
      </c>
    </row>
    <row r="157" spans="2:6" x14ac:dyDescent="0.25">
      <c r="B157" t="s">
        <v>20</v>
      </c>
      <c r="C157" s="8">
        <v>92</v>
      </c>
      <c r="D157" s="8" t="s">
        <v>14</v>
      </c>
      <c r="E157" s="8">
        <v>162</v>
      </c>
      <c r="F157" s="32">
        <f t="shared" si="2"/>
        <v>-0.44127208701123644</v>
      </c>
    </row>
    <row r="158" spans="2:6" x14ac:dyDescent="0.25">
      <c r="B158" t="s">
        <v>20</v>
      </c>
      <c r="C158" s="8">
        <v>186</v>
      </c>
      <c r="D158" s="8" t="s">
        <v>14</v>
      </c>
      <c r="E158" s="8">
        <v>83</v>
      </c>
      <c r="F158" s="32">
        <f t="shared" si="2"/>
        <v>-0.52356488406236046</v>
      </c>
    </row>
    <row r="159" spans="2:6" x14ac:dyDescent="0.25">
      <c r="B159" t="s">
        <v>20</v>
      </c>
      <c r="C159" s="8">
        <v>138</v>
      </c>
      <c r="D159" s="8" t="s">
        <v>14</v>
      </c>
      <c r="E159" s="8">
        <v>747</v>
      </c>
      <c r="F159" s="32">
        <f t="shared" si="2"/>
        <v>0.16811128355721333</v>
      </c>
    </row>
    <row r="160" spans="2:6" x14ac:dyDescent="0.25">
      <c r="B160" t="s">
        <v>20</v>
      </c>
      <c r="C160" s="8">
        <v>261</v>
      </c>
      <c r="D160" s="8" t="s">
        <v>14</v>
      </c>
      <c r="E160" s="8">
        <v>84</v>
      </c>
      <c r="F160" s="32">
        <f t="shared" si="2"/>
        <v>-0.52252320308702982</v>
      </c>
    </row>
    <row r="161" spans="2:6" x14ac:dyDescent="0.25">
      <c r="B161" t="s">
        <v>20</v>
      </c>
      <c r="C161" s="8">
        <v>107</v>
      </c>
      <c r="D161" s="8" t="s">
        <v>14</v>
      </c>
      <c r="E161" s="8">
        <v>91</v>
      </c>
      <c r="F161" s="32">
        <f t="shared" si="2"/>
        <v>-0.51523143625971501</v>
      </c>
    </row>
    <row r="162" spans="2:6" x14ac:dyDescent="0.25">
      <c r="B162" t="s">
        <v>20</v>
      </c>
      <c r="C162" s="8">
        <v>199</v>
      </c>
      <c r="D162" s="8" t="s">
        <v>14</v>
      </c>
      <c r="E162" s="8">
        <v>792</v>
      </c>
      <c r="F162" s="32">
        <f t="shared" si="2"/>
        <v>0.21498692744709411</v>
      </c>
    </row>
    <row r="163" spans="2:6" x14ac:dyDescent="0.25">
      <c r="B163" t="s">
        <v>20</v>
      </c>
      <c r="C163" s="8">
        <v>5512</v>
      </c>
      <c r="D163" s="8" t="s">
        <v>14</v>
      </c>
      <c r="E163" s="8">
        <v>32</v>
      </c>
      <c r="F163" s="32">
        <f t="shared" si="2"/>
        <v>-0.57669061380422526</v>
      </c>
    </row>
    <row r="164" spans="2:6" x14ac:dyDescent="0.25">
      <c r="B164" t="s">
        <v>20</v>
      </c>
      <c r="C164" s="8">
        <v>86</v>
      </c>
      <c r="D164" s="8" t="s">
        <v>14</v>
      </c>
      <c r="E164" s="8">
        <v>186</v>
      </c>
      <c r="F164" s="32">
        <f t="shared" si="2"/>
        <v>-0.41627174360330005</v>
      </c>
    </row>
    <row r="165" spans="2:6" x14ac:dyDescent="0.25">
      <c r="B165" t="s">
        <v>20</v>
      </c>
      <c r="C165" s="8">
        <v>2768</v>
      </c>
      <c r="D165" s="8" t="s">
        <v>14</v>
      </c>
      <c r="E165" s="8">
        <v>605</v>
      </c>
      <c r="F165" s="32">
        <f t="shared" si="2"/>
        <v>2.0192585060256299E-2</v>
      </c>
    </row>
    <row r="166" spans="2:6" x14ac:dyDescent="0.25">
      <c r="B166" t="s">
        <v>20</v>
      </c>
      <c r="C166" s="8">
        <v>48</v>
      </c>
      <c r="D166" s="8" t="s">
        <v>14</v>
      </c>
      <c r="E166" s="8">
        <v>1</v>
      </c>
      <c r="F166" s="32">
        <f t="shared" si="2"/>
        <v>-0.60898272403947651</v>
      </c>
    </row>
    <row r="167" spans="2:6" x14ac:dyDescent="0.25">
      <c r="B167" t="s">
        <v>20</v>
      </c>
      <c r="C167" s="8">
        <v>87</v>
      </c>
      <c r="D167" s="8" t="s">
        <v>14</v>
      </c>
      <c r="E167" s="8">
        <v>31</v>
      </c>
      <c r="F167" s="32">
        <f t="shared" si="2"/>
        <v>-0.57773229477955601</v>
      </c>
    </row>
    <row r="168" spans="2:6" x14ac:dyDescent="0.25">
      <c r="B168" t="s">
        <v>20</v>
      </c>
      <c r="C168" s="8">
        <v>1894</v>
      </c>
      <c r="D168" s="8" t="s">
        <v>14</v>
      </c>
      <c r="E168" s="8">
        <v>1181</v>
      </c>
      <c r="F168" s="32">
        <f t="shared" si="2"/>
        <v>0.62020082685072997</v>
      </c>
    </row>
    <row r="169" spans="2:6" x14ac:dyDescent="0.25">
      <c r="B169" t="s">
        <v>20</v>
      </c>
      <c r="C169" s="8">
        <v>282</v>
      </c>
      <c r="D169" s="8" t="s">
        <v>14</v>
      </c>
      <c r="E169" s="8">
        <v>39</v>
      </c>
      <c r="F169" s="32">
        <f t="shared" si="2"/>
        <v>-0.56939884697691057</v>
      </c>
    </row>
    <row r="170" spans="2:6" x14ac:dyDescent="0.25">
      <c r="B170" t="s">
        <v>20</v>
      </c>
      <c r="C170" s="8">
        <v>116</v>
      </c>
      <c r="D170" s="8" t="s">
        <v>14</v>
      </c>
      <c r="E170" s="8">
        <v>46</v>
      </c>
      <c r="F170" s="32">
        <f t="shared" si="2"/>
        <v>-0.56210708014959576</v>
      </c>
    </row>
    <row r="171" spans="2:6" x14ac:dyDescent="0.25">
      <c r="B171" t="s">
        <v>20</v>
      </c>
      <c r="C171" s="8">
        <v>83</v>
      </c>
      <c r="D171" s="8" t="s">
        <v>14</v>
      </c>
      <c r="E171" s="8">
        <v>105</v>
      </c>
      <c r="F171" s="32">
        <f t="shared" si="2"/>
        <v>-0.5006479026050854</v>
      </c>
    </row>
    <row r="172" spans="2:6" x14ac:dyDescent="0.25">
      <c r="B172" t="s">
        <v>20</v>
      </c>
      <c r="C172" s="8">
        <v>91</v>
      </c>
      <c r="D172" s="8" t="s">
        <v>14</v>
      </c>
      <c r="E172" s="8">
        <v>535</v>
      </c>
      <c r="F172" s="32">
        <f t="shared" si="2"/>
        <v>-5.2725083212891544E-2</v>
      </c>
    </row>
    <row r="173" spans="2:6" x14ac:dyDescent="0.25">
      <c r="B173" t="s">
        <v>20</v>
      </c>
      <c r="C173" s="8">
        <v>546</v>
      </c>
      <c r="D173" s="8" t="s">
        <v>14</v>
      </c>
      <c r="E173" s="8">
        <v>16</v>
      </c>
      <c r="F173" s="32">
        <f t="shared" si="2"/>
        <v>-0.59335750940951626</v>
      </c>
    </row>
    <row r="174" spans="2:6" x14ac:dyDescent="0.25">
      <c r="B174" t="s">
        <v>20</v>
      </c>
      <c r="C174" s="8">
        <v>393</v>
      </c>
      <c r="D174" s="8" t="s">
        <v>14</v>
      </c>
      <c r="E174" s="8">
        <v>575</v>
      </c>
      <c r="F174" s="32">
        <f t="shared" si="2"/>
        <v>-1.1057844199664206E-2</v>
      </c>
    </row>
    <row r="175" spans="2:6" x14ac:dyDescent="0.25">
      <c r="B175" t="s">
        <v>20</v>
      </c>
      <c r="C175" s="8">
        <v>133</v>
      </c>
      <c r="D175" s="8" t="s">
        <v>14</v>
      </c>
      <c r="E175" s="8">
        <v>1120</v>
      </c>
      <c r="F175" s="32">
        <f t="shared" si="2"/>
        <v>0.55665828735555822</v>
      </c>
    </row>
    <row r="176" spans="2:6" x14ac:dyDescent="0.25">
      <c r="B176" t="s">
        <v>20</v>
      </c>
      <c r="C176" s="8">
        <v>254</v>
      </c>
      <c r="D176" s="8" t="s">
        <v>14</v>
      </c>
      <c r="E176" s="8">
        <v>113</v>
      </c>
      <c r="F176" s="32">
        <f t="shared" si="2"/>
        <v>-0.49231445480243996</v>
      </c>
    </row>
    <row r="177" spans="2:6" x14ac:dyDescent="0.25">
      <c r="B177" t="s">
        <v>20</v>
      </c>
      <c r="C177" s="8">
        <v>176</v>
      </c>
      <c r="D177" s="8" t="s">
        <v>14</v>
      </c>
      <c r="E177" s="8">
        <v>1538</v>
      </c>
      <c r="F177" s="32">
        <f t="shared" si="2"/>
        <v>0.99208093504378392</v>
      </c>
    </row>
    <row r="178" spans="2:6" x14ac:dyDescent="0.25">
      <c r="B178" t="s">
        <v>20</v>
      </c>
      <c r="C178" s="8">
        <v>337</v>
      </c>
      <c r="D178" s="8" t="s">
        <v>14</v>
      </c>
      <c r="E178" s="8">
        <v>9</v>
      </c>
      <c r="F178" s="32">
        <f t="shared" si="2"/>
        <v>-0.60064927623683106</v>
      </c>
    </row>
    <row r="179" spans="2:6" x14ac:dyDescent="0.25">
      <c r="B179" t="s">
        <v>20</v>
      </c>
      <c r="C179" s="8">
        <v>107</v>
      </c>
      <c r="D179" s="8" t="s">
        <v>14</v>
      </c>
      <c r="E179" s="8">
        <v>554</v>
      </c>
      <c r="F179" s="32">
        <f t="shared" si="2"/>
        <v>-3.2933144681608559E-2</v>
      </c>
    </row>
    <row r="180" spans="2:6" x14ac:dyDescent="0.25">
      <c r="B180" t="s">
        <v>20</v>
      </c>
      <c r="C180" s="8">
        <v>183</v>
      </c>
      <c r="D180" s="8" t="s">
        <v>14</v>
      </c>
      <c r="E180" s="8">
        <v>648</v>
      </c>
      <c r="F180" s="32">
        <f t="shared" si="2"/>
        <v>6.4984866999475685E-2</v>
      </c>
    </row>
    <row r="181" spans="2:6" x14ac:dyDescent="0.25">
      <c r="B181" t="s">
        <v>20</v>
      </c>
      <c r="C181" s="8">
        <v>72</v>
      </c>
      <c r="D181" s="8" t="s">
        <v>14</v>
      </c>
      <c r="E181" s="8">
        <v>21</v>
      </c>
      <c r="F181" s="32">
        <f t="shared" si="2"/>
        <v>-0.58814910453286284</v>
      </c>
    </row>
    <row r="182" spans="2:6" x14ac:dyDescent="0.25">
      <c r="B182" t="s">
        <v>20</v>
      </c>
      <c r="C182" s="8">
        <v>295</v>
      </c>
      <c r="D182" s="8" t="s">
        <v>14</v>
      </c>
      <c r="E182" s="8">
        <v>54</v>
      </c>
      <c r="F182" s="32">
        <f t="shared" si="2"/>
        <v>-0.55377363234695032</v>
      </c>
    </row>
    <row r="183" spans="2:6" x14ac:dyDescent="0.25">
      <c r="B183" t="s">
        <v>20</v>
      </c>
      <c r="C183" s="8">
        <v>142</v>
      </c>
      <c r="D183" s="8" t="s">
        <v>14</v>
      </c>
      <c r="E183" s="8">
        <v>120</v>
      </c>
      <c r="F183" s="32">
        <f t="shared" si="2"/>
        <v>-0.48502268797512516</v>
      </c>
    </row>
    <row r="184" spans="2:6" x14ac:dyDescent="0.25">
      <c r="B184" t="s">
        <v>20</v>
      </c>
      <c r="C184" s="8">
        <v>85</v>
      </c>
      <c r="D184" s="8" t="s">
        <v>14</v>
      </c>
      <c r="E184" s="8">
        <v>579</v>
      </c>
      <c r="F184" s="32">
        <f t="shared" si="2"/>
        <v>-6.8911202983414719E-3</v>
      </c>
    </row>
    <row r="185" spans="2:6" x14ac:dyDescent="0.25">
      <c r="B185" t="s">
        <v>20</v>
      </c>
      <c r="C185" s="8">
        <v>659</v>
      </c>
      <c r="D185" s="8" t="s">
        <v>14</v>
      </c>
      <c r="E185" s="8">
        <v>2072</v>
      </c>
      <c r="F185" s="32">
        <f t="shared" si="2"/>
        <v>1.5483385758703687</v>
      </c>
    </row>
    <row r="186" spans="2:6" x14ac:dyDescent="0.25">
      <c r="B186" t="s">
        <v>20</v>
      </c>
      <c r="C186" s="8">
        <v>121</v>
      </c>
      <c r="D186" s="8" t="s">
        <v>14</v>
      </c>
      <c r="E186" s="8">
        <v>0</v>
      </c>
      <c r="F186" s="32">
        <f t="shared" si="2"/>
        <v>-0.61002440501480715</v>
      </c>
    </row>
    <row r="187" spans="2:6" x14ac:dyDescent="0.25">
      <c r="B187" t="s">
        <v>20</v>
      </c>
      <c r="C187" s="8">
        <v>3742</v>
      </c>
      <c r="D187" s="8" t="s">
        <v>14</v>
      </c>
      <c r="E187" s="8">
        <v>1796</v>
      </c>
      <c r="F187" s="32">
        <f t="shared" si="2"/>
        <v>1.2608346266791002</v>
      </c>
    </row>
    <row r="188" spans="2:6" x14ac:dyDescent="0.25">
      <c r="B188" t="s">
        <v>20</v>
      </c>
      <c r="C188" s="8">
        <v>223</v>
      </c>
      <c r="D188" s="8" t="s">
        <v>14</v>
      </c>
      <c r="E188" s="8">
        <v>62</v>
      </c>
      <c r="F188" s="32">
        <f t="shared" si="2"/>
        <v>-0.54544018454430476</v>
      </c>
    </row>
    <row r="189" spans="2:6" x14ac:dyDescent="0.25">
      <c r="B189" t="s">
        <v>20</v>
      </c>
      <c r="C189" s="8">
        <v>133</v>
      </c>
      <c r="D189" s="8" t="s">
        <v>14</v>
      </c>
      <c r="E189" s="8">
        <v>347</v>
      </c>
      <c r="F189" s="32">
        <f t="shared" si="2"/>
        <v>-0.24856110657506003</v>
      </c>
    </row>
    <row r="190" spans="2:6" x14ac:dyDescent="0.25">
      <c r="B190" t="s">
        <v>20</v>
      </c>
      <c r="C190" s="8">
        <v>5168</v>
      </c>
      <c r="D190" s="8" t="s">
        <v>14</v>
      </c>
      <c r="E190" s="8">
        <v>19</v>
      </c>
      <c r="F190" s="32">
        <f t="shared" si="2"/>
        <v>-0.59023246648352423</v>
      </c>
    </row>
    <row r="191" spans="2:6" x14ac:dyDescent="0.25">
      <c r="B191" t="s">
        <v>20</v>
      </c>
      <c r="C191" s="8">
        <v>307</v>
      </c>
      <c r="D191" s="8" t="s">
        <v>14</v>
      </c>
      <c r="E191" s="8">
        <v>1258</v>
      </c>
      <c r="F191" s="32">
        <f t="shared" si="2"/>
        <v>0.7004102619511926</v>
      </c>
    </row>
    <row r="192" spans="2:6" x14ac:dyDescent="0.25">
      <c r="B192" t="s">
        <v>20</v>
      </c>
      <c r="C192" s="8">
        <v>2441</v>
      </c>
      <c r="D192" s="8" t="s">
        <v>14</v>
      </c>
      <c r="E192" s="8">
        <v>362</v>
      </c>
      <c r="F192" s="32">
        <f t="shared" si="2"/>
        <v>-0.23293589194509978</v>
      </c>
    </row>
    <row r="193" spans="2:6" x14ac:dyDescent="0.25">
      <c r="B193" t="s">
        <v>20</v>
      </c>
      <c r="C193" s="8">
        <v>1385</v>
      </c>
      <c r="D193" s="8" t="s">
        <v>14</v>
      </c>
      <c r="E193" s="8">
        <v>133</v>
      </c>
      <c r="F193" s="32">
        <f t="shared" si="2"/>
        <v>-0.47148083529582629</v>
      </c>
    </row>
    <row r="194" spans="2:6" x14ac:dyDescent="0.25">
      <c r="B194" t="s">
        <v>20</v>
      </c>
      <c r="C194" s="8">
        <v>190</v>
      </c>
      <c r="D194" s="8" t="s">
        <v>14</v>
      </c>
      <c r="E194" s="8">
        <v>846</v>
      </c>
      <c r="F194" s="32">
        <f t="shared" si="2"/>
        <v>0.27123770011495102</v>
      </c>
    </row>
    <row r="195" spans="2:6" x14ac:dyDescent="0.25">
      <c r="B195" t="s">
        <v>20</v>
      </c>
      <c r="C195" s="8">
        <v>470</v>
      </c>
      <c r="D195" s="8" t="s">
        <v>14</v>
      </c>
      <c r="E195" s="8">
        <v>10</v>
      </c>
      <c r="F195" s="32">
        <f t="shared" ref="F195:F258" si="3">(E195-$J$4)/$J$9</f>
        <v>-0.59960759526150031</v>
      </c>
    </row>
    <row r="196" spans="2:6" x14ac:dyDescent="0.25">
      <c r="B196" t="s">
        <v>20</v>
      </c>
      <c r="C196" s="8">
        <v>253</v>
      </c>
      <c r="D196" s="8" t="s">
        <v>14</v>
      </c>
      <c r="E196" s="8">
        <v>191</v>
      </c>
      <c r="F196" s="32">
        <f t="shared" si="3"/>
        <v>-0.41106333872664663</v>
      </c>
    </row>
    <row r="197" spans="2:6" x14ac:dyDescent="0.25">
      <c r="B197" t="s">
        <v>20</v>
      </c>
      <c r="C197" s="8">
        <v>1113</v>
      </c>
      <c r="D197" s="8" t="s">
        <v>14</v>
      </c>
      <c r="E197" s="8">
        <v>1979</v>
      </c>
      <c r="F197" s="32">
        <f t="shared" si="3"/>
        <v>1.4514622451646153</v>
      </c>
    </row>
    <row r="198" spans="2:6" x14ac:dyDescent="0.25">
      <c r="B198" t="s">
        <v>20</v>
      </c>
      <c r="C198" s="8">
        <v>2283</v>
      </c>
      <c r="D198" s="8" t="s">
        <v>14</v>
      </c>
      <c r="E198" s="8">
        <v>63</v>
      </c>
      <c r="F198" s="32">
        <f t="shared" si="3"/>
        <v>-0.54439850356897412</v>
      </c>
    </row>
    <row r="199" spans="2:6" x14ac:dyDescent="0.25">
      <c r="B199" t="s">
        <v>20</v>
      </c>
      <c r="C199" s="8">
        <v>1095</v>
      </c>
      <c r="D199" s="8" t="s">
        <v>14</v>
      </c>
      <c r="E199" s="8">
        <v>6080</v>
      </c>
      <c r="F199" s="32">
        <f t="shared" si="3"/>
        <v>5.7233959249957476</v>
      </c>
    </row>
    <row r="200" spans="2:6" x14ac:dyDescent="0.25">
      <c r="B200" t="s">
        <v>20</v>
      </c>
      <c r="C200" s="8">
        <v>1690</v>
      </c>
      <c r="D200" s="8" t="s">
        <v>14</v>
      </c>
      <c r="E200" s="8">
        <v>80</v>
      </c>
      <c r="F200" s="32">
        <f t="shared" si="3"/>
        <v>-0.52668992698835249</v>
      </c>
    </row>
    <row r="201" spans="2:6" x14ac:dyDescent="0.25">
      <c r="B201" t="s">
        <v>20</v>
      </c>
      <c r="C201" s="8">
        <v>191</v>
      </c>
      <c r="D201" s="8" t="s">
        <v>14</v>
      </c>
      <c r="E201" s="8">
        <v>9</v>
      </c>
      <c r="F201" s="32">
        <f t="shared" si="3"/>
        <v>-0.60064927623683106</v>
      </c>
    </row>
    <row r="202" spans="2:6" x14ac:dyDescent="0.25">
      <c r="B202" t="s">
        <v>20</v>
      </c>
      <c r="C202" s="8">
        <v>2013</v>
      </c>
      <c r="D202" s="8" t="s">
        <v>14</v>
      </c>
      <c r="E202" s="8">
        <v>1784</v>
      </c>
      <c r="F202" s="32">
        <f t="shared" si="3"/>
        <v>1.2483344549751318</v>
      </c>
    </row>
    <row r="203" spans="2:6" x14ac:dyDescent="0.25">
      <c r="B203" t="s">
        <v>20</v>
      </c>
      <c r="C203" s="8">
        <v>1703</v>
      </c>
      <c r="D203" s="8" t="s">
        <v>14</v>
      </c>
      <c r="E203" s="8">
        <v>243</v>
      </c>
      <c r="F203" s="32">
        <f t="shared" si="3"/>
        <v>-0.35689592800945108</v>
      </c>
    </row>
    <row r="204" spans="2:6" x14ac:dyDescent="0.25">
      <c r="B204" t="s">
        <v>20</v>
      </c>
      <c r="C204" s="8">
        <v>80</v>
      </c>
      <c r="D204" s="8" t="s">
        <v>14</v>
      </c>
      <c r="E204" s="8">
        <v>1296</v>
      </c>
      <c r="F204" s="32">
        <f t="shared" si="3"/>
        <v>0.73999413901375855</v>
      </c>
    </row>
    <row r="205" spans="2:6" x14ac:dyDescent="0.25">
      <c r="B205" t="s">
        <v>20</v>
      </c>
      <c r="C205" s="8">
        <v>41</v>
      </c>
      <c r="D205" s="8" t="s">
        <v>14</v>
      </c>
      <c r="E205" s="8">
        <v>77</v>
      </c>
      <c r="F205" s="32">
        <f t="shared" si="3"/>
        <v>-0.52981496991434451</v>
      </c>
    </row>
    <row r="206" spans="2:6" x14ac:dyDescent="0.25">
      <c r="B206" t="s">
        <v>20</v>
      </c>
      <c r="C206" s="8">
        <v>187</v>
      </c>
      <c r="D206" s="8" t="s">
        <v>14</v>
      </c>
      <c r="E206" s="8">
        <v>395</v>
      </c>
      <c r="F206" s="32">
        <f t="shared" si="3"/>
        <v>-0.19856041975918723</v>
      </c>
    </row>
    <row r="207" spans="2:6" x14ac:dyDescent="0.25">
      <c r="B207" t="s">
        <v>20</v>
      </c>
      <c r="C207" s="8">
        <v>2875</v>
      </c>
      <c r="D207" s="8" t="s">
        <v>14</v>
      </c>
      <c r="E207" s="8">
        <v>49</v>
      </c>
      <c r="F207" s="32">
        <f t="shared" si="3"/>
        <v>-0.55898203722360373</v>
      </c>
    </row>
    <row r="208" spans="2:6" x14ac:dyDescent="0.25">
      <c r="B208" t="s">
        <v>20</v>
      </c>
      <c r="C208" s="8">
        <v>88</v>
      </c>
      <c r="D208" s="8" t="s">
        <v>14</v>
      </c>
      <c r="E208" s="8">
        <v>180</v>
      </c>
      <c r="F208" s="32">
        <f t="shared" si="3"/>
        <v>-0.42252182945528416</v>
      </c>
    </row>
    <row r="209" spans="2:6" x14ac:dyDescent="0.25">
      <c r="B209" t="s">
        <v>20</v>
      </c>
      <c r="C209" s="8">
        <v>191</v>
      </c>
      <c r="D209" s="8" t="s">
        <v>14</v>
      </c>
      <c r="E209" s="8">
        <v>2690</v>
      </c>
      <c r="F209" s="32">
        <f t="shared" si="3"/>
        <v>2.1920974186247313</v>
      </c>
    </row>
    <row r="210" spans="2:6" x14ac:dyDescent="0.25">
      <c r="B210" t="s">
        <v>20</v>
      </c>
      <c r="C210" s="8">
        <v>139</v>
      </c>
      <c r="D210" s="8" t="s">
        <v>14</v>
      </c>
      <c r="E210" s="8">
        <v>2779</v>
      </c>
      <c r="F210" s="32">
        <f t="shared" si="3"/>
        <v>2.2848070254291621</v>
      </c>
    </row>
    <row r="211" spans="2:6" x14ac:dyDescent="0.25">
      <c r="B211" t="s">
        <v>20</v>
      </c>
      <c r="C211" s="8">
        <v>186</v>
      </c>
      <c r="D211" s="8" t="s">
        <v>14</v>
      </c>
      <c r="E211" s="8">
        <v>92</v>
      </c>
      <c r="F211" s="32">
        <f t="shared" si="3"/>
        <v>-0.51418975528438426</v>
      </c>
    </row>
    <row r="212" spans="2:6" x14ac:dyDescent="0.25">
      <c r="B212" t="s">
        <v>20</v>
      </c>
      <c r="C212" s="8">
        <v>112</v>
      </c>
      <c r="D212" s="8" t="s">
        <v>14</v>
      </c>
      <c r="E212" s="8">
        <v>1028</v>
      </c>
      <c r="F212" s="32">
        <f t="shared" si="3"/>
        <v>0.4608236376251354</v>
      </c>
    </row>
    <row r="213" spans="2:6" x14ac:dyDescent="0.25">
      <c r="B213" t="s">
        <v>20</v>
      </c>
      <c r="C213" s="8">
        <v>101</v>
      </c>
      <c r="D213" s="8" t="s">
        <v>14</v>
      </c>
      <c r="E213" s="8">
        <v>26</v>
      </c>
      <c r="F213" s="32">
        <f t="shared" si="3"/>
        <v>-0.58294069965620943</v>
      </c>
    </row>
    <row r="214" spans="2:6" x14ac:dyDescent="0.25">
      <c r="B214" t="s">
        <v>20</v>
      </c>
      <c r="C214" s="8">
        <v>206</v>
      </c>
      <c r="D214" s="8" t="s">
        <v>14</v>
      </c>
      <c r="E214" s="8">
        <v>1790</v>
      </c>
      <c r="F214" s="32">
        <f t="shared" si="3"/>
        <v>1.2545845408271161</v>
      </c>
    </row>
    <row r="215" spans="2:6" x14ac:dyDescent="0.25">
      <c r="B215" t="s">
        <v>20</v>
      </c>
      <c r="C215" s="8">
        <v>154</v>
      </c>
      <c r="D215" s="8" t="s">
        <v>14</v>
      </c>
      <c r="E215" s="8">
        <v>37</v>
      </c>
      <c r="F215" s="32">
        <f t="shared" si="3"/>
        <v>-0.57148220892757184</v>
      </c>
    </row>
    <row r="216" spans="2:6" x14ac:dyDescent="0.25">
      <c r="B216" t="s">
        <v>20</v>
      </c>
      <c r="C216" s="8">
        <v>5966</v>
      </c>
      <c r="D216" s="8" t="s">
        <v>14</v>
      </c>
      <c r="E216" s="8">
        <v>35</v>
      </c>
      <c r="F216" s="32">
        <f t="shared" si="3"/>
        <v>-0.57356557087823323</v>
      </c>
    </row>
    <row r="217" spans="2:6" x14ac:dyDescent="0.25">
      <c r="B217" t="s">
        <v>20</v>
      </c>
      <c r="C217" s="8">
        <v>169</v>
      </c>
      <c r="D217" s="8" t="s">
        <v>14</v>
      </c>
      <c r="E217" s="8">
        <v>558</v>
      </c>
      <c r="F217" s="32">
        <f t="shared" si="3"/>
        <v>-2.8766420780285823E-2</v>
      </c>
    </row>
    <row r="218" spans="2:6" x14ac:dyDescent="0.25">
      <c r="B218" t="s">
        <v>20</v>
      </c>
      <c r="C218" s="8">
        <v>2106</v>
      </c>
      <c r="D218" s="8" t="s">
        <v>14</v>
      </c>
      <c r="E218" s="8">
        <v>64</v>
      </c>
      <c r="F218" s="32">
        <f t="shared" si="3"/>
        <v>-0.54335682259364348</v>
      </c>
    </row>
    <row r="219" spans="2:6" x14ac:dyDescent="0.25">
      <c r="B219" t="s">
        <v>20</v>
      </c>
      <c r="C219" s="8">
        <v>131</v>
      </c>
      <c r="D219" s="8" t="s">
        <v>14</v>
      </c>
      <c r="E219" s="8">
        <v>245</v>
      </c>
      <c r="F219" s="32">
        <f t="shared" si="3"/>
        <v>-0.35481256605878975</v>
      </c>
    </row>
    <row r="220" spans="2:6" x14ac:dyDescent="0.25">
      <c r="B220" t="s">
        <v>20</v>
      </c>
      <c r="C220" s="8">
        <v>84</v>
      </c>
      <c r="D220" s="8" t="s">
        <v>14</v>
      </c>
      <c r="E220" s="8">
        <v>71</v>
      </c>
      <c r="F220" s="32">
        <f t="shared" si="3"/>
        <v>-0.53606505576632868</v>
      </c>
    </row>
    <row r="221" spans="2:6" x14ac:dyDescent="0.25">
      <c r="B221" t="s">
        <v>20</v>
      </c>
      <c r="C221" s="8">
        <v>155</v>
      </c>
      <c r="D221" s="8" t="s">
        <v>14</v>
      </c>
      <c r="E221" s="8">
        <v>42</v>
      </c>
      <c r="F221" s="32">
        <f t="shared" si="3"/>
        <v>-0.56627380405091843</v>
      </c>
    </row>
    <row r="222" spans="2:6" x14ac:dyDescent="0.25">
      <c r="B222" t="s">
        <v>20</v>
      </c>
      <c r="C222" s="8">
        <v>189</v>
      </c>
      <c r="D222" s="8" t="s">
        <v>14</v>
      </c>
      <c r="E222" s="8">
        <v>156</v>
      </c>
      <c r="F222" s="32">
        <f t="shared" si="3"/>
        <v>-0.44752217286322055</v>
      </c>
    </row>
    <row r="223" spans="2:6" x14ac:dyDescent="0.25">
      <c r="B223" t="s">
        <v>20</v>
      </c>
      <c r="C223" s="8">
        <v>4799</v>
      </c>
      <c r="D223" s="8" t="s">
        <v>14</v>
      </c>
      <c r="E223" s="8">
        <v>1368</v>
      </c>
      <c r="F223" s="32">
        <f t="shared" si="3"/>
        <v>0.81499516923756776</v>
      </c>
    </row>
    <row r="224" spans="2:6" x14ac:dyDescent="0.25">
      <c r="B224" t="s">
        <v>20</v>
      </c>
      <c r="C224" s="8">
        <v>1137</v>
      </c>
      <c r="D224" s="8" t="s">
        <v>14</v>
      </c>
      <c r="E224" s="8">
        <v>102</v>
      </c>
      <c r="F224" s="32">
        <f t="shared" si="3"/>
        <v>-0.50377294553107743</v>
      </c>
    </row>
    <row r="225" spans="2:6" x14ac:dyDescent="0.25">
      <c r="B225" t="s">
        <v>20</v>
      </c>
      <c r="C225" s="8">
        <v>1152</v>
      </c>
      <c r="D225" s="8" t="s">
        <v>14</v>
      </c>
      <c r="E225" s="8">
        <v>86</v>
      </c>
      <c r="F225" s="32">
        <f t="shared" si="3"/>
        <v>-0.52043984113636843</v>
      </c>
    </row>
    <row r="226" spans="2:6" x14ac:dyDescent="0.25">
      <c r="B226" t="s">
        <v>20</v>
      </c>
      <c r="C226" s="8">
        <v>50</v>
      </c>
      <c r="D226" s="8" t="s">
        <v>14</v>
      </c>
      <c r="E226" s="8">
        <v>253</v>
      </c>
      <c r="F226" s="32">
        <f t="shared" si="3"/>
        <v>-0.34647911825614425</v>
      </c>
    </row>
    <row r="227" spans="2:6" x14ac:dyDescent="0.25">
      <c r="B227" t="s">
        <v>20</v>
      </c>
      <c r="C227" s="8">
        <v>3059</v>
      </c>
      <c r="D227" s="8" t="s">
        <v>14</v>
      </c>
      <c r="E227" s="8">
        <v>157</v>
      </c>
      <c r="F227" s="32">
        <f t="shared" si="3"/>
        <v>-0.44648049188788985</v>
      </c>
    </row>
    <row r="228" spans="2:6" x14ac:dyDescent="0.25">
      <c r="B228" t="s">
        <v>20</v>
      </c>
      <c r="C228" s="8">
        <v>34</v>
      </c>
      <c r="D228" s="8" t="s">
        <v>14</v>
      </c>
      <c r="E228" s="8">
        <v>183</v>
      </c>
      <c r="F228" s="32">
        <f t="shared" si="3"/>
        <v>-0.41939678652929213</v>
      </c>
    </row>
    <row r="229" spans="2:6" x14ac:dyDescent="0.25">
      <c r="B229" t="s">
        <v>20</v>
      </c>
      <c r="C229" s="8">
        <v>220</v>
      </c>
      <c r="D229" s="8" t="s">
        <v>14</v>
      </c>
      <c r="E229" s="8">
        <v>82</v>
      </c>
      <c r="F229" s="32">
        <f t="shared" si="3"/>
        <v>-0.5246065650376911</v>
      </c>
    </row>
    <row r="230" spans="2:6" x14ac:dyDescent="0.25">
      <c r="B230" t="s">
        <v>20</v>
      </c>
      <c r="C230" s="8">
        <v>1604</v>
      </c>
      <c r="D230" s="8" t="s">
        <v>14</v>
      </c>
      <c r="E230" s="8">
        <v>1</v>
      </c>
      <c r="F230" s="32">
        <f t="shared" si="3"/>
        <v>-0.60898272403947651</v>
      </c>
    </row>
    <row r="231" spans="2:6" x14ac:dyDescent="0.25">
      <c r="B231" t="s">
        <v>20</v>
      </c>
      <c r="C231" s="8">
        <v>454</v>
      </c>
      <c r="D231" s="8" t="s">
        <v>14</v>
      </c>
      <c r="E231" s="8">
        <v>1198</v>
      </c>
      <c r="F231" s="32">
        <f t="shared" si="3"/>
        <v>0.63790940343135161</v>
      </c>
    </row>
    <row r="232" spans="2:6" x14ac:dyDescent="0.25">
      <c r="B232" t="s">
        <v>20</v>
      </c>
      <c r="C232" s="8">
        <v>123</v>
      </c>
      <c r="D232" s="8" t="s">
        <v>14</v>
      </c>
      <c r="E232" s="8">
        <v>648</v>
      </c>
      <c r="F232" s="32">
        <f t="shared" si="3"/>
        <v>6.4984866999475685E-2</v>
      </c>
    </row>
    <row r="233" spans="2:6" x14ac:dyDescent="0.25">
      <c r="B233" t="s">
        <v>20</v>
      </c>
      <c r="C233" s="8">
        <v>299</v>
      </c>
      <c r="D233" s="8" t="s">
        <v>14</v>
      </c>
      <c r="E233" s="8">
        <v>64</v>
      </c>
      <c r="F233" s="32">
        <f t="shared" si="3"/>
        <v>-0.54335682259364348</v>
      </c>
    </row>
    <row r="234" spans="2:6" x14ac:dyDescent="0.25">
      <c r="B234" t="s">
        <v>20</v>
      </c>
      <c r="C234" s="8">
        <v>2237</v>
      </c>
      <c r="D234" s="8" t="s">
        <v>14</v>
      </c>
      <c r="E234" s="8">
        <v>62</v>
      </c>
      <c r="F234" s="32">
        <f t="shared" si="3"/>
        <v>-0.54544018454430476</v>
      </c>
    </row>
    <row r="235" spans="2:6" x14ac:dyDescent="0.25">
      <c r="B235" t="s">
        <v>20</v>
      </c>
      <c r="C235" s="8">
        <v>645</v>
      </c>
      <c r="D235" s="8" t="s">
        <v>14</v>
      </c>
      <c r="E235" s="8">
        <v>750</v>
      </c>
      <c r="F235" s="32">
        <f t="shared" si="3"/>
        <v>0.17123632648320539</v>
      </c>
    </row>
    <row r="236" spans="2:6" x14ac:dyDescent="0.25">
      <c r="B236" t="s">
        <v>20</v>
      </c>
      <c r="C236" s="8">
        <v>484</v>
      </c>
      <c r="D236" s="8" t="s">
        <v>14</v>
      </c>
      <c r="E236" s="8">
        <v>105</v>
      </c>
      <c r="F236" s="32">
        <f t="shared" si="3"/>
        <v>-0.5006479026050854</v>
      </c>
    </row>
    <row r="237" spans="2:6" x14ac:dyDescent="0.25">
      <c r="B237" t="s">
        <v>20</v>
      </c>
      <c r="C237" s="8">
        <v>154</v>
      </c>
      <c r="D237" s="8" t="s">
        <v>14</v>
      </c>
      <c r="E237" s="8">
        <v>2604</v>
      </c>
      <c r="F237" s="32">
        <f t="shared" si="3"/>
        <v>2.1025128547462923</v>
      </c>
    </row>
    <row r="238" spans="2:6" x14ac:dyDescent="0.25">
      <c r="B238" t="s">
        <v>20</v>
      </c>
      <c r="C238" s="8">
        <v>82</v>
      </c>
      <c r="D238" s="8" t="s">
        <v>14</v>
      </c>
      <c r="E238" s="8">
        <v>65</v>
      </c>
      <c r="F238" s="32">
        <f t="shared" si="3"/>
        <v>-0.54231514161831273</v>
      </c>
    </row>
    <row r="239" spans="2:6" x14ac:dyDescent="0.25">
      <c r="B239" t="s">
        <v>20</v>
      </c>
      <c r="C239" s="8">
        <v>134</v>
      </c>
      <c r="D239" s="8" t="s">
        <v>14</v>
      </c>
      <c r="E239" s="8">
        <v>94</v>
      </c>
      <c r="F239" s="32">
        <f t="shared" si="3"/>
        <v>-0.51210639333372299</v>
      </c>
    </row>
    <row r="240" spans="2:6" x14ac:dyDescent="0.25">
      <c r="B240" t="s">
        <v>20</v>
      </c>
      <c r="C240" s="8">
        <v>5203</v>
      </c>
      <c r="D240" s="8" t="s">
        <v>14</v>
      </c>
      <c r="E240" s="8">
        <v>257</v>
      </c>
      <c r="F240" s="32">
        <f t="shared" si="3"/>
        <v>-0.34231239435482153</v>
      </c>
    </row>
    <row r="241" spans="2:6" x14ac:dyDescent="0.25">
      <c r="B241" t="s">
        <v>20</v>
      </c>
      <c r="C241" s="8">
        <v>94</v>
      </c>
      <c r="D241" s="8" t="s">
        <v>14</v>
      </c>
      <c r="E241" s="8">
        <v>2928</v>
      </c>
      <c r="F241" s="32">
        <f t="shared" si="3"/>
        <v>2.4400174907534335</v>
      </c>
    </row>
    <row r="242" spans="2:6" x14ac:dyDescent="0.25">
      <c r="B242" t="s">
        <v>20</v>
      </c>
      <c r="C242" s="8">
        <v>205</v>
      </c>
      <c r="D242" s="8" t="s">
        <v>14</v>
      </c>
      <c r="E242" s="8">
        <v>4697</v>
      </c>
      <c r="F242" s="32">
        <f t="shared" si="3"/>
        <v>4.2827511361134132</v>
      </c>
    </row>
    <row r="243" spans="2:6" x14ac:dyDescent="0.25">
      <c r="B243" t="s">
        <v>20</v>
      </c>
      <c r="C243" s="8">
        <v>92</v>
      </c>
      <c r="D243" s="8" t="s">
        <v>14</v>
      </c>
      <c r="E243" s="8">
        <v>2915</v>
      </c>
      <c r="F243" s="32">
        <f t="shared" si="3"/>
        <v>2.4264756380741348</v>
      </c>
    </row>
    <row r="244" spans="2:6" x14ac:dyDescent="0.25">
      <c r="B244" t="s">
        <v>20</v>
      </c>
      <c r="C244" s="8">
        <v>219</v>
      </c>
      <c r="D244" s="8" t="s">
        <v>14</v>
      </c>
      <c r="E244" s="8">
        <v>18</v>
      </c>
      <c r="F244" s="32">
        <f t="shared" si="3"/>
        <v>-0.59127414745885487</v>
      </c>
    </row>
    <row r="245" spans="2:6" x14ac:dyDescent="0.25">
      <c r="B245" t="s">
        <v>20</v>
      </c>
      <c r="C245" s="8">
        <v>2526</v>
      </c>
      <c r="D245" s="8" t="s">
        <v>14</v>
      </c>
      <c r="E245" s="8">
        <v>602</v>
      </c>
      <c r="F245" s="32">
        <f t="shared" si="3"/>
        <v>1.7067542134264247E-2</v>
      </c>
    </row>
    <row r="246" spans="2:6" x14ac:dyDescent="0.25">
      <c r="B246" t="s">
        <v>20</v>
      </c>
      <c r="C246" s="8">
        <v>94</v>
      </c>
      <c r="D246" s="8" t="s">
        <v>14</v>
      </c>
      <c r="E246" s="8">
        <v>1</v>
      </c>
      <c r="F246" s="32">
        <f t="shared" si="3"/>
        <v>-0.60898272403947651</v>
      </c>
    </row>
    <row r="247" spans="2:6" x14ac:dyDescent="0.25">
      <c r="B247" t="s">
        <v>20</v>
      </c>
      <c r="C247" s="8">
        <v>1713</v>
      </c>
      <c r="D247" s="8" t="s">
        <v>14</v>
      </c>
      <c r="E247" s="8">
        <v>3868</v>
      </c>
      <c r="F247" s="32">
        <f t="shared" si="3"/>
        <v>3.4191976075642763</v>
      </c>
    </row>
    <row r="248" spans="2:6" x14ac:dyDescent="0.25">
      <c r="B248" t="s">
        <v>20</v>
      </c>
      <c r="C248" s="8">
        <v>249</v>
      </c>
      <c r="D248" s="8" t="s">
        <v>14</v>
      </c>
      <c r="E248" s="8">
        <v>504</v>
      </c>
      <c r="F248" s="32">
        <f t="shared" si="3"/>
        <v>-8.5017193448142722E-2</v>
      </c>
    </row>
    <row r="249" spans="2:6" x14ac:dyDescent="0.25">
      <c r="B249" t="s">
        <v>20</v>
      </c>
      <c r="C249" s="8">
        <v>192</v>
      </c>
      <c r="D249" s="8" t="s">
        <v>14</v>
      </c>
      <c r="E249" s="8">
        <v>14</v>
      </c>
      <c r="F249" s="32">
        <f t="shared" si="3"/>
        <v>-0.59544087136017765</v>
      </c>
    </row>
    <row r="250" spans="2:6" x14ac:dyDescent="0.25">
      <c r="B250" t="s">
        <v>20</v>
      </c>
      <c r="C250" s="8">
        <v>247</v>
      </c>
      <c r="D250" s="8" t="s">
        <v>14</v>
      </c>
      <c r="E250" s="8">
        <v>750</v>
      </c>
      <c r="F250" s="32">
        <f t="shared" si="3"/>
        <v>0.17123632648320539</v>
      </c>
    </row>
    <row r="251" spans="2:6" x14ac:dyDescent="0.25">
      <c r="B251" t="s">
        <v>20</v>
      </c>
      <c r="C251" s="8">
        <v>2293</v>
      </c>
      <c r="D251" s="8" t="s">
        <v>14</v>
      </c>
      <c r="E251" s="8">
        <v>77</v>
      </c>
      <c r="F251" s="32">
        <f t="shared" si="3"/>
        <v>-0.52981496991434451</v>
      </c>
    </row>
    <row r="252" spans="2:6" x14ac:dyDescent="0.25">
      <c r="B252" t="s">
        <v>20</v>
      </c>
      <c r="C252" s="8">
        <v>3131</v>
      </c>
      <c r="D252" s="8" t="s">
        <v>14</v>
      </c>
      <c r="E252" s="8">
        <v>752</v>
      </c>
      <c r="F252" s="32">
        <f t="shared" si="3"/>
        <v>0.17331968843386675</v>
      </c>
    </row>
    <row r="253" spans="2:6" x14ac:dyDescent="0.25">
      <c r="B253" t="s">
        <v>20</v>
      </c>
      <c r="C253" s="8">
        <v>143</v>
      </c>
      <c r="D253" s="8" t="s">
        <v>14</v>
      </c>
      <c r="E253" s="8">
        <v>131</v>
      </c>
      <c r="F253" s="32">
        <f t="shared" si="3"/>
        <v>-0.47356419724648763</v>
      </c>
    </row>
    <row r="254" spans="2:6" x14ac:dyDescent="0.25">
      <c r="B254" t="s">
        <v>20</v>
      </c>
      <c r="C254" s="8">
        <v>296</v>
      </c>
      <c r="D254" s="8" t="s">
        <v>14</v>
      </c>
      <c r="E254" s="8">
        <v>87</v>
      </c>
      <c r="F254" s="32">
        <f t="shared" si="3"/>
        <v>-0.51939816016103768</v>
      </c>
    </row>
    <row r="255" spans="2:6" x14ac:dyDescent="0.25">
      <c r="B255" t="s">
        <v>20</v>
      </c>
      <c r="C255" s="8">
        <v>170</v>
      </c>
      <c r="D255" s="8" t="s">
        <v>14</v>
      </c>
      <c r="E255" s="8">
        <v>1063</v>
      </c>
      <c r="F255" s="32">
        <f t="shared" si="3"/>
        <v>0.49728247176170931</v>
      </c>
    </row>
    <row r="256" spans="2:6" x14ac:dyDescent="0.25">
      <c r="B256" t="s">
        <v>20</v>
      </c>
      <c r="C256" s="8">
        <v>86</v>
      </c>
      <c r="D256" s="8" t="s">
        <v>14</v>
      </c>
      <c r="E256" s="8">
        <v>76</v>
      </c>
      <c r="F256" s="32">
        <f t="shared" si="3"/>
        <v>-0.53085665088967526</v>
      </c>
    </row>
    <row r="257" spans="2:6" x14ac:dyDescent="0.25">
      <c r="B257" t="s">
        <v>20</v>
      </c>
      <c r="C257" s="8">
        <v>6286</v>
      </c>
      <c r="D257" s="8" t="s">
        <v>14</v>
      </c>
      <c r="E257" s="8">
        <v>4428</v>
      </c>
      <c r="F257" s="32">
        <f t="shared" si="3"/>
        <v>4.0025389537494593</v>
      </c>
    </row>
    <row r="258" spans="2:6" x14ac:dyDescent="0.25">
      <c r="B258" t="s">
        <v>20</v>
      </c>
      <c r="C258" s="8">
        <v>3727</v>
      </c>
      <c r="D258" s="8" t="s">
        <v>14</v>
      </c>
      <c r="E258" s="8">
        <v>58</v>
      </c>
      <c r="F258" s="32">
        <f t="shared" si="3"/>
        <v>-0.54960690844562754</v>
      </c>
    </row>
    <row r="259" spans="2:6" x14ac:dyDescent="0.25">
      <c r="B259" t="s">
        <v>20</v>
      </c>
      <c r="C259" s="8">
        <v>1605</v>
      </c>
      <c r="D259" s="8" t="s">
        <v>14</v>
      </c>
      <c r="E259" s="8">
        <v>111</v>
      </c>
      <c r="F259" s="32">
        <f t="shared" ref="F259:F322" si="4">(E259-$J$4)/$J$9</f>
        <v>-0.49439781675310129</v>
      </c>
    </row>
    <row r="260" spans="2:6" x14ac:dyDescent="0.25">
      <c r="B260" t="s">
        <v>20</v>
      </c>
      <c r="C260" s="8">
        <v>2120</v>
      </c>
      <c r="D260" s="8" t="s">
        <v>14</v>
      </c>
      <c r="E260" s="8">
        <v>2955</v>
      </c>
      <c r="F260" s="32">
        <f t="shared" si="4"/>
        <v>2.4681428770873621</v>
      </c>
    </row>
    <row r="261" spans="2:6" x14ac:dyDescent="0.25">
      <c r="B261" t="s">
        <v>20</v>
      </c>
      <c r="C261" s="8">
        <v>50</v>
      </c>
      <c r="D261" s="8" t="s">
        <v>14</v>
      </c>
      <c r="E261" s="8">
        <v>1657</v>
      </c>
      <c r="F261" s="32">
        <f t="shared" si="4"/>
        <v>1.1160409711081352</v>
      </c>
    </row>
    <row r="262" spans="2:6" x14ac:dyDescent="0.25">
      <c r="B262" t="s">
        <v>20</v>
      </c>
      <c r="C262" s="8">
        <v>2080</v>
      </c>
      <c r="D262" s="8" t="s">
        <v>14</v>
      </c>
      <c r="E262" s="8">
        <v>926</v>
      </c>
      <c r="F262" s="32">
        <f t="shared" si="4"/>
        <v>0.35457217814140568</v>
      </c>
    </row>
    <row r="263" spans="2:6" x14ac:dyDescent="0.25">
      <c r="B263" t="s">
        <v>20</v>
      </c>
      <c r="C263" s="8">
        <v>2105</v>
      </c>
      <c r="D263" s="8" t="s">
        <v>14</v>
      </c>
      <c r="E263" s="8">
        <v>77</v>
      </c>
      <c r="F263" s="32">
        <f t="shared" si="4"/>
        <v>-0.52981496991434451</v>
      </c>
    </row>
    <row r="264" spans="2:6" x14ac:dyDescent="0.25">
      <c r="B264" t="s">
        <v>20</v>
      </c>
      <c r="C264" s="8">
        <v>2436</v>
      </c>
      <c r="D264" s="8" t="s">
        <v>14</v>
      </c>
      <c r="E264" s="8">
        <v>1748</v>
      </c>
      <c r="F264" s="32">
        <f t="shared" si="4"/>
        <v>1.2108339398632273</v>
      </c>
    </row>
    <row r="265" spans="2:6" x14ac:dyDescent="0.25">
      <c r="B265" t="s">
        <v>20</v>
      </c>
      <c r="C265" s="8">
        <v>80</v>
      </c>
      <c r="D265" s="8" t="s">
        <v>14</v>
      </c>
      <c r="E265" s="8">
        <v>79</v>
      </c>
      <c r="F265" s="32">
        <f t="shared" si="4"/>
        <v>-0.52773160796368324</v>
      </c>
    </row>
    <row r="266" spans="2:6" x14ac:dyDescent="0.25">
      <c r="B266" t="s">
        <v>20</v>
      </c>
      <c r="C266" s="8">
        <v>42</v>
      </c>
      <c r="D266" s="8" t="s">
        <v>14</v>
      </c>
      <c r="E266" s="8">
        <v>889</v>
      </c>
      <c r="F266" s="32">
        <f t="shared" si="4"/>
        <v>0.31602998205417038</v>
      </c>
    </row>
    <row r="267" spans="2:6" x14ac:dyDescent="0.25">
      <c r="B267" t="s">
        <v>20</v>
      </c>
      <c r="C267" s="8">
        <v>139</v>
      </c>
      <c r="D267" s="8" t="s">
        <v>14</v>
      </c>
      <c r="E267" s="8">
        <v>56</v>
      </c>
      <c r="F267" s="32">
        <f t="shared" si="4"/>
        <v>-0.55169027039628893</v>
      </c>
    </row>
    <row r="268" spans="2:6" x14ac:dyDescent="0.25">
      <c r="B268" t="s">
        <v>20</v>
      </c>
      <c r="C268" s="8">
        <v>159</v>
      </c>
      <c r="D268" s="8" t="s">
        <v>14</v>
      </c>
      <c r="E268" s="8">
        <v>1</v>
      </c>
      <c r="F268" s="32">
        <f t="shared" si="4"/>
        <v>-0.60898272403947651</v>
      </c>
    </row>
    <row r="269" spans="2:6" x14ac:dyDescent="0.25">
      <c r="B269" t="s">
        <v>20</v>
      </c>
      <c r="C269" s="8">
        <v>381</v>
      </c>
      <c r="D269" s="8" t="s">
        <v>14</v>
      </c>
      <c r="E269" s="8">
        <v>83</v>
      </c>
      <c r="F269" s="32">
        <f t="shared" si="4"/>
        <v>-0.52356488406236046</v>
      </c>
    </row>
    <row r="270" spans="2:6" x14ac:dyDescent="0.25">
      <c r="B270" t="s">
        <v>20</v>
      </c>
      <c r="C270" s="8">
        <v>194</v>
      </c>
      <c r="D270" s="8" t="s">
        <v>14</v>
      </c>
      <c r="E270" s="8">
        <v>2025</v>
      </c>
      <c r="F270" s="32">
        <f t="shared" si="4"/>
        <v>1.4993795700298267</v>
      </c>
    </row>
    <row r="271" spans="2:6" x14ac:dyDescent="0.25">
      <c r="B271" t="s">
        <v>20</v>
      </c>
      <c r="C271" s="8">
        <v>106</v>
      </c>
      <c r="D271" s="8" t="s">
        <v>14</v>
      </c>
      <c r="E271" s="8">
        <v>14</v>
      </c>
      <c r="F271" s="32">
        <f t="shared" si="4"/>
        <v>-0.59544087136017765</v>
      </c>
    </row>
    <row r="272" spans="2:6" x14ac:dyDescent="0.25">
      <c r="B272" t="s">
        <v>20</v>
      </c>
      <c r="C272" s="8">
        <v>142</v>
      </c>
      <c r="D272" s="8" t="s">
        <v>14</v>
      </c>
      <c r="E272" s="8">
        <v>656</v>
      </c>
      <c r="F272" s="32">
        <f t="shared" si="4"/>
        <v>7.3318314802121157E-2</v>
      </c>
    </row>
    <row r="273" spans="2:6" x14ac:dyDescent="0.25">
      <c r="B273" t="s">
        <v>20</v>
      </c>
      <c r="C273" s="8">
        <v>211</v>
      </c>
      <c r="D273" s="8" t="s">
        <v>14</v>
      </c>
      <c r="E273" s="8">
        <v>1596</v>
      </c>
      <c r="F273" s="32">
        <f t="shared" si="4"/>
        <v>1.0524984316129635</v>
      </c>
    </row>
    <row r="274" spans="2:6" x14ac:dyDescent="0.25">
      <c r="B274" t="s">
        <v>20</v>
      </c>
      <c r="C274" s="8">
        <v>2756</v>
      </c>
      <c r="D274" s="8" t="s">
        <v>14</v>
      </c>
      <c r="E274" s="8">
        <v>10</v>
      </c>
      <c r="F274" s="32">
        <f t="shared" si="4"/>
        <v>-0.59960759526150031</v>
      </c>
    </row>
    <row r="275" spans="2:6" x14ac:dyDescent="0.25">
      <c r="B275" t="s">
        <v>20</v>
      </c>
      <c r="C275" s="8">
        <v>173</v>
      </c>
      <c r="D275" s="8" t="s">
        <v>14</v>
      </c>
      <c r="E275" s="8">
        <v>1121</v>
      </c>
      <c r="F275" s="32">
        <f t="shared" si="4"/>
        <v>0.55769996833088897</v>
      </c>
    </row>
    <row r="276" spans="2:6" x14ac:dyDescent="0.25">
      <c r="B276" t="s">
        <v>20</v>
      </c>
      <c r="C276" s="8">
        <v>87</v>
      </c>
      <c r="D276" s="8" t="s">
        <v>14</v>
      </c>
      <c r="E276" s="8">
        <v>15</v>
      </c>
      <c r="F276" s="32">
        <f t="shared" si="4"/>
        <v>-0.5943991903848469</v>
      </c>
    </row>
    <row r="277" spans="2:6" x14ac:dyDescent="0.25">
      <c r="B277" t="s">
        <v>20</v>
      </c>
      <c r="C277" s="8">
        <v>1572</v>
      </c>
      <c r="D277" s="8" t="s">
        <v>14</v>
      </c>
      <c r="E277" s="8">
        <v>191</v>
      </c>
      <c r="F277" s="32">
        <f t="shared" si="4"/>
        <v>-0.41106333872664663</v>
      </c>
    </row>
    <row r="278" spans="2:6" x14ac:dyDescent="0.25">
      <c r="B278" t="s">
        <v>20</v>
      </c>
      <c r="C278" s="8">
        <v>2346</v>
      </c>
      <c r="D278" s="8" t="s">
        <v>14</v>
      </c>
      <c r="E278" s="8">
        <v>16</v>
      </c>
      <c r="F278" s="32">
        <f t="shared" si="4"/>
        <v>-0.59335750940951626</v>
      </c>
    </row>
    <row r="279" spans="2:6" x14ac:dyDescent="0.25">
      <c r="B279" t="s">
        <v>20</v>
      </c>
      <c r="C279" s="8">
        <v>115</v>
      </c>
      <c r="D279" s="8" t="s">
        <v>14</v>
      </c>
      <c r="E279" s="8">
        <v>17</v>
      </c>
      <c r="F279" s="32">
        <f t="shared" si="4"/>
        <v>-0.59231582843418551</v>
      </c>
    </row>
    <row r="280" spans="2:6" x14ac:dyDescent="0.25">
      <c r="B280" t="s">
        <v>20</v>
      </c>
      <c r="C280" s="8">
        <v>85</v>
      </c>
      <c r="D280" s="8" t="s">
        <v>14</v>
      </c>
      <c r="E280" s="8">
        <v>34</v>
      </c>
      <c r="F280" s="32">
        <f t="shared" si="4"/>
        <v>-0.57460725185356398</v>
      </c>
    </row>
    <row r="281" spans="2:6" x14ac:dyDescent="0.25">
      <c r="B281" t="s">
        <v>20</v>
      </c>
      <c r="C281" s="8">
        <v>144</v>
      </c>
      <c r="D281" s="8" t="s">
        <v>14</v>
      </c>
      <c r="E281" s="8">
        <v>1</v>
      </c>
      <c r="F281" s="32">
        <f t="shared" si="4"/>
        <v>-0.60898272403947651</v>
      </c>
    </row>
    <row r="282" spans="2:6" x14ac:dyDescent="0.25">
      <c r="B282" t="s">
        <v>20</v>
      </c>
      <c r="C282" s="8">
        <v>2443</v>
      </c>
      <c r="D282" s="8" t="s">
        <v>14</v>
      </c>
      <c r="E282" s="8">
        <v>1274</v>
      </c>
      <c r="F282" s="32">
        <f t="shared" si="4"/>
        <v>0.71707715755648349</v>
      </c>
    </row>
    <row r="283" spans="2:6" x14ac:dyDescent="0.25">
      <c r="B283" t="s">
        <v>20</v>
      </c>
      <c r="C283" s="8">
        <v>64</v>
      </c>
      <c r="D283" s="8" t="s">
        <v>14</v>
      </c>
      <c r="E283" s="8">
        <v>210</v>
      </c>
      <c r="F283" s="32">
        <f t="shared" si="4"/>
        <v>-0.39127140019536366</v>
      </c>
    </row>
    <row r="284" spans="2:6" x14ac:dyDescent="0.25">
      <c r="B284" t="s">
        <v>20</v>
      </c>
      <c r="C284" s="8">
        <v>268</v>
      </c>
      <c r="D284" s="8" t="s">
        <v>14</v>
      </c>
      <c r="E284" s="8">
        <v>248</v>
      </c>
      <c r="F284" s="32">
        <f t="shared" si="4"/>
        <v>-0.35168752313279766</v>
      </c>
    </row>
    <row r="285" spans="2:6" x14ac:dyDescent="0.25">
      <c r="B285" t="s">
        <v>20</v>
      </c>
      <c r="C285" s="8">
        <v>195</v>
      </c>
      <c r="D285" s="8" t="s">
        <v>14</v>
      </c>
      <c r="E285" s="8">
        <v>513</v>
      </c>
      <c r="F285" s="32">
        <f t="shared" si="4"/>
        <v>-7.5642064670166584E-2</v>
      </c>
    </row>
    <row r="286" spans="2:6" x14ac:dyDescent="0.25">
      <c r="B286" t="s">
        <v>20</v>
      </c>
      <c r="C286" s="8">
        <v>186</v>
      </c>
      <c r="D286" s="8" t="s">
        <v>14</v>
      </c>
      <c r="E286" s="8">
        <v>3410</v>
      </c>
      <c r="F286" s="32">
        <f t="shared" si="4"/>
        <v>2.9421077208628232</v>
      </c>
    </row>
    <row r="287" spans="2:6" x14ac:dyDescent="0.25">
      <c r="B287" t="s">
        <v>20</v>
      </c>
      <c r="C287" s="8">
        <v>460</v>
      </c>
      <c r="D287" s="8" t="s">
        <v>14</v>
      </c>
      <c r="E287" s="8">
        <v>10</v>
      </c>
      <c r="F287" s="32">
        <f t="shared" si="4"/>
        <v>-0.59960759526150031</v>
      </c>
    </row>
    <row r="288" spans="2:6" x14ac:dyDescent="0.25">
      <c r="B288" t="s">
        <v>20</v>
      </c>
      <c r="C288" s="8">
        <v>2528</v>
      </c>
      <c r="D288" s="8" t="s">
        <v>14</v>
      </c>
      <c r="E288" s="8">
        <v>2201</v>
      </c>
      <c r="F288" s="32">
        <f t="shared" si="4"/>
        <v>1.6827154216880269</v>
      </c>
    </row>
    <row r="289" spans="2:6" x14ac:dyDescent="0.25">
      <c r="B289" t="s">
        <v>20</v>
      </c>
      <c r="C289" s="8">
        <v>3657</v>
      </c>
      <c r="D289" s="8" t="s">
        <v>14</v>
      </c>
      <c r="E289" s="8">
        <v>676</v>
      </c>
      <c r="F289" s="32">
        <f t="shared" si="4"/>
        <v>9.4151934308734822E-2</v>
      </c>
    </row>
    <row r="290" spans="2:6" x14ac:dyDescent="0.25">
      <c r="B290" t="s">
        <v>20</v>
      </c>
      <c r="C290" s="8">
        <v>131</v>
      </c>
      <c r="D290" s="8" t="s">
        <v>14</v>
      </c>
      <c r="E290" s="8">
        <v>831</v>
      </c>
      <c r="F290" s="32">
        <f t="shared" si="4"/>
        <v>0.25561248548499077</v>
      </c>
    </row>
    <row r="291" spans="2:6" x14ac:dyDescent="0.25">
      <c r="B291" t="s">
        <v>20</v>
      </c>
      <c r="C291" s="8">
        <v>239</v>
      </c>
      <c r="D291" s="8" t="s">
        <v>14</v>
      </c>
      <c r="E291" s="8">
        <v>859</v>
      </c>
      <c r="F291" s="32">
        <f t="shared" si="4"/>
        <v>0.28477955279424988</v>
      </c>
    </row>
    <row r="292" spans="2:6" x14ac:dyDescent="0.25">
      <c r="B292" t="s">
        <v>20</v>
      </c>
      <c r="C292" s="8">
        <v>78</v>
      </c>
      <c r="D292" s="8" t="s">
        <v>14</v>
      </c>
      <c r="E292" s="8">
        <v>45</v>
      </c>
      <c r="F292" s="32">
        <f t="shared" si="4"/>
        <v>-0.5631487611249264</v>
      </c>
    </row>
    <row r="293" spans="2:6" x14ac:dyDescent="0.25">
      <c r="B293" t="s">
        <v>20</v>
      </c>
      <c r="C293" s="8">
        <v>1773</v>
      </c>
      <c r="D293" s="8" t="s">
        <v>14</v>
      </c>
      <c r="E293" s="8">
        <v>6</v>
      </c>
      <c r="F293" s="32">
        <f t="shared" si="4"/>
        <v>-0.60377431916282309</v>
      </c>
    </row>
    <row r="294" spans="2:6" x14ac:dyDescent="0.25">
      <c r="B294" t="s">
        <v>20</v>
      </c>
      <c r="C294" s="8">
        <v>32</v>
      </c>
      <c r="D294" s="8" t="s">
        <v>14</v>
      </c>
      <c r="E294" s="8">
        <v>7</v>
      </c>
      <c r="F294" s="32">
        <f t="shared" si="4"/>
        <v>-0.60273263818749234</v>
      </c>
    </row>
    <row r="295" spans="2:6" x14ac:dyDescent="0.25">
      <c r="B295" t="s">
        <v>20</v>
      </c>
      <c r="C295" s="8">
        <v>369</v>
      </c>
      <c r="D295" s="8" t="s">
        <v>14</v>
      </c>
      <c r="E295" s="8">
        <v>31</v>
      </c>
      <c r="F295" s="32">
        <f t="shared" si="4"/>
        <v>-0.57773229477955601</v>
      </c>
    </row>
    <row r="296" spans="2:6" x14ac:dyDescent="0.25">
      <c r="B296" t="s">
        <v>20</v>
      </c>
      <c r="C296" s="8">
        <v>89</v>
      </c>
      <c r="D296" s="8" t="s">
        <v>14</v>
      </c>
      <c r="E296" s="8">
        <v>78</v>
      </c>
      <c r="F296" s="32">
        <f t="shared" si="4"/>
        <v>-0.52877328893901387</v>
      </c>
    </row>
    <row r="297" spans="2:6" x14ac:dyDescent="0.25">
      <c r="B297" t="s">
        <v>20</v>
      </c>
      <c r="C297" s="8">
        <v>147</v>
      </c>
      <c r="D297" s="8" t="s">
        <v>14</v>
      </c>
      <c r="E297" s="8">
        <v>1225</v>
      </c>
      <c r="F297" s="32">
        <f t="shared" si="4"/>
        <v>0.66603478976527997</v>
      </c>
    </row>
    <row r="298" spans="2:6" x14ac:dyDescent="0.25">
      <c r="B298" t="s">
        <v>20</v>
      </c>
      <c r="C298" s="8">
        <v>126</v>
      </c>
      <c r="D298" s="8" t="s">
        <v>14</v>
      </c>
      <c r="E298" s="8">
        <v>1</v>
      </c>
      <c r="F298" s="32">
        <f t="shared" si="4"/>
        <v>-0.60898272403947651</v>
      </c>
    </row>
    <row r="299" spans="2:6" x14ac:dyDescent="0.25">
      <c r="B299" t="s">
        <v>20</v>
      </c>
      <c r="C299" s="8">
        <v>2218</v>
      </c>
      <c r="D299" s="8" t="s">
        <v>14</v>
      </c>
      <c r="E299" s="8">
        <v>67</v>
      </c>
      <c r="F299" s="32">
        <f t="shared" si="4"/>
        <v>-0.54023177966765135</v>
      </c>
    </row>
    <row r="300" spans="2:6" x14ac:dyDescent="0.25">
      <c r="B300" t="s">
        <v>20</v>
      </c>
      <c r="C300" s="8">
        <v>202</v>
      </c>
      <c r="D300" s="8" t="s">
        <v>14</v>
      </c>
      <c r="E300" s="8">
        <v>19</v>
      </c>
      <c r="F300" s="32">
        <f t="shared" si="4"/>
        <v>-0.59023246648352423</v>
      </c>
    </row>
    <row r="301" spans="2:6" x14ac:dyDescent="0.25">
      <c r="B301" t="s">
        <v>20</v>
      </c>
      <c r="C301" s="8">
        <v>140</v>
      </c>
      <c r="D301" s="8" t="s">
        <v>14</v>
      </c>
      <c r="E301" s="8">
        <v>2108</v>
      </c>
      <c r="F301" s="32">
        <f t="shared" si="4"/>
        <v>1.5858390909822733</v>
      </c>
    </row>
    <row r="302" spans="2:6" x14ac:dyDescent="0.25">
      <c r="B302" t="s">
        <v>20</v>
      </c>
      <c r="C302" s="8">
        <v>1052</v>
      </c>
      <c r="D302" s="8" t="s">
        <v>14</v>
      </c>
      <c r="E302" s="8">
        <v>679</v>
      </c>
      <c r="F302" s="32">
        <f t="shared" si="4"/>
        <v>9.7276977234726877E-2</v>
      </c>
    </row>
    <row r="303" spans="2:6" x14ac:dyDescent="0.25">
      <c r="B303" t="s">
        <v>20</v>
      </c>
      <c r="C303" s="8">
        <v>247</v>
      </c>
      <c r="D303" s="8" t="s">
        <v>14</v>
      </c>
      <c r="E303" s="8">
        <v>36</v>
      </c>
      <c r="F303" s="32">
        <f t="shared" si="4"/>
        <v>-0.57252388990290259</v>
      </c>
    </row>
    <row r="304" spans="2:6" x14ac:dyDescent="0.25">
      <c r="B304" t="s">
        <v>20</v>
      </c>
      <c r="C304" s="8">
        <v>84</v>
      </c>
      <c r="D304" s="8" t="s">
        <v>14</v>
      </c>
      <c r="E304" s="8">
        <v>47</v>
      </c>
      <c r="F304" s="32">
        <f t="shared" si="4"/>
        <v>-0.56106539917426501</v>
      </c>
    </row>
    <row r="305" spans="2:6" x14ac:dyDescent="0.25">
      <c r="B305" t="s">
        <v>20</v>
      </c>
      <c r="C305" s="8">
        <v>88</v>
      </c>
      <c r="D305" s="8" t="s">
        <v>14</v>
      </c>
      <c r="E305" s="8">
        <v>70</v>
      </c>
      <c r="F305" s="32">
        <f t="shared" si="4"/>
        <v>-0.53710673674165932</v>
      </c>
    </row>
    <row r="306" spans="2:6" x14ac:dyDescent="0.25">
      <c r="B306" t="s">
        <v>20</v>
      </c>
      <c r="C306" s="8">
        <v>156</v>
      </c>
      <c r="D306" s="8" t="s">
        <v>14</v>
      </c>
      <c r="E306" s="8">
        <v>154</v>
      </c>
      <c r="F306" s="32">
        <f t="shared" si="4"/>
        <v>-0.44960553481388194</v>
      </c>
    </row>
    <row r="307" spans="2:6" x14ac:dyDescent="0.25">
      <c r="B307" t="s">
        <v>20</v>
      </c>
      <c r="C307" s="8">
        <v>2985</v>
      </c>
      <c r="D307" s="8" t="s">
        <v>14</v>
      </c>
      <c r="E307" s="8">
        <v>22</v>
      </c>
      <c r="F307" s="32">
        <f t="shared" si="4"/>
        <v>-0.58710742355753209</v>
      </c>
    </row>
    <row r="308" spans="2:6" x14ac:dyDescent="0.25">
      <c r="B308" t="s">
        <v>20</v>
      </c>
      <c r="C308" s="8">
        <v>762</v>
      </c>
      <c r="D308" s="8" t="s">
        <v>14</v>
      </c>
      <c r="E308" s="8">
        <v>1758</v>
      </c>
      <c r="F308" s="32">
        <f t="shared" si="4"/>
        <v>1.2212507496165341</v>
      </c>
    </row>
    <row r="309" spans="2:6" x14ac:dyDescent="0.25">
      <c r="B309" t="s">
        <v>20</v>
      </c>
      <c r="C309" s="8">
        <v>554</v>
      </c>
      <c r="D309" s="8" t="s">
        <v>14</v>
      </c>
      <c r="E309" s="8">
        <v>94</v>
      </c>
      <c r="F309" s="32">
        <f t="shared" si="4"/>
        <v>-0.51210639333372299</v>
      </c>
    </row>
    <row r="310" spans="2:6" x14ac:dyDescent="0.25">
      <c r="B310" t="s">
        <v>20</v>
      </c>
      <c r="C310" s="8">
        <v>135</v>
      </c>
      <c r="D310" s="8" t="s">
        <v>14</v>
      </c>
      <c r="E310" s="8">
        <v>33</v>
      </c>
      <c r="F310" s="32">
        <f t="shared" si="4"/>
        <v>-0.57564893282889462</v>
      </c>
    </row>
    <row r="311" spans="2:6" x14ac:dyDescent="0.25">
      <c r="B311" t="s">
        <v>20</v>
      </c>
      <c r="C311" s="8">
        <v>122</v>
      </c>
      <c r="D311" s="8" t="s">
        <v>14</v>
      </c>
      <c r="E311" s="8">
        <v>1</v>
      </c>
      <c r="F311" s="32">
        <f t="shared" si="4"/>
        <v>-0.60898272403947651</v>
      </c>
    </row>
    <row r="312" spans="2:6" x14ac:dyDescent="0.25">
      <c r="B312" t="s">
        <v>20</v>
      </c>
      <c r="C312" s="8">
        <v>221</v>
      </c>
      <c r="D312" s="8" t="s">
        <v>14</v>
      </c>
      <c r="E312" s="8">
        <v>31</v>
      </c>
      <c r="F312" s="32">
        <f t="shared" si="4"/>
        <v>-0.57773229477955601</v>
      </c>
    </row>
    <row r="313" spans="2:6" x14ac:dyDescent="0.25">
      <c r="B313" t="s">
        <v>20</v>
      </c>
      <c r="C313" s="8">
        <v>126</v>
      </c>
      <c r="D313" s="8" t="s">
        <v>14</v>
      </c>
      <c r="E313" s="8">
        <v>35</v>
      </c>
      <c r="F313" s="32">
        <f t="shared" si="4"/>
        <v>-0.57356557087823323</v>
      </c>
    </row>
    <row r="314" spans="2:6" x14ac:dyDescent="0.25">
      <c r="B314" t="s">
        <v>20</v>
      </c>
      <c r="C314" s="8">
        <v>1022</v>
      </c>
      <c r="D314" s="8" t="s">
        <v>14</v>
      </c>
      <c r="E314" s="8">
        <v>63</v>
      </c>
      <c r="F314" s="32">
        <f t="shared" si="4"/>
        <v>-0.54439850356897412</v>
      </c>
    </row>
    <row r="315" spans="2:6" x14ac:dyDescent="0.25">
      <c r="B315" t="s">
        <v>20</v>
      </c>
      <c r="C315" s="8">
        <v>3177</v>
      </c>
      <c r="D315" s="8" t="s">
        <v>14</v>
      </c>
      <c r="E315" s="8">
        <v>526</v>
      </c>
      <c r="F315" s="32">
        <f t="shared" si="4"/>
        <v>-6.2100211990867696E-2</v>
      </c>
    </row>
    <row r="316" spans="2:6" x14ac:dyDescent="0.25">
      <c r="B316" t="s">
        <v>20</v>
      </c>
      <c r="C316" s="8">
        <v>198</v>
      </c>
      <c r="D316" s="8" t="s">
        <v>14</v>
      </c>
      <c r="E316" s="8">
        <v>121</v>
      </c>
      <c r="F316" s="32">
        <f t="shared" si="4"/>
        <v>-0.48398100699979446</v>
      </c>
    </row>
    <row r="317" spans="2:6" x14ac:dyDescent="0.25">
      <c r="B317" t="s">
        <v>20</v>
      </c>
      <c r="C317" s="8">
        <v>85</v>
      </c>
      <c r="D317" s="8" t="s">
        <v>14</v>
      </c>
      <c r="E317" s="8">
        <v>67</v>
      </c>
      <c r="F317" s="32">
        <f t="shared" si="4"/>
        <v>-0.54023177966765135</v>
      </c>
    </row>
    <row r="318" spans="2:6" x14ac:dyDescent="0.25">
      <c r="B318" t="s">
        <v>20</v>
      </c>
      <c r="C318" s="8">
        <v>3596</v>
      </c>
      <c r="D318" s="8" t="s">
        <v>14</v>
      </c>
      <c r="E318" s="8">
        <v>57</v>
      </c>
      <c r="F318" s="32">
        <f t="shared" si="4"/>
        <v>-0.55064858942095818</v>
      </c>
    </row>
    <row r="319" spans="2:6" x14ac:dyDescent="0.25">
      <c r="B319" t="s">
        <v>20</v>
      </c>
      <c r="C319" s="8">
        <v>244</v>
      </c>
      <c r="D319" s="8" t="s">
        <v>14</v>
      </c>
      <c r="E319" s="8">
        <v>1229</v>
      </c>
      <c r="F319" s="32">
        <f t="shared" si="4"/>
        <v>0.67020151366660274</v>
      </c>
    </row>
    <row r="320" spans="2:6" x14ac:dyDescent="0.25">
      <c r="B320" t="s">
        <v>20</v>
      </c>
      <c r="C320" s="8">
        <v>5180</v>
      </c>
      <c r="D320" s="8" t="s">
        <v>14</v>
      </c>
      <c r="E320" s="8">
        <v>12</v>
      </c>
      <c r="F320" s="32">
        <f t="shared" si="4"/>
        <v>-0.59752423331083893</v>
      </c>
    </row>
    <row r="321" spans="2:6" x14ac:dyDescent="0.25">
      <c r="B321" t="s">
        <v>20</v>
      </c>
      <c r="C321" s="8">
        <v>589</v>
      </c>
      <c r="D321" s="8" t="s">
        <v>14</v>
      </c>
      <c r="E321" s="8">
        <v>452</v>
      </c>
      <c r="F321" s="32">
        <f t="shared" si="4"/>
        <v>-0.13918460416533826</v>
      </c>
    </row>
    <row r="322" spans="2:6" x14ac:dyDescent="0.25">
      <c r="B322" t="s">
        <v>20</v>
      </c>
      <c r="C322" s="8">
        <v>2725</v>
      </c>
      <c r="D322" s="8" t="s">
        <v>14</v>
      </c>
      <c r="E322" s="8">
        <v>1886</v>
      </c>
      <c r="F322" s="32">
        <f t="shared" si="4"/>
        <v>1.3545859144588617</v>
      </c>
    </row>
    <row r="323" spans="2:6" x14ac:dyDescent="0.25">
      <c r="B323" t="s">
        <v>20</v>
      </c>
      <c r="C323" s="8">
        <v>300</v>
      </c>
      <c r="D323" s="8" t="s">
        <v>14</v>
      </c>
      <c r="E323" s="8">
        <v>1825</v>
      </c>
      <c r="F323" s="32">
        <f t="shared" ref="F323:F365" si="5">(E323-$J$4)/$J$9</f>
        <v>1.29104337496369</v>
      </c>
    </row>
    <row r="324" spans="2:6" x14ac:dyDescent="0.25">
      <c r="B324" t="s">
        <v>20</v>
      </c>
      <c r="C324" s="8">
        <v>144</v>
      </c>
      <c r="D324" s="8" t="s">
        <v>14</v>
      </c>
      <c r="E324" s="8">
        <v>31</v>
      </c>
      <c r="F324" s="32">
        <f t="shared" si="5"/>
        <v>-0.57773229477955601</v>
      </c>
    </row>
    <row r="325" spans="2:6" x14ac:dyDescent="0.25">
      <c r="B325" t="s">
        <v>20</v>
      </c>
      <c r="C325" s="8">
        <v>87</v>
      </c>
      <c r="D325" s="8" t="s">
        <v>14</v>
      </c>
      <c r="E325" s="8">
        <v>107</v>
      </c>
      <c r="F325" s="32">
        <f t="shared" si="5"/>
        <v>-0.49856454065442407</v>
      </c>
    </row>
    <row r="326" spans="2:6" x14ac:dyDescent="0.25">
      <c r="B326" t="s">
        <v>20</v>
      </c>
      <c r="C326" s="8">
        <v>3116</v>
      </c>
      <c r="D326" s="8" t="s">
        <v>14</v>
      </c>
      <c r="E326" s="8">
        <v>27</v>
      </c>
      <c r="F326" s="32">
        <f t="shared" si="5"/>
        <v>-0.58189901868087868</v>
      </c>
    </row>
    <row r="327" spans="2:6" x14ac:dyDescent="0.25">
      <c r="B327" t="s">
        <v>20</v>
      </c>
      <c r="C327" s="8">
        <v>909</v>
      </c>
      <c r="D327" s="8" t="s">
        <v>14</v>
      </c>
      <c r="E327" s="8">
        <v>1221</v>
      </c>
      <c r="F327" s="32">
        <f t="shared" si="5"/>
        <v>0.6618680658639573</v>
      </c>
    </row>
    <row r="328" spans="2:6" x14ac:dyDescent="0.25">
      <c r="B328" t="s">
        <v>20</v>
      </c>
      <c r="C328" s="8">
        <v>1613</v>
      </c>
      <c r="D328" s="8" t="s">
        <v>14</v>
      </c>
      <c r="E328" s="8">
        <v>1</v>
      </c>
      <c r="F328" s="32">
        <f t="shared" si="5"/>
        <v>-0.60898272403947651</v>
      </c>
    </row>
    <row r="329" spans="2:6" x14ac:dyDescent="0.25">
      <c r="B329" t="s">
        <v>20</v>
      </c>
      <c r="C329" s="8">
        <v>136</v>
      </c>
      <c r="D329" s="8" t="s">
        <v>14</v>
      </c>
      <c r="E329" s="8">
        <v>16</v>
      </c>
      <c r="F329" s="32">
        <f t="shared" si="5"/>
        <v>-0.59335750940951626</v>
      </c>
    </row>
    <row r="330" spans="2:6" x14ac:dyDescent="0.25">
      <c r="B330" t="s">
        <v>20</v>
      </c>
      <c r="C330" s="8">
        <v>130</v>
      </c>
      <c r="D330" s="8" t="s">
        <v>14</v>
      </c>
      <c r="E330" s="8">
        <v>41</v>
      </c>
      <c r="F330" s="32">
        <f t="shared" si="5"/>
        <v>-0.56731548502624918</v>
      </c>
    </row>
    <row r="331" spans="2:6" x14ac:dyDescent="0.25">
      <c r="B331" t="s">
        <v>20</v>
      </c>
      <c r="C331" s="8">
        <v>102</v>
      </c>
      <c r="D331" s="8" t="s">
        <v>14</v>
      </c>
      <c r="E331" s="8">
        <v>523</v>
      </c>
      <c r="F331" s="32">
        <f t="shared" si="5"/>
        <v>-6.5225254916859737E-2</v>
      </c>
    </row>
    <row r="332" spans="2:6" x14ac:dyDescent="0.25">
      <c r="B332" t="s">
        <v>20</v>
      </c>
      <c r="C332" s="8">
        <v>4006</v>
      </c>
      <c r="D332" s="8" t="s">
        <v>14</v>
      </c>
      <c r="E332" s="8">
        <v>141</v>
      </c>
      <c r="F332" s="32">
        <f t="shared" si="5"/>
        <v>-0.4631473874931808</v>
      </c>
    </row>
    <row r="333" spans="2:6" x14ac:dyDescent="0.25">
      <c r="B333" t="s">
        <v>20</v>
      </c>
      <c r="C333" s="8">
        <v>1629</v>
      </c>
      <c r="D333" s="8" t="s">
        <v>14</v>
      </c>
      <c r="E333" s="8">
        <v>52</v>
      </c>
      <c r="F333" s="32">
        <f t="shared" si="5"/>
        <v>-0.5558569942976116</v>
      </c>
    </row>
    <row r="334" spans="2:6" x14ac:dyDescent="0.25">
      <c r="B334" t="s">
        <v>20</v>
      </c>
      <c r="C334" s="8">
        <v>2188</v>
      </c>
      <c r="D334" s="8" t="s">
        <v>14</v>
      </c>
      <c r="E334" s="8">
        <v>225</v>
      </c>
      <c r="F334" s="32">
        <f t="shared" si="5"/>
        <v>-0.37564618556540341</v>
      </c>
    </row>
    <row r="335" spans="2:6" x14ac:dyDescent="0.25">
      <c r="B335" t="s">
        <v>20</v>
      </c>
      <c r="C335" s="8">
        <v>2409</v>
      </c>
      <c r="D335" s="8" t="s">
        <v>14</v>
      </c>
      <c r="E335" s="8">
        <v>38</v>
      </c>
      <c r="F335" s="32">
        <f t="shared" si="5"/>
        <v>-0.57044052795224121</v>
      </c>
    </row>
    <row r="336" spans="2:6" x14ac:dyDescent="0.25">
      <c r="B336" t="s">
        <v>20</v>
      </c>
      <c r="C336" s="8">
        <v>194</v>
      </c>
      <c r="D336" s="8" t="s">
        <v>14</v>
      </c>
      <c r="E336" s="8">
        <v>15</v>
      </c>
      <c r="F336" s="32">
        <f t="shared" si="5"/>
        <v>-0.5943991903848469</v>
      </c>
    </row>
    <row r="337" spans="2:6" x14ac:dyDescent="0.25">
      <c r="B337" t="s">
        <v>20</v>
      </c>
      <c r="C337" s="8">
        <v>1140</v>
      </c>
      <c r="D337" s="8" t="s">
        <v>14</v>
      </c>
      <c r="E337" s="8">
        <v>37</v>
      </c>
      <c r="F337" s="32">
        <f t="shared" si="5"/>
        <v>-0.57148220892757184</v>
      </c>
    </row>
    <row r="338" spans="2:6" x14ac:dyDescent="0.25">
      <c r="B338" t="s">
        <v>20</v>
      </c>
      <c r="C338" s="8">
        <v>102</v>
      </c>
      <c r="D338" s="8" t="s">
        <v>14</v>
      </c>
      <c r="E338" s="8">
        <v>112</v>
      </c>
      <c r="F338" s="32">
        <f t="shared" si="5"/>
        <v>-0.49335613577777065</v>
      </c>
    </row>
    <row r="339" spans="2:6" x14ac:dyDescent="0.25">
      <c r="B339" t="s">
        <v>20</v>
      </c>
      <c r="C339" s="8">
        <v>2857</v>
      </c>
      <c r="D339" s="8" t="s">
        <v>14</v>
      </c>
      <c r="E339" s="8">
        <v>21</v>
      </c>
      <c r="F339" s="32">
        <f t="shared" si="5"/>
        <v>-0.58814910453286284</v>
      </c>
    </row>
    <row r="340" spans="2:6" x14ac:dyDescent="0.25">
      <c r="B340" t="s">
        <v>20</v>
      </c>
      <c r="C340" s="8">
        <v>107</v>
      </c>
      <c r="D340" s="8" t="s">
        <v>14</v>
      </c>
      <c r="E340" s="8">
        <v>67</v>
      </c>
      <c r="F340" s="32">
        <f t="shared" si="5"/>
        <v>-0.54023177966765135</v>
      </c>
    </row>
    <row r="341" spans="2:6" x14ac:dyDescent="0.25">
      <c r="B341" t="s">
        <v>20</v>
      </c>
      <c r="C341" s="8">
        <v>160</v>
      </c>
      <c r="D341" s="8" t="s">
        <v>14</v>
      </c>
      <c r="E341" s="8">
        <v>78</v>
      </c>
      <c r="F341" s="32">
        <f t="shared" si="5"/>
        <v>-0.52877328893901387</v>
      </c>
    </row>
    <row r="342" spans="2:6" x14ac:dyDescent="0.25">
      <c r="B342" t="s">
        <v>20</v>
      </c>
      <c r="C342" s="8">
        <v>2230</v>
      </c>
      <c r="D342" s="8" t="s">
        <v>14</v>
      </c>
      <c r="E342" s="8">
        <v>67</v>
      </c>
      <c r="F342" s="32">
        <f t="shared" si="5"/>
        <v>-0.54023177966765135</v>
      </c>
    </row>
    <row r="343" spans="2:6" x14ac:dyDescent="0.25">
      <c r="B343" t="s">
        <v>20</v>
      </c>
      <c r="C343" s="8">
        <v>316</v>
      </c>
      <c r="D343" s="8" t="s">
        <v>14</v>
      </c>
      <c r="E343" s="8">
        <v>263</v>
      </c>
      <c r="F343" s="32">
        <f t="shared" si="5"/>
        <v>-0.33606230850283741</v>
      </c>
    </row>
    <row r="344" spans="2:6" x14ac:dyDescent="0.25">
      <c r="B344" t="s">
        <v>20</v>
      </c>
      <c r="C344" s="8">
        <v>117</v>
      </c>
      <c r="D344" s="8" t="s">
        <v>14</v>
      </c>
      <c r="E344" s="8">
        <v>1691</v>
      </c>
      <c r="F344" s="32">
        <f t="shared" si="5"/>
        <v>1.1514581242693784</v>
      </c>
    </row>
    <row r="345" spans="2:6" x14ac:dyDescent="0.25">
      <c r="B345" t="s">
        <v>20</v>
      </c>
      <c r="C345" s="8">
        <v>6406</v>
      </c>
      <c r="D345" s="8" t="s">
        <v>14</v>
      </c>
      <c r="E345" s="8">
        <v>181</v>
      </c>
      <c r="F345" s="32">
        <f t="shared" si="5"/>
        <v>-0.42148014847995346</v>
      </c>
    </row>
    <row r="346" spans="2:6" x14ac:dyDescent="0.25">
      <c r="B346" t="s">
        <v>20</v>
      </c>
      <c r="C346" s="8">
        <v>192</v>
      </c>
      <c r="D346" s="8" t="s">
        <v>14</v>
      </c>
      <c r="E346" s="8">
        <v>13</v>
      </c>
      <c r="F346" s="32">
        <f t="shared" si="5"/>
        <v>-0.59648255233550829</v>
      </c>
    </row>
    <row r="347" spans="2:6" x14ac:dyDescent="0.25">
      <c r="B347" t="s">
        <v>20</v>
      </c>
      <c r="C347" s="8">
        <v>26</v>
      </c>
      <c r="D347" s="8" t="s">
        <v>14</v>
      </c>
      <c r="E347" s="8">
        <v>1</v>
      </c>
      <c r="F347" s="32">
        <f t="shared" si="5"/>
        <v>-0.60898272403947651</v>
      </c>
    </row>
    <row r="348" spans="2:6" x14ac:dyDescent="0.25">
      <c r="B348" t="s">
        <v>20</v>
      </c>
      <c r="C348" s="8">
        <v>723</v>
      </c>
      <c r="D348" s="8" t="s">
        <v>14</v>
      </c>
      <c r="E348" s="8">
        <v>21</v>
      </c>
      <c r="F348" s="32">
        <f t="shared" si="5"/>
        <v>-0.58814910453286284</v>
      </c>
    </row>
    <row r="349" spans="2:6" x14ac:dyDescent="0.25">
      <c r="B349" t="s">
        <v>20</v>
      </c>
      <c r="C349" s="8">
        <v>170</v>
      </c>
      <c r="D349" s="8" t="s">
        <v>14</v>
      </c>
      <c r="E349" s="8">
        <v>830</v>
      </c>
      <c r="F349" s="32">
        <f t="shared" si="5"/>
        <v>0.25457080450966008</v>
      </c>
    </row>
    <row r="350" spans="2:6" x14ac:dyDescent="0.25">
      <c r="B350" t="s">
        <v>20</v>
      </c>
      <c r="C350" s="8">
        <v>238</v>
      </c>
      <c r="D350" s="8" t="s">
        <v>14</v>
      </c>
      <c r="E350" s="8">
        <v>130</v>
      </c>
      <c r="F350" s="32">
        <f t="shared" si="5"/>
        <v>-0.47460587822181832</v>
      </c>
    </row>
    <row r="351" spans="2:6" x14ac:dyDescent="0.25">
      <c r="B351" t="s">
        <v>20</v>
      </c>
      <c r="C351" s="8">
        <v>55</v>
      </c>
      <c r="D351" s="8" t="s">
        <v>14</v>
      </c>
      <c r="E351" s="8">
        <v>55</v>
      </c>
      <c r="F351" s="32">
        <f t="shared" si="5"/>
        <v>-0.55273195137161957</v>
      </c>
    </row>
    <row r="352" spans="2:6" x14ac:dyDescent="0.25">
      <c r="B352" t="s">
        <v>20</v>
      </c>
      <c r="C352" s="8">
        <v>128</v>
      </c>
      <c r="D352" s="8" t="s">
        <v>14</v>
      </c>
      <c r="E352" s="8">
        <v>114</v>
      </c>
      <c r="F352" s="32">
        <f t="shared" si="5"/>
        <v>-0.49127277382710927</v>
      </c>
    </row>
    <row r="353" spans="2:6" x14ac:dyDescent="0.25">
      <c r="B353" t="s">
        <v>20</v>
      </c>
      <c r="C353" s="8">
        <v>2144</v>
      </c>
      <c r="D353" s="8" t="s">
        <v>14</v>
      </c>
      <c r="E353" s="8">
        <v>594</v>
      </c>
      <c r="F353" s="32">
        <f t="shared" si="5"/>
        <v>8.7340943316187806E-3</v>
      </c>
    </row>
    <row r="354" spans="2:6" x14ac:dyDescent="0.25">
      <c r="B354" t="s">
        <v>20</v>
      </c>
      <c r="C354" s="8">
        <v>2693</v>
      </c>
      <c r="D354" s="8" t="s">
        <v>14</v>
      </c>
      <c r="E354" s="8">
        <v>24</v>
      </c>
      <c r="F354" s="32">
        <f t="shared" si="5"/>
        <v>-0.58502406160687082</v>
      </c>
    </row>
    <row r="355" spans="2:6" x14ac:dyDescent="0.25">
      <c r="B355" t="s">
        <v>20</v>
      </c>
      <c r="C355" s="8">
        <v>432</v>
      </c>
      <c r="D355" s="8" t="s">
        <v>14</v>
      </c>
      <c r="E355" s="8">
        <v>252</v>
      </c>
      <c r="F355" s="32">
        <f t="shared" si="5"/>
        <v>-0.34752079923147494</v>
      </c>
    </row>
    <row r="356" spans="2:6" x14ac:dyDescent="0.25">
      <c r="B356" t="s">
        <v>20</v>
      </c>
      <c r="C356" s="8">
        <v>189</v>
      </c>
      <c r="D356" s="8" t="s">
        <v>14</v>
      </c>
      <c r="E356" s="8">
        <v>67</v>
      </c>
      <c r="F356" s="32">
        <f t="shared" si="5"/>
        <v>-0.54023177966765135</v>
      </c>
    </row>
    <row r="357" spans="2:6" x14ac:dyDescent="0.25">
      <c r="B357" t="s">
        <v>20</v>
      </c>
      <c r="C357" s="8">
        <v>154</v>
      </c>
      <c r="D357" s="8" t="s">
        <v>14</v>
      </c>
      <c r="E357" s="8">
        <v>742</v>
      </c>
      <c r="F357" s="32">
        <f t="shared" si="5"/>
        <v>0.16290287868055991</v>
      </c>
    </row>
    <row r="358" spans="2:6" x14ac:dyDescent="0.25">
      <c r="B358" t="s">
        <v>20</v>
      </c>
      <c r="C358" s="8">
        <v>96</v>
      </c>
      <c r="D358" s="8" t="s">
        <v>14</v>
      </c>
      <c r="E358" s="8">
        <v>75</v>
      </c>
      <c r="F358" s="32">
        <f t="shared" si="5"/>
        <v>-0.5318983318650059</v>
      </c>
    </row>
    <row r="359" spans="2:6" x14ac:dyDescent="0.25">
      <c r="B359" t="s">
        <v>20</v>
      </c>
      <c r="C359" s="8">
        <v>3063</v>
      </c>
      <c r="D359" s="8" t="s">
        <v>14</v>
      </c>
      <c r="E359" s="8">
        <v>4405</v>
      </c>
      <c r="F359" s="32">
        <f t="shared" si="5"/>
        <v>3.9785802913168533</v>
      </c>
    </row>
    <row r="360" spans="2:6" x14ac:dyDescent="0.25">
      <c r="B360" t="s">
        <v>20</v>
      </c>
      <c r="C360" s="8">
        <v>2266</v>
      </c>
      <c r="D360" s="8" t="s">
        <v>14</v>
      </c>
      <c r="E360" s="8">
        <v>92</v>
      </c>
      <c r="F360" s="32">
        <f t="shared" si="5"/>
        <v>-0.51418975528438426</v>
      </c>
    </row>
    <row r="361" spans="2:6" x14ac:dyDescent="0.25">
      <c r="B361" t="s">
        <v>20</v>
      </c>
      <c r="C361" s="8">
        <v>194</v>
      </c>
      <c r="D361" s="8" t="s">
        <v>14</v>
      </c>
      <c r="E361" s="8">
        <v>64</v>
      </c>
      <c r="F361" s="32">
        <f t="shared" si="5"/>
        <v>-0.54335682259364348</v>
      </c>
    </row>
    <row r="362" spans="2:6" x14ac:dyDescent="0.25">
      <c r="B362" t="s">
        <v>20</v>
      </c>
      <c r="C362" s="8">
        <v>129</v>
      </c>
      <c r="D362" s="8" t="s">
        <v>14</v>
      </c>
      <c r="E362" s="8">
        <v>64</v>
      </c>
      <c r="F362" s="32">
        <f t="shared" si="5"/>
        <v>-0.54335682259364348</v>
      </c>
    </row>
    <row r="363" spans="2:6" x14ac:dyDescent="0.25">
      <c r="B363" t="s">
        <v>20</v>
      </c>
      <c r="C363" s="8">
        <v>375</v>
      </c>
      <c r="D363" s="8" t="s">
        <v>14</v>
      </c>
      <c r="E363" s="8">
        <v>842</v>
      </c>
      <c r="F363" s="32">
        <f t="shared" si="5"/>
        <v>0.26707097621362824</v>
      </c>
    </row>
    <row r="364" spans="2:6" x14ac:dyDescent="0.25">
      <c r="B364" t="s">
        <v>20</v>
      </c>
      <c r="C364" s="8">
        <v>409</v>
      </c>
      <c r="D364" s="8" t="s">
        <v>14</v>
      </c>
      <c r="E364" s="8">
        <v>112</v>
      </c>
      <c r="F364" s="32">
        <f t="shared" si="5"/>
        <v>-0.49335613577777065</v>
      </c>
    </row>
    <row r="365" spans="2:6" x14ac:dyDescent="0.25">
      <c r="B365" t="s">
        <v>20</v>
      </c>
      <c r="C365" s="8">
        <v>234</v>
      </c>
      <c r="D365" s="8" t="s">
        <v>14</v>
      </c>
      <c r="E365" s="8">
        <v>374</v>
      </c>
      <c r="F365" s="32">
        <f t="shared" si="5"/>
        <v>-0.22043572024113156</v>
      </c>
    </row>
    <row r="366" spans="2:6" x14ac:dyDescent="0.25">
      <c r="B366" t="s">
        <v>20</v>
      </c>
      <c r="C366" s="8">
        <v>3016</v>
      </c>
      <c r="F366" s="32"/>
    </row>
    <row r="367" spans="2:6" x14ac:dyDescent="0.25">
      <c r="B367" t="s">
        <v>20</v>
      </c>
      <c r="C367" s="8">
        <v>264</v>
      </c>
      <c r="F367" s="32"/>
    </row>
    <row r="368" spans="2:6" x14ac:dyDescent="0.25">
      <c r="B368" t="s">
        <v>20</v>
      </c>
      <c r="C368" s="8">
        <v>272</v>
      </c>
      <c r="F368" s="32"/>
    </row>
    <row r="369" spans="2:6" x14ac:dyDescent="0.25">
      <c r="B369" t="s">
        <v>20</v>
      </c>
      <c r="C369" s="8">
        <v>419</v>
      </c>
      <c r="F369" s="32"/>
    </row>
    <row r="370" spans="2:6" x14ac:dyDescent="0.25">
      <c r="B370" t="s">
        <v>20</v>
      </c>
      <c r="C370" s="8">
        <v>1621</v>
      </c>
      <c r="F370" s="32"/>
    </row>
    <row r="371" spans="2:6" x14ac:dyDescent="0.25">
      <c r="B371" t="s">
        <v>20</v>
      </c>
      <c r="C371" s="8">
        <v>1101</v>
      </c>
      <c r="F371" s="32"/>
    </row>
    <row r="372" spans="2:6" x14ac:dyDescent="0.25">
      <c r="B372" t="s">
        <v>20</v>
      </c>
      <c r="C372" s="8">
        <v>1073</v>
      </c>
      <c r="F372" s="32"/>
    </row>
    <row r="373" spans="2:6" x14ac:dyDescent="0.25">
      <c r="B373" t="s">
        <v>20</v>
      </c>
      <c r="C373" s="8">
        <v>331</v>
      </c>
      <c r="F373" s="32"/>
    </row>
    <row r="374" spans="2:6" x14ac:dyDescent="0.25">
      <c r="B374" t="s">
        <v>20</v>
      </c>
      <c r="C374" s="8">
        <v>1170</v>
      </c>
      <c r="F374" s="32"/>
    </row>
    <row r="375" spans="2:6" x14ac:dyDescent="0.25">
      <c r="B375" t="s">
        <v>20</v>
      </c>
      <c r="C375" s="8">
        <v>363</v>
      </c>
      <c r="F375" s="32"/>
    </row>
    <row r="376" spans="2:6" x14ac:dyDescent="0.25">
      <c r="B376" t="s">
        <v>20</v>
      </c>
      <c r="C376" s="8">
        <v>103</v>
      </c>
      <c r="F376" s="32"/>
    </row>
    <row r="377" spans="2:6" x14ac:dyDescent="0.25">
      <c r="B377" t="s">
        <v>20</v>
      </c>
      <c r="C377" s="8">
        <v>147</v>
      </c>
      <c r="F377" s="32"/>
    </row>
    <row r="378" spans="2:6" x14ac:dyDescent="0.25">
      <c r="B378" t="s">
        <v>20</v>
      </c>
      <c r="C378" s="8">
        <v>110</v>
      </c>
      <c r="F378" s="32"/>
    </row>
    <row r="379" spans="2:6" x14ac:dyDescent="0.25">
      <c r="B379" t="s">
        <v>20</v>
      </c>
      <c r="C379" s="8">
        <v>134</v>
      </c>
      <c r="F379" s="32"/>
    </row>
    <row r="380" spans="2:6" x14ac:dyDescent="0.25">
      <c r="B380" t="s">
        <v>20</v>
      </c>
      <c r="C380" s="8">
        <v>269</v>
      </c>
      <c r="F380" s="32"/>
    </row>
    <row r="381" spans="2:6" x14ac:dyDescent="0.25">
      <c r="B381" t="s">
        <v>20</v>
      </c>
      <c r="C381" s="8">
        <v>175</v>
      </c>
      <c r="F381" s="32"/>
    </row>
    <row r="382" spans="2:6" x14ac:dyDescent="0.25">
      <c r="B382" t="s">
        <v>20</v>
      </c>
      <c r="C382" s="8">
        <v>69</v>
      </c>
      <c r="F382" s="32"/>
    </row>
    <row r="383" spans="2:6" x14ac:dyDescent="0.25">
      <c r="B383" t="s">
        <v>20</v>
      </c>
      <c r="C383" s="8">
        <v>190</v>
      </c>
      <c r="F383" s="32"/>
    </row>
    <row r="384" spans="2:6" x14ac:dyDescent="0.25">
      <c r="B384" t="s">
        <v>20</v>
      </c>
      <c r="C384" s="8">
        <v>237</v>
      </c>
      <c r="F384" s="32"/>
    </row>
    <row r="385" spans="2:6" x14ac:dyDescent="0.25">
      <c r="B385" t="s">
        <v>20</v>
      </c>
      <c r="C385" s="8">
        <v>196</v>
      </c>
      <c r="F385" s="32"/>
    </row>
    <row r="386" spans="2:6" x14ac:dyDescent="0.25">
      <c r="B386" t="s">
        <v>20</v>
      </c>
      <c r="C386" s="8">
        <v>7295</v>
      </c>
      <c r="F386" s="32"/>
    </row>
    <row r="387" spans="2:6" x14ac:dyDescent="0.25">
      <c r="B387" t="s">
        <v>20</v>
      </c>
      <c r="C387" s="8">
        <v>2893</v>
      </c>
      <c r="F387" s="32"/>
    </row>
    <row r="388" spans="2:6" x14ac:dyDescent="0.25">
      <c r="B388" t="s">
        <v>20</v>
      </c>
      <c r="C388" s="8">
        <v>820</v>
      </c>
      <c r="F388" s="32"/>
    </row>
    <row r="389" spans="2:6" x14ac:dyDescent="0.25">
      <c r="B389" t="s">
        <v>20</v>
      </c>
      <c r="C389" s="8">
        <v>2038</v>
      </c>
      <c r="F389" s="32"/>
    </row>
    <row r="390" spans="2:6" x14ac:dyDescent="0.25">
      <c r="B390" t="s">
        <v>20</v>
      </c>
      <c r="C390" s="8">
        <v>116</v>
      </c>
      <c r="F390" s="32"/>
    </row>
    <row r="391" spans="2:6" x14ac:dyDescent="0.25">
      <c r="B391" t="s">
        <v>20</v>
      </c>
      <c r="C391" s="8">
        <v>1345</v>
      </c>
      <c r="F391" s="32"/>
    </row>
    <row r="392" spans="2:6" x14ac:dyDescent="0.25">
      <c r="B392" t="s">
        <v>20</v>
      </c>
      <c r="C392" s="8">
        <v>168</v>
      </c>
      <c r="F392" s="32"/>
    </row>
    <row r="393" spans="2:6" x14ac:dyDescent="0.25">
      <c r="B393" t="s">
        <v>20</v>
      </c>
      <c r="C393" s="8">
        <v>137</v>
      </c>
      <c r="F393" s="32"/>
    </row>
    <row r="394" spans="2:6" x14ac:dyDescent="0.25">
      <c r="B394" t="s">
        <v>20</v>
      </c>
      <c r="C394" s="8">
        <v>186</v>
      </c>
      <c r="F394" s="32"/>
    </row>
    <row r="395" spans="2:6" x14ac:dyDescent="0.25">
      <c r="B395" t="s">
        <v>20</v>
      </c>
      <c r="C395" s="8">
        <v>125</v>
      </c>
      <c r="F395" s="32"/>
    </row>
    <row r="396" spans="2:6" x14ac:dyDescent="0.25">
      <c r="B396" t="s">
        <v>20</v>
      </c>
      <c r="C396" s="8">
        <v>202</v>
      </c>
      <c r="F396" s="32"/>
    </row>
    <row r="397" spans="2:6" x14ac:dyDescent="0.25">
      <c r="B397" t="s">
        <v>20</v>
      </c>
      <c r="C397" s="8">
        <v>103</v>
      </c>
      <c r="F397" s="32"/>
    </row>
    <row r="398" spans="2:6" x14ac:dyDescent="0.25">
      <c r="B398" t="s">
        <v>20</v>
      </c>
      <c r="C398" s="8">
        <v>1785</v>
      </c>
      <c r="F398" s="32"/>
    </row>
    <row r="399" spans="2:6" x14ac:dyDescent="0.25">
      <c r="B399" t="s">
        <v>20</v>
      </c>
      <c r="C399" s="8">
        <v>157</v>
      </c>
      <c r="F399" s="32"/>
    </row>
    <row r="400" spans="2:6" x14ac:dyDescent="0.25">
      <c r="B400" t="s">
        <v>20</v>
      </c>
      <c r="C400" s="8">
        <v>555</v>
      </c>
      <c r="F400" s="32"/>
    </row>
    <row r="401" spans="2:6" x14ac:dyDescent="0.25">
      <c r="B401" t="s">
        <v>20</v>
      </c>
      <c r="C401" s="8">
        <v>297</v>
      </c>
      <c r="F401" s="32"/>
    </row>
    <row r="402" spans="2:6" x14ac:dyDescent="0.25">
      <c r="B402" t="s">
        <v>20</v>
      </c>
      <c r="C402" s="8">
        <v>123</v>
      </c>
      <c r="F402" s="32"/>
    </row>
    <row r="403" spans="2:6" x14ac:dyDescent="0.25">
      <c r="B403" t="s">
        <v>20</v>
      </c>
      <c r="C403" s="8">
        <v>3036</v>
      </c>
      <c r="F403" s="32"/>
    </row>
    <row r="404" spans="2:6" x14ac:dyDescent="0.25">
      <c r="B404" t="s">
        <v>20</v>
      </c>
      <c r="C404" s="8">
        <v>144</v>
      </c>
      <c r="F404" s="32"/>
    </row>
    <row r="405" spans="2:6" x14ac:dyDescent="0.25">
      <c r="B405" t="s">
        <v>20</v>
      </c>
      <c r="C405" s="8">
        <v>121</v>
      </c>
      <c r="F405" s="32"/>
    </row>
    <row r="406" spans="2:6" x14ac:dyDescent="0.25">
      <c r="B406" t="s">
        <v>20</v>
      </c>
      <c r="C406" s="8">
        <v>181</v>
      </c>
      <c r="F406" s="32"/>
    </row>
    <row r="407" spans="2:6" x14ac:dyDescent="0.25">
      <c r="B407" t="s">
        <v>20</v>
      </c>
      <c r="C407" s="8">
        <v>122</v>
      </c>
      <c r="F407" s="32"/>
    </row>
    <row r="408" spans="2:6" x14ac:dyDescent="0.25">
      <c r="B408" t="s">
        <v>20</v>
      </c>
      <c r="C408" s="8">
        <v>1071</v>
      </c>
      <c r="F408" s="32"/>
    </row>
    <row r="409" spans="2:6" x14ac:dyDescent="0.25">
      <c r="B409" t="s">
        <v>20</v>
      </c>
      <c r="C409" s="8">
        <v>980</v>
      </c>
      <c r="F409" s="32"/>
    </row>
    <row r="410" spans="2:6" x14ac:dyDescent="0.25">
      <c r="B410" t="s">
        <v>20</v>
      </c>
      <c r="C410" s="8">
        <v>536</v>
      </c>
      <c r="F410" s="32"/>
    </row>
    <row r="411" spans="2:6" x14ac:dyDescent="0.25">
      <c r="B411" t="s">
        <v>20</v>
      </c>
      <c r="C411" s="8">
        <v>1991</v>
      </c>
      <c r="F411" s="32"/>
    </row>
    <row r="412" spans="2:6" x14ac:dyDescent="0.25">
      <c r="B412" t="s">
        <v>20</v>
      </c>
      <c r="C412" s="8">
        <v>180</v>
      </c>
      <c r="F412" s="32"/>
    </row>
    <row r="413" spans="2:6" x14ac:dyDescent="0.25">
      <c r="B413" t="s">
        <v>20</v>
      </c>
      <c r="C413" s="8">
        <v>130</v>
      </c>
      <c r="F413" s="32"/>
    </row>
    <row r="414" spans="2:6" x14ac:dyDescent="0.25">
      <c r="B414" t="s">
        <v>20</v>
      </c>
      <c r="C414" s="8">
        <v>122</v>
      </c>
      <c r="F414" s="32"/>
    </row>
    <row r="415" spans="2:6" x14ac:dyDescent="0.25">
      <c r="B415" t="s">
        <v>20</v>
      </c>
      <c r="C415" s="8">
        <v>140</v>
      </c>
      <c r="F415" s="32"/>
    </row>
    <row r="416" spans="2:6" x14ac:dyDescent="0.25">
      <c r="B416" t="s">
        <v>20</v>
      </c>
      <c r="C416" s="8">
        <v>3388</v>
      </c>
      <c r="F416" s="32"/>
    </row>
    <row r="417" spans="2:6" x14ac:dyDescent="0.25">
      <c r="B417" t="s">
        <v>20</v>
      </c>
      <c r="C417" s="8">
        <v>280</v>
      </c>
      <c r="F417" s="32"/>
    </row>
    <row r="418" spans="2:6" x14ac:dyDescent="0.25">
      <c r="B418" t="s">
        <v>20</v>
      </c>
      <c r="C418" s="8">
        <v>366</v>
      </c>
      <c r="F418" s="32"/>
    </row>
    <row r="419" spans="2:6" x14ac:dyDescent="0.25">
      <c r="B419" t="s">
        <v>20</v>
      </c>
      <c r="C419" s="8">
        <v>270</v>
      </c>
      <c r="F419" s="32"/>
    </row>
    <row r="420" spans="2:6" x14ac:dyDescent="0.25">
      <c r="B420" t="s">
        <v>20</v>
      </c>
      <c r="C420" s="8">
        <v>137</v>
      </c>
      <c r="F420" s="32"/>
    </row>
    <row r="421" spans="2:6" x14ac:dyDescent="0.25">
      <c r="B421" t="s">
        <v>20</v>
      </c>
      <c r="C421" s="8">
        <v>3205</v>
      </c>
      <c r="F421" s="32"/>
    </row>
    <row r="422" spans="2:6" x14ac:dyDescent="0.25">
      <c r="B422" t="s">
        <v>20</v>
      </c>
      <c r="C422" s="8">
        <v>288</v>
      </c>
      <c r="F422" s="32"/>
    </row>
    <row r="423" spans="2:6" x14ac:dyDescent="0.25">
      <c r="B423" t="s">
        <v>20</v>
      </c>
      <c r="C423" s="8">
        <v>148</v>
      </c>
      <c r="F423" s="32"/>
    </row>
    <row r="424" spans="2:6" x14ac:dyDescent="0.25">
      <c r="B424" t="s">
        <v>20</v>
      </c>
      <c r="C424" s="8">
        <v>114</v>
      </c>
      <c r="F424" s="32"/>
    </row>
    <row r="425" spans="2:6" x14ac:dyDescent="0.25">
      <c r="B425" t="s">
        <v>20</v>
      </c>
      <c r="C425" s="8">
        <v>1518</v>
      </c>
      <c r="F425" s="32"/>
    </row>
    <row r="426" spans="2:6" x14ac:dyDescent="0.25">
      <c r="B426" t="s">
        <v>20</v>
      </c>
      <c r="C426" s="8">
        <v>166</v>
      </c>
      <c r="F426" s="32"/>
    </row>
    <row r="427" spans="2:6" x14ac:dyDescent="0.25">
      <c r="B427" t="s">
        <v>20</v>
      </c>
      <c r="C427" s="8">
        <v>100</v>
      </c>
      <c r="F427" s="32"/>
    </row>
    <row r="428" spans="2:6" x14ac:dyDescent="0.25">
      <c r="B428" t="s">
        <v>20</v>
      </c>
      <c r="C428" s="8">
        <v>235</v>
      </c>
      <c r="F428" s="32"/>
    </row>
    <row r="429" spans="2:6" x14ac:dyDescent="0.25">
      <c r="B429" t="s">
        <v>20</v>
      </c>
      <c r="C429" s="8">
        <v>148</v>
      </c>
      <c r="F429" s="32"/>
    </row>
    <row r="430" spans="2:6" x14ac:dyDescent="0.25">
      <c r="B430" t="s">
        <v>20</v>
      </c>
      <c r="C430" s="8">
        <v>198</v>
      </c>
      <c r="F430" s="32"/>
    </row>
    <row r="431" spans="2:6" x14ac:dyDescent="0.25">
      <c r="B431" t="s">
        <v>20</v>
      </c>
      <c r="C431" s="8">
        <v>150</v>
      </c>
      <c r="F431" s="32"/>
    </row>
    <row r="432" spans="2:6" x14ac:dyDescent="0.25">
      <c r="B432" t="s">
        <v>20</v>
      </c>
      <c r="C432" s="8">
        <v>216</v>
      </c>
      <c r="F432" s="32"/>
    </row>
    <row r="433" spans="2:6" x14ac:dyDescent="0.25">
      <c r="B433" t="s">
        <v>20</v>
      </c>
      <c r="C433" s="8">
        <v>5139</v>
      </c>
      <c r="F433" s="32"/>
    </row>
    <row r="434" spans="2:6" x14ac:dyDescent="0.25">
      <c r="B434" t="s">
        <v>20</v>
      </c>
      <c r="C434" s="8">
        <v>2353</v>
      </c>
      <c r="F434" s="32"/>
    </row>
    <row r="435" spans="2:6" x14ac:dyDescent="0.25">
      <c r="B435" t="s">
        <v>20</v>
      </c>
      <c r="C435" s="8">
        <v>78</v>
      </c>
      <c r="F435" s="32"/>
    </row>
    <row r="436" spans="2:6" x14ac:dyDescent="0.25">
      <c r="B436" t="s">
        <v>20</v>
      </c>
      <c r="C436" s="8">
        <v>174</v>
      </c>
      <c r="F436" s="32"/>
    </row>
    <row r="437" spans="2:6" x14ac:dyDescent="0.25">
      <c r="B437" t="s">
        <v>20</v>
      </c>
      <c r="C437" s="8">
        <v>164</v>
      </c>
      <c r="F437" s="32"/>
    </row>
    <row r="438" spans="2:6" x14ac:dyDescent="0.25">
      <c r="B438" t="s">
        <v>20</v>
      </c>
      <c r="C438" s="8">
        <v>161</v>
      </c>
      <c r="F438" s="32"/>
    </row>
    <row r="439" spans="2:6" x14ac:dyDescent="0.25">
      <c r="B439" t="s">
        <v>20</v>
      </c>
      <c r="C439" s="8">
        <v>138</v>
      </c>
      <c r="F439" s="32"/>
    </row>
    <row r="440" spans="2:6" x14ac:dyDescent="0.25">
      <c r="B440" t="s">
        <v>20</v>
      </c>
      <c r="C440" s="8">
        <v>3308</v>
      </c>
      <c r="F440" s="32"/>
    </row>
    <row r="441" spans="2:6" x14ac:dyDescent="0.25">
      <c r="B441" t="s">
        <v>20</v>
      </c>
      <c r="C441" s="8">
        <v>127</v>
      </c>
      <c r="F441" s="32"/>
    </row>
    <row r="442" spans="2:6" x14ac:dyDescent="0.25">
      <c r="B442" t="s">
        <v>20</v>
      </c>
      <c r="C442" s="8">
        <v>207</v>
      </c>
      <c r="F442" s="32"/>
    </row>
    <row r="443" spans="2:6" x14ac:dyDescent="0.25">
      <c r="B443" t="s">
        <v>20</v>
      </c>
      <c r="C443" s="8">
        <v>181</v>
      </c>
      <c r="F443" s="32"/>
    </row>
    <row r="444" spans="2:6" x14ac:dyDescent="0.25">
      <c r="B444" t="s">
        <v>20</v>
      </c>
      <c r="C444" s="8">
        <v>110</v>
      </c>
      <c r="F444" s="32"/>
    </row>
    <row r="445" spans="2:6" x14ac:dyDescent="0.25">
      <c r="B445" t="s">
        <v>20</v>
      </c>
      <c r="C445" s="8">
        <v>185</v>
      </c>
      <c r="F445" s="32"/>
    </row>
    <row r="446" spans="2:6" x14ac:dyDescent="0.25">
      <c r="B446" t="s">
        <v>20</v>
      </c>
      <c r="C446" s="8">
        <v>121</v>
      </c>
      <c r="F446" s="32"/>
    </row>
    <row r="447" spans="2:6" x14ac:dyDescent="0.25">
      <c r="B447" t="s">
        <v>20</v>
      </c>
      <c r="C447" s="8">
        <v>106</v>
      </c>
      <c r="F447" s="32"/>
    </row>
    <row r="448" spans="2:6" x14ac:dyDescent="0.25">
      <c r="B448" t="s">
        <v>20</v>
      </c>
      <c r="C448" s="8">
        <v>142</v>
      </c>
      <c r="F448" s="32"/>
    </row>
    <row r="449" spans="2:6" x14ac:dyDescent="0.25">
      <c r="B449" t="s">
        <v>20</v>
      </c>
      <c r="C449" s="8">
        <v>233</v>
      </c>
      <c r="F449" s="32"/>
    </row>
    <row r="450" spans="2:6" x14ac:dyDescent="0.25">
      <c r="B450" t="s">
        <v>20</v>
      </c>
      <c r="C450" s="8">
        <v>218</v>
      </c>
      <c r="F450" s="32"/>
    </row>
    <row r="451" spans="2:6" x14ac:dyDescent="0.25">
      <c r="B451" t="s">
        <v>20</v>
      </c>
      <c r="C451" s="8">
        <v>76</v>
      </c>
      <c r="F451" s="32"/>
    </row>
    <row r="452" spans="2:6" x14ac:dyDescent="0.25">
      <c r="B452" t="s">
        <v>20</v>
      </c>
      <c r="C452" s="8">
        <v>43</v>
      </c>
      <c r="F452" s="32"/>
    </row>
    <row r="453" spans="2:6" x14ac:dyDescent="0.25">
      <c r="B453" t="s">
        <v>20</v>
      </c>
      <c r="C453" s="8">
        <v>221</v>
      </c>
      <c r="F453" s="32"/>
    </row>
    <row r="454" spans="2:6" x14ac:dyDescent="0.25">
      <c r="B454" t="s">
        <v>20</v>
      </c>
      <c r="C454" s="8">
        <v>2805</v>
      </c>
      <c r="F454" s="32"/>
    </row>
    <row r="455" spans="2:6" x14ac:dyDescent="0.25">
      <c r="B455" t="s">
        <v>20</v>
      </c>
      <c r="C455" s="8">
        <v>68</v>
      </c>
      <c r="F455" s="32"/>
    </row>
    <row r="456" spans="2:6" x14ac:dyDescent="0.25">
      <c r="B456" t="s">
        <v>20</v>
      </c>
      <c r="C456" s="8">
        <v>183</v>
      </c>
      <c r="F456" s="32"/>
    </row>
    <row r="457" spans="2:6" x14ac:dyDescent="0.25">
      <c r="B457" t="s">
        <v>20</v>
      </c>
      <c r="C457" s="8">
        <v>133</v>
      </c>
      <c r="F457" s="32"/>
    </row>
    <row r="458" spans="2:6" x14ac:dyDescent="0.25">
      <c r="B458" t="s">
        <v>20</v>
      </c>
      <c r="C458" s="8">
        <v>2489</v>
      </c>
      <c r="F458" s="32"/>
    </row>
    <row r="459" spans="2:6" x14ac:dyDescent="0.25">
      <c r="B459" t="s">
        <v>20</v>
      </c>
      <c r="C459" s="8">
        <v>69</v>
      </c>
      <c r="F459" s="32"/>
    </row>
    <row r="460" spans="2:6" x14ac:dyDescent="0.25">
      <c r="B460" t="s">
        <v>20</v>
      </c>
      <c r="C460" s="8">
        <v>279</v>
      </c>
      <c r="F460" s="32"/>
    </row>
    <row r="461" spans="2:6" x14ac:dyDescent="0.25">
      <c r="B461" t="s">
        <v>20</v>
      </c>
      <c r="C461" s="8">
        <v>210</v>
      </c>
      <c r="F461" s="32"/>
    </row>
    <row r="462" spans="2:6" x14ac:dyDescent="0.25">
      <c r="B462" t="s">
        <v>20</v>
      </c>
      <c r="C462" s="8">
        <v>2100</v>
      </c>
      <c r="F462" s="32"/>
    </row>
    <row r="463" spans="2:6" x14ac:dyDescent="0.25">
      <c r="B463" t="s">
        <v>20</v>
      </c>
      <c r="C463" s="8">
        <v>252</v>
      </c>
      <c r="F463" s="32"/>
    </row>
    <row r="464" spans="2:6" x14ac:dyDescent="0.25">
      <c r="B464" t="s">
        <v>20</v>
      </c>
      <c r="C464" s="8">
        <v>1280</v>
      </c>
      <c r="F464" s="32"/>
    </row>
    <row r="465" spans="2:6" x14ac:dyDescent="0.25">
      <c r="B465" t="s">
        <v>20</v>
      </c>
      <c r="C465" s="8">
        <v>157</v>
      </c>
      <c r="F465" s="32"/>
    </row>
    <row r="466" spans="2:6" x14ac:dyDescent="0.25">
      <c r="B466" t="s">
        <v>20</v>
      </c>
      <c r="C466" s="8">
        <v>194</v>
      </c>
      <c r="F466" s="32"/>
    </row>
    <row r="467" spans="2:6" x14ac:dyDescent="0.25">
      <c r="B467" t="s">
        <v>20</v>
      </c>
      <c r="C467" s="8">
        <v>82</v>
      </c>
      <c r="F467" s="32"/>
    </row>
    <row r="468" spans="2:6" x14ac:dyDescent="0.25">
      <c r="B468" t="s">
        <v>20</v>
      </c>
      <c r="C468" s="8">
        <v>4233</v>
      </c>
      <c r="F468" s="32"/>
    </row>
    <row r="469" spans="2:6" x14ac:dyDescent="0.25">
      <c r="B469" t="s">
        <v>20</v>
      </c>
      <c r="C469" s="8">
        <v>1297</v>
      </c>
      <c r="F469" s="32"/>
    </row>
    <row r="470" spans="2:6" x14ac:dyDescent="0.25">
      <c r="B470" t="s">
        <v>20</v>
      </c>
      <c r="C470" s="8">
        <v>165</v>
      </c>
      <c r="F470" s="32"/>
    </row>
    <row r="471" spans="2:6" x14ac:dyDescent="0.25">
      <c r="B471" t="s">
        <v>20</v>
      </c>
      <c r="C471" s="8">
        <v>119</v>
      </c>
      <c r="F471" s="32"/>
    </row>
    <row r="472" spans="2:6" x14ac:dyDescent="0.25">
      <c r="B472" t="s">
        <v>20</v>
      </c>
      <c r="C472" s="8">
        <v>1797</v>
      </c>
      <c r="F472" s="32"/>
    </row>
    <row r="473" spans="2:6" x14ac:dyDescent="0.25">
      <c r="B473" t="s">
        <v>20</v>
      </c>
      <c r="C473" s="8">
        <v>261</v>
      </c>
      <c r="F473" s="32"/>
    </row>
    <row r="474" spans="2:6" x14ac:dyDescent="0.25">
      <c r="B474" t="s">
        <v>20</v>
      </c>
      <c r="C474" s="8">
        <v>157</v>
      </c>
      <c r="F474" s="32"/>
    </row>
    <row r="475" spans="2:6" x14ac:dyDescent="0.25">
      <c r="B475" t="s">
        <v>20</v>
      </c>
      <c r="C475" s="8">
        <v>3533</v>
      </c>
      <c r="F475" s="32"/>
    </row>
    <row r="476" spans="2:6" x14ac:dyDescent="0.25">
      <c r="B476" t="s">
        <v>20</v>
      </c>
      <c r="C476" s="8">
        <v>155</v>
      </c>
      <c r="F476" s="32"/>
    </row>
    <row r="477" spans="2:6" x14ac:dyDescent="0.25">
      <c r="B477" t="s">
        <v>20</v>
      </c>
      <c r="C477" s="8">
        <v>132</v>
      </c>
      <c r="F477" s="32"/>
    </row>
    <row r="478" spans="2:6" x14ac:dyDescent="0.25">
      <c r="B478" t="s">
        <v>20</v>
      </c>
      <c r="C478" s="8">
        <v>1354</v>
      </c>
      <c r="F478" s="32"/>
    </row>
    <row r="479" spans="2:6" x14ac:dyDescent="0.25">
      <c r="B479" t="s">
        <v>20</v>
      </c>
      <c r="C479" s="8">
        <v>48</v>
      </c>
      <c r="F479" s="32"/>
    </row>
    <row r="480" spans="2:6" x14ac:dyDescent="0.25">
      <c r="B480" t="s">
        <v>20</v>
      </c>
      <c r="C480" s="8">
        <v>110</v>
      </c>
      <c r="F480" s="32"/>
    </row>
    <row r="481" spans="2:6" x14ac:dyDescent="0.25">
      <c r="B481" t="s">
        <v>20</v>
      </c>
      <c r="C481" s="8">
        <v>172</v>
      </c>
      <c r="F481" s="32"/>
    </row>
    <row r="482" spans="2:6" x14ac:dyDescent="0.25">
      <c r="B482" t="s">
        <v>20</v>
      </c>
      <c r="C482" s="8">
        <v>307</v>
      </c>
      <c r="F482" s="32"/>
    </row>
    <row r="483" spans="2:6" x14ac:dyDescent="0.25">
      <c r="B483" t="s">
        <v>20</v>
      </c>
      <c r="C483" s="8">
        <v>160</v>
      </c>
      <c r="F483" s="32"/>
    </row>
    <row r="484" spans="2:6" x14ac:dyDescent="0.25">
      <c r="B484" t="s">
        <v>20</v>
      </c>
      <c r="C484" s="8">
        <v>1467</v>
      </c>
      <c r="F484" s="32"/>
    </row>
    <row r="485" spans="2:6" x14ac:dyDescent="0.25">
      <c r="B485" t="s">
        <v>20</v>
      </c>
      <c r="C485" s="8">
        <v>2662</v>
      </c>
      <c r="F485" s="32"/>
    </row>
    <row r="486" spans="2:6" x14ac:dyDescent="0.25">
      <c r="B486" t="s">
        <v>20</v>
      </c>
      <c r="C486" s="8">
        <v>452</v>
      </c>
      <c r="F486" s="32"/>
    </row>
    <row r="487" spans="2:6" x14ac:dyDescent="0.25">
      <c r="B487" t="s">
        <v>20</v>
      </c>
      <c r="C487" s="8">
        <v>158</v>
      </c>
      <c r="F487" s="32"/>
    </row>
    <row r="488" spans="2:6" x14ac:dyDescent="0.25">
      <c r="B488" t="s">
        <v>20</v>
      </c>
      <c r="C488" s="8">
        <v>225</v>
      </c>
      <c r="F488" s="32"/>
    </row>
    <row r="489" spans="2:6" x14ac:dyDescent="0.25">
      <c r="B489" t="s">
        <v>20</v>
      </c>
      <c r="C489" s="8">
        <v>65</v>
      </c>
      <c r="F489" s="32"/>
    </row>
    <row r="490" spans="2:6" x14ac:dyDescent="0.25">
      <c r="B490" t="s">
        <v>20</v>
      </c>
      <c r="C490" s="8">
        <v>163</v>
      </c>
      <c r="F490" s="32"/>
    </row>
    <row r="491" spans="2:6" x14ac:dyDescent="0.25">
      <c r="B491" t="s">
        <v>20</v>
      </c>
      <c r="C491" s="8">
        <v>85</v>
      </c>
      <c r="F491" s="32"/>
    </row>
    <row r="492" spans="2:6" x14ac:dyDescent="0.25">
      <c r="B492" t="s">
        <v>20</v>
      </c>
      <c r="C492" s="8">
        <v>217</v>
      </c>
      <c r="F492" s="32"/>
    </row>
    <row r="493" spans="2:6" x14ac:dyDescent="0.25">
      <c r="B493" t="s">
        <v>20</v>
      </c>
      <c r="C493" s="8">
        <v>150</v>
      </c>
      <c r="F493" s="32"/>
    </row>
    <row r="494" spans="2:6" x14ac:dyDescent="0.25">
      <c r="B494" t="s">
        <v>20</v>
      </c>
      <c r="C494" s="8">
        <v>3272</v>
      </c>
      <c r="F494" s="32"/>
    </row>
    <row r="495" spans="2:6" x14ac:dyDescent="0.25">
      <c r="B495" t="s">
        <v>20</v>
      </c>
      <c r="C495" s="8">
        <v>300</v>
      </c>
      <c r="F495" s="32"/>
    </row>
    <row r="496" spans="2:6" x14ac:dyDescent="0.25">
      <c r="B496" t="s">
        <v>20</v>
      </c>
      <c r="C496" s="8">
        <v>126</v>
      </c>
      <c r="F496" s="32"/>
    </row>
    <row r="497" spans="2:6" x14ac:dyDescent="0.25">
      <c r="B497" t="s">
        <v>20</v>
      </c>
      <c r="C497" s="8">
        <v>2320</v>
      </c>
      <c r="F497" s="32"/>
    </row>
    <row r="498" spans="2:6" x14ac:dyDescent="0.25">
      <c r="B498" t="s">
        <v>20</v>
      </c>
      <c r="C498" s="8">
        <v>81</v>
      </c>
      <c r="F498" s="32"/>
    </row>
    <row r="499" spans="2:6" x14ac:dyDescent="0.25">
      <c r="B499" t="s">
        <v>20</v>
      </c>
      <c r="C499" s="8">
        <v>1887</v>
      </c>
      <c r="F499" s="32"/>
    </row>
    <row r="500" spans="2:6" x14ac:dyDescent="0.25">
      <c r="B500" t="s">
        <v>20</v>
      </c>
      <c r="C500" s="8">
        <v>4358</v>
      </c>
      <c r="F500" s="32"/>
    </row>
    <row r="501" spans="2:6" x14ac:dyDescent="0.25">
      <c r="B501" t="s">
        <v>20</v>
      </c>
      <c r="C501" s="8">
        <v>53</v>
      </c>
      <c r="F501" s="32"/>
    </row>
    <row r="502" spans="2:6" x14ac:dyDescent="0.25">
      <c r="B502" t="s">
        <v>20</v>
      </c>
      <c r="C502" s="8">
        <v>2414</v>
      </c>
      <c r="F502" s="32"/>
    </row>
    <row r="503" spans="2:6" x14ac:dyDescent="0.25">
      <c r="B503" t="s">
        <v>20</v>
      </c>
      <c r="C503" s="8">
        <v>80</v>
      </c>
      <c r="F503" s="32"/>
    </row>
    <row r="504" spans="2:6" x14ac:dyDescent="0.25">
      <c r="B504" t="s">
        <v>20</v>
      </c>
      <c r="C504" s="8">
        <v>193</v>
      </c>
      <c r="F504" s="32"/>
    </row>
    <row r="505" spans="2:6" x14ac:dyDescent="0.25">
      <c r="B505" t="s">
        <v>20</v>
      </c>
      <c r="C505" s="8">
        <v>52</v>
      </c>
      <c r="F505" s="32"/>
    </row>
    <row r="506" spans="2:6" x14ac:dyDescent="0.25">
      <c r="B506" t="s">
        <v>20</v>
      </c>
      <c r="C506" s="8">
        <v>290</v>
      </c>
      <c r="F506" s="32"/>
    </row>
    <row r="507" spans="2:6" x14ac:dyDescent="0.25">
      <c r="B507" t="s">
        <v>20</v>
      </c>
      <c r="C507" s="8">
        <v>122</v>
      </c>
      <c r="F507" s="32"/>
    </row>
    <row r="508" spans="2:6" x14ac:dyDescent="0.25">
      <c r="B508" t="s">
        <v>20</v>
      </c>
      <c r="C508" s="8">
        <v>1470</v>
      </c>
      <c r="F508" s="32"/>
    </row>
    <row r="509" spans="2:6" x14ac:dyDescent="0.25">
      <c r="B509" t="s">
        <v>20</v>
      </c>
      <c r="C509" s="8">
        <v>165</v>
      </c>
      <c r="F509" s="32"/>
    </row>
    <row r="510" spans="2:6" x14ac:dyDescent="0.25">
      <c r="B510" t="s">
        <v>20</v>
      </c>
      <c r="C510" s="8">
        <v>182</v>
      </c>
      <c r="F510" s="32"/>
    </row>
    <row r="511" spans="2:6" x14ac:dyDescent="0.25">
      <c r="B511" t="s">
        <v>20</v>
      </c>
      <c r="C511" s="8">
        <v>199</v>
      </c>
      <c r="F511" s="32"/>
    </row>
    <row r="512" spans="2:6" x14ac:dyDescent="0.25">
      <c r="B512" t="s">
        <v>20</v>
      </c>
      <c r="C512" s="8">
        <v>56</v>
      </c>
      <c r="F512" s="32"/>
    </row>
    <row r="513" spans="2:6" x14ac:dyDescent="0.25">
      <c r="B513" t="s">
        <v>20</v>
      </c>
      <c r="C513" s="8">
        <v>1460</v>
      </c>
      <c r="F513" s="32"/>
    </row>
    <row r="514" spans="2:6" x14ac:dyDescent="0.25">
      <c r="B514" t="s">
        <v>20</v>
      </c>
      <c r="C514" s="8">
        <v>123</v>
      </c>
      <c r="F514" s="32"/>
    </row>
    <row r="515" spans="2:6" x14ac:dyDescent="0.25">
      <c r="B515" t="s">
        <v>20</v>
      </c>
      <c r="C515" s="8">
        <v>159</v>
      </c>
      <c r="F515" s="32"/>
    </row>
    <row r="516" spans="2:6" x14ac:dyDescent="0.25">
      <c r="B516" t="s">
        <v>20</v>
      </c>
      <c r="C516" s="8">
        <v>110</v>
      </c>
      <c r="F516" s="32"/>
    </row>
    <row r="517" spans="2:6" x14ac:dyDescent="0.25">
      <c r="B517" t="s">
        <v>20</v>
      </c>
      <c r="C517" s="8">
        <v>236</v>
      </c>
      <c r="F517" s="32"/>
    </row>
    <row r="518" spans="2:6" x14ac:dyDescent="0.25">
      <c r="B518" t="s">
        <v>20</v>
      </c>
      <c r="C518" s="8">
        <v>191</v>
      </c>
      <c r="F518" s="32"/>
    </row>
    <row r="519" spans="2:6" x14ac:dyDescent="0.25">
      <c r="B519" t="s">
        <v>20</v>
      </c>
      <c r="C519" s="8">
        <v>3934</v>
      </c>
      <c r="F519" s="32"/>
    </row>
    <row r="520" spans="2:6" x14ac:dyDescent="0.25">
      <c r="B520" t="s">
        <v>20</v>
      </c>
      <c r="C520" s="8">
        <v>80</v>
      </c>
      <c r="F520" s="32"/>
    </row>
    <row r="521" spans="2:6" x14ac:dyDescent="0.25">
      <c r="B521" t="s">
        <v>20</v>
      </c>
      <c r="C521" s="8">
        <v>462</v>
      </c>
      <c r="F521" s="32"/>
    </row>
    <row r="522" spans="2:6" x14ac:dyDescent="0.25">
      <c r="B522" t="s">
        <v>20</v>
      </c>
      <c r="C522" s="8">
        <v>179</v>
      </c>
      <c r="F522" s="32"/>
    </row>
    <row r="523" spans="2:6" x14ac:dyDescent="0.25">
      <c r="B523" t="s">
        <v>20</v>
      </c>
      <c r="C523" s="8">
        <v>1866</v>
      </c>
      <c r="F523" s="32"/>
    </row>
    <row r="524" spans="2:6" x14ac:dyDescent="0.25">
      <c r="B524" t="s">
        <v>20</v>
      </c>
      <c r="C524" s="8">
        <v>156</v>
      </c>
      <c r="F524" s="32"/>
    </row>
    <row r="525" spans="2:6" x14ac:dyDescent="0.25">
      <c r="B525" t="s">
        <v>20</v>
      </c>
      <c r="C525" s="8">
        <v>255</v>
      </c>
      <c r="F525" s="32"/>
    </row>
    <row r="526" spans="2:6" x14ac:dyDescent="0.25">
      <c r="B526" t="s">
        <v>20</v>
      </c>
      <c r="C526" s="8">
        <v>2261</v>
      </c>
      <c r="F526" s="32"/>
    </row>
    <row r="527" spans="2:6" x14ac:dyDescent="0.25">
      <c r="B527" t="s">
        <v>20</v>
      </c>
      <c r="C527" s="8">
        <v>40</v>
      </c>
      <c r="F527" s="32"/>
    </row>
    <row r="528" spans="2:6" x14ac:dyDescent="0.25">
      <c r="B528" t="s">
        <v>20</v>
      </c>
      <c r="C528" s="8">
        <v>2289</v>
      </c>
      <c r="F528" s="32"/>
    </row>
    <row r="529" spans="2:6" x14ac:dyDescent="0.25">
      <c r="B529" t="s">
        <v>20</v>
      </c>
      <c r="C529" s="8">
        <v>65</v>
      </c>
      <c r="F529" s="32"/>
    </row>
    <row r="530" spans="2:6" x14ac:dyDescent="0.25">
      <c r="B530" t="s">
        <v>20</v>
      </c>
      <c r="C530" s="8">
        <v>3777</v>
      </c>
      <c r="F530" s="32"/>
    </row>
    <row r="531" spans="2:6" x14ac:dyDescent="0.25">
      <c r="B531" t="s">
        <v>20</v>
      </c>
      <c r="C531" s="8">
        <v>184</v>
      </c>
      <c r="F531" s="32"/>
    </row>
    <row r="532" spans="2:6" x14ac:dyDescent="0.25">
      <c r="B532" t="s">
        <v>20</v>
      </c>
      <c r="C532" s="8">
        <v>85</v>
      </c>
      <c r="F532" s="32"/>
    </row>
    <row r="533" spans="2:6" x14ac:dyDescent="0.25">
      <c r="B533" t="s">
        <v>20</v>
      </c>
      <c r="C533" s="8">
        <v>144</v>
      </c>
      <c r="F533" s="32"/>
    </row>
    <row r="534" spans="2:6" x14ac:dyDescent="0.25">
      <c r="B534" t="s">
        <v>20</v>
      </c>
      <c r="C534" s="8">
        <v>1902</v>
      </c>
      <c r="F534" s="32"/>
    </row>
    <row r="535" spans="2:6" x14ac:dyDescent="0.25">
      <c r="B535" t="s">
        <v>20</v>
      </c>
      <c r="C535" s="8">
        <v>105</v>
      </c>
      <c r="F535" s="32"/>
    </row>
    <row r="536" spans="2:6" x14ac:dyDescent="0.25">
      <c r="B536" t="s">
        <v>20</v>
      </c>
      <c r="C536" s="8">
        <v>132</v>
      </c>
      <c r="F536" s="32"/>
    </row>
    <row r="537" spans="2:6" x14ac:dyDescent="0.25">
      <c r="B537" t="s">
        <v>20</v>
      </c>
      <c r="C537" s="8">
        <v>96</v>
      </c>
      <c r="F537" s="32"/>
    </row>
    <row r="538" spans="2:6" x14ac:dyDescent="0.25">
      <c r="B538" t="s">
        <v>20</v>
      </c>
      <c r="C538" s="8">
        <v>114</v>
      </c>
      <c r="F538" s="32"/>
    </row>
    <row r="539" spans="2:6" x14ac:dyDescent="0.25">
      <c r="B539" t="s">
        <v>20</v>
      </c>
      <c r="C539" s="8">
        <v>203</v>
      </c>
      <c r="F539" s="32"/>
    </row>
    <row r="540" spans="2:6" x14ac:dyDescent="0.25">
      <c r="B540" t="s">
        <v>20</v>
      </c>
      <c r="C540" s="8">
        <v>1559</v>
      </c>
      <c r="F540" s="32"/>
    </row>
    <row r="541" spans="2:6" x14ac:dyDescent="0.25">
      <c r="B541" t="s">
        <v>20</v>
      </c>
      <c r="C541" s="8">
        <v>1548</v>
      </c>
      <c r="F541" s="32"/>
    </row>
    <row r="542" spans="2:6" x14ac:dyDescent="0.25">
      <c r="B542" t="s">
        <v>20</v>
      </c>
      <c r="C542" s="8">
        <v>80</v>
      </c>
      <c r="F542" s="32"/>
    </row>
    <row r="543" spans="2:6" x14ac:dyDescent="0.25">
      <c r="B543" t="s">
        <v>20</v>
      </c>
      <c r="C543" s="8">
        <v>131</v>
      </c>
      <c r="F543" s="32"/>
    </row>
    <row r="544" spans="2:6" x14ac:dyDescent="0.25">
      <c r="B544" t="s">
        <v>20</v>
      </c>
      <c r="C544" s="8">
        <v>112</v>
      </c>
      <c r="F544" s="32"/>
    </row>
    <row r="545" spans="2:6" x14ac:dyDescent="0.25">
      <c r="B545" t="s">
        <v>20</v>
      </c>
      <c r="C545" s="8">
        <v>155</v>
      </c>
      <c r="F545" s="32"/>
    </row>
    <row r="546" spans="2:6" x14ac:dyDescent="0.25">
      <c r="B546" t="s">
        <v>20</v>
      </c>
      <c r="C546" s="8">
        <v>266</v>
      </c>
      <c r="F546" s="32"/>
    </row>
    <row r="547" spans="2:6" x14ac:dyDescent="0.25">
      <c r="B547" t="s">
        <v>20</v>
      </c>
      <c r="C547" s="8">
        <v>155</v>
      </c>
      <c r="F547" s="32"/>
    </row>
    <row r="548" spans="2:6" x14ac:dyDescent="0.25">
      <c r="B548" t="s">
        <v>20</v>
      </c>
      <c r="C548" s="8">
        <v>207</v>
      </c>
      <c r="F548" s="32"/>
    </row>
    <row r="549" spans="2:6" x14ac:dyDescent="0.25">
      <c r="B549" t="s">
        <v>20</v>
      </c>
      <c r="C549" s="8">
        <v>245</v>
      </c>
      <c r="F549" s="32"/>
    </row>
    <row r="550" spans="2:6" x14ac:dyDescent="0.25">
      <c r="B550" t="s">
        <v>20</v>
      </c>
      <c r="C550" s="8">
        <v>1573</v>
      </c>
      <c r="F550" s="32"/>
    </row>
    <row r="551" spans="2:6" x14ac:dyDescent="0.25">
      <c r="B551" t="s">
        <v>20</v>
      </c>
      <c r="C551" s="8">
        <v>114</v>
      </c>
      <c r="F551" s="32"/>
    </row>
    <row r="552" spans="2:6" x14ac:dyDescent="0.25">
      <c r="B552" t="s">
        <v>20</v>
      </c>
      <c r="C552" s="8">
        <v>93</v>
      </c>
      <c r="F552" s="32"/>
    </row>
    <row r="553" spans="2:6" x14ac:dyDescent="0.25">
      <c r="B553" t="s">
        <v>20</v>
      </c>
      <c r="C553" s="8">
        <v>1681</v>
      </c>
      <c r="F553" s="32"/>
    </row>
    <row r="554" spans="2:6" x14ac:dyDescent="0.25">
      <c r="B554" t="s">
        <v>20</v>
      </c>
      <c r="C554" s="8">
        <v>32</v>
      </c>
      <c r="F554" s="32"/>
    </row>
    <row r="555" spans="2:6" x14ac:dyDescent="0.25">
      <c r="B555" t="s">
        <v>20</v>
      </c>
      <c r="C555" s="8">
        <v>135</v>
      </c>
      <c r="F555" s="32"/>
    </row>
    <row r="556" spans="2:6" x14ac:dyDescent="0.25">
      <c r="B556" t="s">
        <v>20</v>
      </c>
      <c r="C556" s="8">
        <v>140</v>
      </c>
      <c r="F556" s="32"/>
    </row>
    <row r="557" spans="2:6" x14ac:dyDescent="0.25">
      <c r="B557" t="s">
        <v>20</v>
      </c>
      <c r="C557" s="8">
        <v>92</v>
      </c>
      <c r="F557" s="32"/>
    </row>
    <row r="558" spans="2:6" x14ac:dyDescent="0.25">
      <c r="B558" t="s">
        <v>20</v>
      </c>
      <c r="C558" s="8">
        <v>1015</v>
      </c>
      <c r="F558" s="32"/>
    </row>
    <row r="559" spans="2:6" x14ac:dyDescent="0.25">
      <c r="B559" t="s">
        <v>20</v>
      </c>
      <c r="C559" s="8">
        <v>323</v>
      </c>
      <c r="F559" s="32"/>
    </row>
    <row r="560" spans="2:6" x14ac:dyDescent="0.25">
      <c r="B560" t="s">
        <v>20</v>
      </c>
      <c r="C560" s="8">
        <v>2326</v>
      </c>
      <c r="F560" s="32"/>
    </row>
    <row r="561" spans="2:6" x14ac:dyDescent="0.25">
      <c r="B561" t="s">
        <v>20</v>
      </c>
      <c r="C561" s="8">
        <v>381</v>
      </c>
      <c r="F561" s="32"/>
    </row>
    <row r="562" spans="2:6" x14ac:dyDescent="0.25">
      <c r="B562" t="s">
        <v>20</v>
      </c>
      <c r="C562" s="8">
        <v>480</v>
      </c>
      <c r="F562" s="32"/>
    </row>
    <row r="563" spans="2:6" x14ac:dyDescent="0.25">
      <c r="B563" t="s">
        <v>20</v>
      </c>
      <c r="C563" s="8">
        <v>226</v>
      </c>
      <c r="F563" s="32"/>
    </row>
    <row r="564" spans="2:6" x14ac:dyDescent="0.25">
      <c r="B564" t="s">
        <v>20</v>
      </c>
      <c r="C564" s="8">
        <v>241</v>
      </c>
      <c r="F564" s="32"/>
    </row>
    <row r="565" spans="2:6" x14ac:dyDescent="0.25">
      <c r="B565" t="s">
        <v>20</v>
      </c>
      <c r="C565" s="8">
        <v>132</v>
      </c>
      <c r="F565" s="32"/>
    </row>
    <row r="566" spans="2:6" x14ac:dyDescent="0.25">
      <c r="B566" t="s">
        <v>20</v>
      </c>
      <c r="C566" s="8">
        <v>2043</v>
      </c>
      <c r="F566" s="32"/>
    </row>
  </sheetData>
  <autoFilter ref="B1:E566" xr:uid="{87E42B27-E0DA-4F14-BE3C-3ACC3C5ED20B}"/>
  <sortState xmlns:xlrd2="http://schemas.microsoft.com/office/spreadsheetml/2017/richdata2" ref="D2:E932">
    <sortCondition ref="D2:D932"/>
  </sortState>
  <conditionalFormatting sqref="B1:B1048576">
    <cfRule type="cellIs" dxfId="19" priority="11" operator="equal">
      <formula>"live"</formula>
    </cfRule>
    <cfRule type="cellIs" dxfId="18" priority="12" operator="equal">
      <formula>"Canceled"</formula>
    </cfRule>
    <cfRule type="cellIs" dxfId="17" priority="13" operator="equal">
      <formula>"successful"</formula>
    </cfRule>
    <cfRule type="cellIs" dxfId="16" priority="14" operator="equal">
      <formula>"failed"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15" priority="1" operator="equal">
      <formula>"live"</formula>
    </cfRule>
    <cfRule type="cellIs" dxfId="14" priority="2" operator="equal">
      <formula>"Canceled"</formula>
    </cfRule>
    <cfRule type="cellIs" dxfId="13" priority="3" operator="equal">
      <formula>"successful"</formula>
    </cfRule>
    <cfRule type="cellIs" dxfId="12" priority="4" operator="equal">
      <formula>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Sub-Category.</vt:lpstr>
      <vt:lpstr>Outcome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Lina Orjuela</cp:lastModifiedBy>
  <dcterms:created xsi:type="dcterms:W3CDTF">2021-09-29T18:52:28Z</dcterms:created>
  <dcterms:modified xsi:type="dcterms:W3CDTF">2023-06-11T04:10:00Z</dcterms:modified>
</cp:coreProperties>
</file>