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30" windowWidth="24915" windowHeight="8895"/>
  </bookViews>
  <sheets>
    <sheet name="data_aa_composition" sheetId="1" r:id="rId1"/>
  </sheets>
  <definedNames>
    <definedName name="scalar">data_aa_composition!$K$32</definedName>
  </definedNames>
  <calcPr calcId="0"/>
</workbook>
</file>

<file path=xl/calcChain.xml><?xml version="1.0" encoding="utf-8"?>
<calcChain xmlns="http://schemas.openxmlformats.org/spreadsheetml/2006/main">
  <c r="K31" i="1" l="1" a="1"/>
  <c r="K31" i="1" s="1"/>
  <c r="K27" i="1" a="1"/>
  <c r="K27" i="1" s="1"/>
  <c r="K22" i="1" a="1"/>
  <c r="K22" i="1" s="1"/>
  <c r="L2" i="1"/>
  <c r="O24" i="1"/>
  <c r="M5" i="1"/>
  <c r="M9" i="1"/>
  <c r="M13" i="1"/>
  <c r="M17" i="1"/>
  <c r="M21" i="1"/>
  <c r="L5" i="1"/>
  <c r="L9" i="1"/>
  <c r="L13" i="1"/>
  <c r="L17" i="1"/>
  <c r="L21" i="1"/>
  <c r="L24" i="1"/>
  <c r="K23" i="1"/>
  <c r="M23" i="1" s="1"/>
  <c r="K3" i="1"/>
  <c r="M3" i="1" s="1"/>
  <c r="K4" i="1"/>
  <c r="M4" i="1" s="1"/>
  <c r="K5" i="1"/>
  <c r="K6" i="1"/>
  <c r="M6" i="1" s="1"/>
  <c r="K7" i="1"/>
  <c r="M7" i="1" s="1"/>
  <c r="K8" i="1"/>
  <c r="M8" i="1" s="1"/>
  <c r="K9" i="1"/>
  <c r="K10" i="1"/>
  <c r="M10" i="1" s="1"/>
  <c r="K11" i="1"/>
  <c r="M11" i="1" s="1"/>
  <c r="K12" i="1"/>
  <c r="M12" i="1" s="1"/>
  <c r="K13" i="1"/>
  <c r="K14" i="1"/>
  <c r="M14" i="1" s="1"/>
  <c r="K15" i="1"/>
  <c r="M15" i="1" s="1"/>
  <c r="K16" i="1"/>
  <c r="M16" i="1" s="1"/>
  <c r="K17" i="1"/>
  <c r="K18" i="1"/>
  <c r="M18" i="1" s="1"/>
  <c r="K19" i="1"/>
  <c r="M19" i="1" s="1"/>
  <c r="K20" i="1"/>
  <c r="M20" i="1" s="1"/>
  <c r="K21" i="1"/>
  <c r="K2" i="1"/>
  <c r="J26" i="1"/>
  <c r="L19" i="1" l="1"/>
  <c r="L15" i="1"/>
  <c r="L11" i="1"/>
  <c r="L7" i="1"/>
  <c r="L3" i="1"/>
  <c r="L23" i="1"/>
  <c r="L20" i="1"/>
  <c r="L18" i="1"/>
  <c r="L16" i="1"/>
  <c r="L14" i="1"/>
  <c r="L12" i="1"/>
  <c r="L10" i="1"/>
  <c r="L8" i="1"/>
  <c r="L6" i="1"/>
  <c r="L4" i="1"/>
  <c r="M2" i="1"/>
  <c r="M22" i="1" l="1"/>
  <c r="L22" i="1"/>
  <c r="L29" i="1" s="1"/>
  <c r="K32" i="1" l="1"/>
  <c r="M24" i="1" l="1"/>
  <c r="M29" i="1" s="1"/>
  <c r="N4" i="1"/>
  <c r="N6" i="1"/>
  <c r="N8" i="1"/>
  <c r="N10" i="1"/>
  <c r="N12" i="1"/>
  <c r="N14" i="1"/>
  <c r="N16" i="1"/>
  <c r="N18" i="1"/>
  <c r="N20" i="1"/>
  <c r="N2" i="1"/>
  <c r="N3" i="1"/>
  <c r="N5" i="1"/>
  <c r="N7" i="1"/>
  <c r="N9" i="1"/>
  <c r="N11" i="1"/>
  <c r="N13" i="1"/>
  <c r="N15" i="1"/>
  <c r="N17" i="1"/>
  <c r="N19" i="1"/>
  <c r="N21" i="1"/>
  <c r="N23" i="1" l="1"/>
  <c r="P19" i="1"/>
  <c r="O19" i="1"/>
  <c r="P15" i="1"/>
  <c r="O15" i="1"/>
  <c r="P11" i="1"/>
  <c r="O11" i="1"/>
  <c r="P7" i="1"/>
  <c r="O7" i="1"/>
  <c r="P3" i="1"/>
  <c r="O3" i="1"/>
  <c r="P20" i="1"/>
  <c r="O20" i="1"/>
  <c r="P16" i="1"/>
  <c r="O16" i="1"/>
  <c r="P12" i="1"/>
  <c r="O12" i="1"/>
  <c r="P8" i="1"/>
  <c r="O8" i="1"/>
  <c r="P4" i="1"/>
  <c r="O4" i="1"/>
  <c r="P21" i="1"/>
  <c r="O21" i="1"/>
  <c r="P17" i="1"/>
  <c r="O17" i="1"/>
  <c r="P13" i="1"/>
  <c r="O13" i="1"/>
  <c r="P9" i="1"/>
  <c r="O9" i="1"/>
  <c r="P5" i="1"/>
  <c r="O5" i="1"/>
  <c r="P2" i="1"/>
  <c r="O2" i="1"/>
  <c r="P18" i="1"/>
  <c r="O18" i="1"/>
  <c r="P14" i="1"/>
  <c r="O14" i="1"/>
  <c r="P10" i="1"/>
  <c r="O10" i="1"/>
  <c r="P6" i="1"/>
  <c r="O6" i="1"/>
  <c r="N22" i="1" l="1"/>
  <c r="N27" i="1" a="1"/>
  <c r="O23" i="1"/>
  <c r="P23" i="1"/>
  <c r="N27" i="1" l="1"/>
  <c r="P24" i="1" s="1"/>
  <c r="O22" i="1"/>
  <c r="O29" i="1" s="1"/>
  <c r="P22" i="1"/>
  <c r="P29" i="1" l="1"/>
</calcChain>
</file>

<file path=xl/sharedStrings.xml><?xml version="1.0" encoding="utf-8"?>
<sst xmlns="http://schemas.openxmlformats.org/spreadsheetml/2006/main" count="125" uniqueCount="125">
  <si>
    <t>amino acid</t>
  </si>
  <si>
    <t>Symbol</t>
  </si>
  <si>
    <t>name</t>
  </si>
  <si>
    <t>charged</t>
  </si>
  <si>
    <t>uncharged</t>
  </si>
  <si>
    <t>chebi</t>
  </si>
  <si>
    <t>mass</t>
  </si>
  <si>
    <t>mol N</t>
  </si>
  <si>
    <t>charge</t>
  </si>
  <si>
    <t>ala__L</t>
  </si>
  <si>
    <t>A</t>
  </si>
  <si>
    <t>L-alanine zwitterion</t>
  </si>
  <si>
    <t>alatrna</t>
  </si>
  <si>
    <t>trnaala</t>
  </si>
  <si>
    <t>arg__L</t>
  </si>
  <si>
    <t>R</t>
  </si>
  <si>
    <t>L-argininium(1+)</t>
  </si>
  <si>
    <t>argtrna</t>
  </si>
  <si>
    <t>trnaarg</t>
  </si>
  <si>
    <t>asn__L</t>
  </si>
  <si>
    <t>N</t>
  </si>
  <si>
    <t>L-asparagine zwitterion</t>
  </si>
  <si>
    <t>asntrna</t>
  </si>
  <si>
    <t>trnaasn</t>
  </si>
  <si>
    <t>asp__L</t>
  </si>
  <si>
    <t>D</t>
  </si>
  <si>
    <t>L-aspartate(1Ã¢Ë†â€™)</t>
  </si>
  <si>
    <t>asptrna</t>
  </si>
  <si>
    <t>trnaasp</t>
  </si>
  <si>
    <t>cys__L</t>
  </si>
  <si>
    <t>C</t>
  </si>
  <si>
    <t>L-cysteine zwitterion</t>
  </si>
  <si>
    <t>cystrna</t>
  </si>
  <si>
    <t>trnacys</t>
  </si>
  <si>
    <t>gln__L</t>
  </si>
  <si>
    <t>Q</t>
  </si>
  <si>
    <t>L-glutamine zwitterion</t>
  </si>
  <si>
    <t>glntrna</t>
  </si>
  <si>
    <t>trnagln</t>
  </si>
  <si>
    <t>glu__L</t>
  </si>
  <si>
    <t>E</t>
  </si>
  <si>
    <t>L-glutamate(1Ã¢Ë†â€™)</t>
  </si>
  <si>
    <t>glutrna</t>
  </si>
  <si>
    <t>trnaglu</t>
  </si>
  <si>
    <t>gly</t>
  </si>
  <si>
    <t>G</t>
  </si>
  <si>
    <t>glycine zwitterion</t>
  </si>
  <si>
    <t>glytrna</t>
  </si>
  <si>
    <t>trnagly</t>
  </si>
  <si>
    <t>his__L</t>
  </si>
  <si>
    <t>H</t>
  </si>
  <si>
    <t>L-histidine zwitterion</t>
  </si>
  <si>
    <t>histrna</t>
  </si>
  <si>
    <t>trnahis</t>
  </si>
  <si>
    <t>ile__L</t>
  </si>
  <si>
    <t>I</t>
  </si>
  <si>
    <t>L-isoleucine zwitterion</t>
  </si>
  <si>
    <t>iletrna</t>
  </si>
  <si>
    <t>trnaile</t>
  </si>
  <si>
    <t>leu__L</t>
  </si>
  <si>
    <t>L</t>
  </si>
  <si>
    <t>L-leucine zwitterion</t>
  </si>
  <si>
    <t>leutrna</t>
  </si>
  <si>
    <t>trnaleu</t>
  </si>
  <si>
    <t>lys__L</t>
  </si>
  <si>
    <t>K</t>
  </si>
  <si>
    <t>L-lysinium(1+)</t>
  </si>
  <si>
    <t>lystrna</t>
  </si>
  <si>
    <t>trnalys</t>
  </si>
  <si>
    <t>met__L</t>
  </si>
  <si>
    <t>M</t>
  </si>
  <si>
    <t>L-methionine zwitterion</t>
  </si>
  <si>
    <t>mettrna</t>
  </si>
  <si>
    <t>trnamet</t>
  </si>
  <si>
    <t>phe__L</t>
  </si>
  <si>
    <t>F</t>
  </si>
  <si>
    <t>L-phenylalanine zwitterion</t>
  </si>
  <si>
    <t>phetrna</t>
  </si>
  <si>
    <t>trnaphe</t>
  </si>
  <si>
    <t>pro__L</t>
  </si>
  <si>
    <t>P</t>
  </si>
  <si>
    <t>L-proline zwitterion</t>
  </si>
  <si>
    <t>protrna</t>
  </si>
  <si>
    <t>trnapro</t>
  </si>
  <si>
    <t>ser__L</t>
  </si>
  <si>
    <t>S</t>
  </si>
  <si>
    <t>L-serine zwitterion</t>
  </si>
  <si>
    <t>sertrna</t>
  </si>
  <si>
    <t>trnaser</t>
  </si>
  <si>
    <t>thr__L</t>
  </si>
  <si>
    <t>T</t>
  </si>
  <si>
    <t>L-threonine zwitterion</t>
  </si>
  <si>
    <t>thrtrna</t>
  </si>
  <si>
    <t>trnathr</t>
  </si>
  <si>
    <t>trp__L</t>
  </si>
  <si>
    <t>W</t>
  </si>
  <si>
    <t>L-tryptophan zwitterion</t>
  </si>
  <si>
    <t>trptrna</t>
  </si>
  <si>
    <t>trnatrp</t>
  </si>
  <si>
    <t>tyr__L</t>
  </si>
  <si>
    <t>Y</t>
  </si>
  <si>
    <t>L-tyrosine zwitterion</t>
  </si>
  <si>
    <t>tyrtrna</t>
  </si>
  <si>
    <t>trnatyr</t>
  </si>
  <si>
    <t>val__L</t>
  </si>
  <si>
    <t>V</t>
  </si>
  <si>
    <t>L-valine zwitterion</t>
  </si>
  <si>
    <t>valtrna</t>
  </si>
  <si>
    <t>trnaval</t>
  </si>
  <si>
    <t>h</t>
  </si>
  <si>
    <t>h2o</t>
  </si>
  <si>
    <t>protein_1g</t>
  </si>
  <si>
    <t>sum(v_aa)</t>
  </si>
  <si>
    <t>net property</t>
  </si>
  <si>
    <t>iMM904 mmol AA/gDCW</t>
  </si>
  <si>
    <t>stoich 1</t>
  </si>
  <si>
    <t>stoich 2</t>
  </si>
  <si>
    <t>net_charge 1</t>
  </si>
  <si>
    <t>net_mass 2</t>
  </si>
  <si>
    <t>net_mass 1</t>
  </si>
  <si>
    <t>net_charge 2</t>
  </si>
  <si>
    <t>MW protein input</t>
  </si>
  <si>
    <t>MW protein calc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</si>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</sst>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5" borderId="10" xfId="0" applyFill="1" applyBorder="1"/>
    <xf numFmtId="0" fontId="0" fillId="36" borderId="10" xfId="0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pane ySplit="1" topLeftCell="A5" activePane="bottomLeft" state="frozen"/>
      <selection pane="bottomLeft" activeCell="J11" sqref="J11"/>
    </sheetView>
  </sheetViews>
  <sheetFormatPr defaultRowHeight="15" x14ac:dyDescent="0.25"/>
  <cols>
    <col min="9" max="9" width="9.28515625" customWidth="1"/>
    <col min="10" max="10" width="23.140625" style="1" bestFit="1" customWidth="1"/>
    <col min="11" max="11" width="11" bestFit="1" customWidth="1"/>
    <col min="12" max="12" width="10.85546875" bestFit="1" customWidth="1"/>
    <col min="13" max="13" width="12.71093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114</v>
      </c>
      <c r="K1" s="8" t="s">
        <v>115</v>
      </c>
      <c r="L1" s="8" t="s">
        <v>117</v>
      </c>
      <c r="M1" s="8" t="s">
        <v>119</v>
      </c>
      <c r="N1" s="7" t="s">
        <v>116</v>
      </c>
      <c r="O1" s="7" t="s">
        <v>120</v>
      </c>
      <c r="P1" s="7" t="s">
        <v>118</v>
      </c>
    </row>
    <row r="2" spans="1:16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57972</v>
      </c>
      <c r="G2" s="4">
        <v>89.093199999999996</v>
      </c>
      <c r="H2" s="4">
        <v>1</v>
      </c>
      <c r="I2" s="4">
        <v>0</v>
      </c>
      <c r="J2" s="5">
        <v>0.45879999999999999</v>
      </c>
      <c r="K2" s="4">
        <f>J2*-1</f>
        <v>-0.45879999999999999</v>
      </c>
      <c r="L2" s="4">
        <f>K2*I2</f>
        <v>0</v>
      </c>
      <c r="M2" s="4">
        <f>K2*G2</f>
        <v>-40.875960159999998</v>
      </c>
      <c r="N2" s="4">
        <f>K2*scalar</f>
        <v>-1.125244001109059</v>
      </c>
      <c r="O2">
        <f>N2*I2</f>
        <v>0</v>
      </c>
      <c r="P2">
        <f>N2*G2</f>
        <v>-100.25158883960961</v>
      </c>
    </row>
    <row r="3" spans="1:16" x14ac:dyDescent="0.2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>
        <v>32682</v>
      </c>
      <c r="G3" s="4">
        <v>175.20905999999999</v>
      </c>
      <c r="H3" s="4">
        <v>4</v>
      </c>
      <c r="I3" s="4">
        <v>1</v>
      </c>
      <c r="J3" s="5">
        <v>0.16070000000000001</v>
      </c>
      <c r="K3" s="4">
        <f t="shared" ref="K3:K21" si="0">J3*-1</f>
        <v>-0.16070000000000001</v>
      </c>
      <c r="L3" s="4">
        <f t="shared" ref="L3:L24" si="1">K3*I3</f>
        <v>-0.16070000000000001</v>
      </c>
      <c r="M3" s="4">
        <f t="shared" ref="M3:M23" si="2">K3*G3</f>
        <v>-28.156095942</v>
      </c>
      <c r="N3" s="4">
        <f>K3*scalar</f>
        <v>-0.3941297100658801</v>
      </c>
      <c r="O3">
        <f t="shared" ref="O3:O24" si="3">N3*I3</f>
        <v>-0.3941297100658801</v>
      </c>
      <c r="P3">
        <f t="shared" ref="P3:P23" si="4">N3*G3</f>
        <v>-69.055096018715389</v>
      </c>
    </row>
    <row r="4" spans="1:16" x14ac:dyDescent="0.25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>
        <v>58048</v>
      </c>
      <c r="G4" s="4">
        <v>132.11789999999999</v>
      </c>
      <c r="H4" s="4">
        <v>2</v>
      </c>
      <c r="I4" s="4">
        <v>0</v>
      </c>
      <c r="J4" s="5">
        <v>0.1017</v>
      </c>
      <c r="K4" s="4">
        <f t="shared" si="0"/>
        <v>-0.1017</v>
      </c>
      <c r="L4" s="4">
        <f t="shared" si="1"/>
        <v>0</v>
      </c>
      <c r="M4" s="4">
        <f t="shared" si="2"/>
        <v>-13.436390429999999</v>
      </c>
      <c r="N4" s="4">
        <f>K4*scalar</f>
        <v>-0.24942745185874302</v>
      </c>
      <c r="O4">
        <f t="shared" si="3"/>
        <v>0</v>
      </c>
      <c r="P4">
        <f t="shared" si="4"/>
        <v>-32.953831141928219</v>
      </c>
    </row>
    <row r="5" spans="1:16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>
        <v>29991</v>
      </c>
      <c r="G5" s="4">
        <v>132.09477999999999</v>
      </c>
      <c r="H5" s="4">
        <v>1</v>
      </c>
      <c r="I5" s="4">
        <v>-1</v>
      </c>
      <c r="J5" s="5">
        <v>0.29749999999999999</v>
      </c>
      <c r="K5" s="4">
        <f t="shared" si="0"/>
        <v>-0.29749999999999999</v>
      </c>
      <c r="L5" s="4">
        <f t="shared" si="1"/>
        <v>0.29749999999999999</v>
      </c>
      <c r="M5" s="4">
        <f t="shared" si="2"/>
        <v>-39.298197049999992</v>
      </c>
      <c r="N5" s="4">
        <f>K5*scalar</f>
        <v>-0.72964274265463169</v>
      </c>
      <c r="O5">
        <f t="shared" si="3"/>
        <v>0.72964274265463169</v>
      </c>
      <c r="P5">
        <f t="shared" si="4"/>
        <v>-96.381997569560184</v>
      </c>
    </row>
    <row r="6" spans="1:16" x14ac:dyDescent="0.25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>
        <v>35235</v>
      </c>
      <c r="G6" s="4">
        <v>121.15922</v>
      </c>
      <c r="H6" s="4">
        <v>1</v>
      </c>
      <c r="I6" s="4">
        <v>0</v>
      </c>
      <c r="J6" s="5">
        <v>6.6E-3</v>
      </c>
      <c r="K6" s="4">
        <f t="shared" si="0"/>
        <v>-6.6E-3</v>
      </c>
      <c r="L6" s="4">
        <f t="shared" si="1"/>
        <v>0</v>
      </c>
      <c r="M6" s="4">
        <f t="shared" si="2"/>
        <v>-0.79965085200000008</v>
      </c>
      <c r="N6" s="4">
        <f>K6*scalar</f>
        <v>-1.6187032274018721E-2</v>
      </c>
      <c r="O6">
        <f t="shared" si="3"/>
        <v>0</v>
      </c>
      <c r="P6">
        <f t="shared" si="4"/>
        <v>-1.9612082044349346</v>
      </c>
    </row>
    <row r="7" spans="1:16" x14ac:dyDescent="0.25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>
        <v>58359</v>
      </c>
      <c r="G7" s="4">
        <v>146.14449999999999</v>
      </c>
      <c r="H7" s="4">
        <v>2</v>
      </c>
      <c r="I7" s="4">
        <v>0</v>
      </c>
      <c r="J7" s="5">
        <v>0.10539999999999999</v>
      </c>
      <c r="K7" s="4">
        <f t="shared" si="0"/>
        <v>-0.10539999999999999</v>
      </c>
      <c r="L7" s="4">
        <f t="shared" si="1"/>
        <v>0</v>
      </c>
      <c r="M7" s="4">
        <f t="shared" si="2"/>
        <v>-15.403630299999998</v>
      </c>
      <c r="N7" s="4">
        <f>K7*scalar</f>
        <v>-0.25850200025478381</v>
      </c>
      <c r="O7">
        <f t="shared" si="3"/>
        <v>0</v>
      </c>
      <c r="P7">
        <f t="shared" si="4"/>
        <v>-37.778645576235249</v>
      </c>
    </row>
    <row r="8" spans="1:16" x14ac:dyDescent="0.25">
      <c r="A8" s="4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>
        <v>29985</v>
      </c>
      <c r="G8" s="4">
        <v>146.12136000000001</v>
      </c>
      <c r="H8" s="4">
        <v>1</v>
      </c>
      <c r="I8" s="4">
        <v>-1</v>
      </c>
      <c r="J8" s="5">
        <v>0.30180000000000001</v>
      </c>
      <c r="K8" s="4">
        <f t="shared" si="0"/>
        <v>-0.30180000000000001</v>
      </c>
      <c r="L8" s="4">
        <f t="shared" si="1"/>
        <v>0.30180000000000001</v>
      </c>
      <c r="M8" s="4">
        <f t="shared" si="2"/>
        <v>-44.099426448000003</v>
      </c>
      <c r="N8" s="4">
        <f>K8*scalar</f>
        <v>-0.74018883943921976</v>
      </c>
      <c r="O8">
        <f t="shared" si="3"/>
        <v>0.74018883943921976</v>
      </c>
      <c r="P8">
        <f t="shared" si="4"/>
        <v>-108.15739987568044</v>
      </c>
    </row>
    <row r="9" spans="1:16" x14ac:dyDescent="0.25">
      <c r="A9" s="4" t="s">
        <v>44</v>
      </c>
      <c r="B9" s="4" t="s">
        <v>45</v>
      </c>
      <c r="C9" s="4" t="s">
        <v>46</v>
      </c>
      <c r="D9" s="4" t="s">
        <v>47</v>
      </c>
      <c r="E9" s="4" t="s">
        <v>48</v>
      </c>
      <c r="F9" s="4">
        <v>57305</v>
      </c>
      <c r="G9" s="4">
        <v>75.066599999999994</v>
      </c>
      <c r="H9" s="4">
        <v>1</v>
      </c>
      <c r="I9" s="4">
        <v>0</v>
      </c>
      <c r="J9" s="5">
        <v>0.29039999999999999</v>
      </c>
      <c r="K9" s="4">
        <f t="shared" si="0"/>
        <v>-0.29039999999999999</v>
      </c>
      <c r="L9" s="4">
        <f t="shared" si="1"/>
        <v>0</v>
      </c>
      <c r="M9" s="4">
        <f t="shared" si="2"/>
        <v>-21.799340639999997</v>
      </c>
      <c r="N9" s="4">
        <f>K9*scalar</f>
        <v>-0.71222942005682366</v>
      </c>
      <c r="O9">
        <f t="shared" si="3"/>
        <v>0</v>
      </c>
      <c r="P9">
        <f t="shared" si="4"/>
        <v>-53.464640983637551</v>
      </c>
    </row>
    <row r="10" spans="1:16" x14ac:dyDescent="0.25">
      <c r="A10" s="4" t="s">
        <v>49</v>
      </c>
      <c r="B10" s="4" t="s">
        <v>50</v>
      </c>
      <c r="C10" s="4" t="s">
        <v>51</v>
      </c>
      <c r="D10" s="4" t="s">
        <v>52</v>
      </c>
      <c r="E10" s="4" t="s">
        <v>53</v>
      </c>
      <c r="F10" s="4">
        <v>57595</v>
      </c>
      <c r="G10" s="4">
        <v>155.15459999999999</v>
      </c>
      <c r="H10" s="4">
        <v>3</v>
      </c>
      <c r="I10" s="4">
        <v>0</v>
      </c>
      <c r="J10" s="5">
        <v>6.6299999999999998E-2</v>
      </c>
      <c r="K10" s="4">
        <f t="shared" si="0"/>
        <v>-6.6299999999999998E-2</v>
      </c>
      <c r="L10" s="4">
        <f t="shared" si="1"/>
        <v>0</v>
      </c>
      <c r="M10" s="4">
        <f t="shared" si="2"/>
        <v>-10.28674998</v>
      </c>
      <c r="N10" s="4">
        <f>K10*scalar</f>
        <v>-0.16260609693446079</v>
      </c>
      <c r="O10">
        <f t="shared" si="3"/>
        <v>0</v>
      </c>
      <c r="P10">
        <f t="shared" si="4"/>
        <v>-25.229083927427489</v>
      </c>
    </row>
    <row r="11" spans="1:16" x14ac:dyDescent="0.25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58</v>
      </c>
      <c r="F11" s="4">
        <v>58045</v>
      </c>
      <c r="G11" s="4">
        <v>131.1729</v>
      </c>
      <c r="H11" s="4">
        <v>1</v>
      </c>
      <c r="I11" s="4">
        <v>0</v>
      </c>
      <c r="J11" s="5">
        <v>0.19270000000000001</v>
      </c>
      <c r="K11" s="4">
        <f t="shared" si="0"/>
        <v>-0.19270000000000001</v>
      </c>
      <c r="L11" s="4">
        <f t="shared" si="1"/>
        <v>0</v>
      </c>
      <c r="M11" s="4">
        <f t="shared" si="2"/>
        <v>-25.277017830000002</v>
      </c>
      <c r="N11" s="4">
        <f>K11*scalar</f>
        <v>-0.47261229078839512</v>
      </c>
      <c r="O11">
        <f t="shared" si="3"/>
        <v>0</v>
      </c>
      <c r="P11">
        <f t="shared" si="4"/>
        <v>-61.993924758357075</v>
      </c>
    </row>
    <row r="12" spans="1:16" x14ac:dyDescent="0.25">
      <c r="A12" s="4" t="s">
        <v>59</v>
      </c>
      <c r="B12" s="4" t="s">
        <v>60</v>
      </c>
      <c r="C12" s="4" t="s">
        <v>61</v>
      </c>
      <c r="D12" s="4" t="s">
        <v>62</v>
      </c>
      <c r="E12" s="4" t="s">
        <v>63</v>
      </c>
      <c r="F12" s="4">
        <v>57427</v>
      </c>
      <c r="G12" s="4">
        <v>131.1729</v>
      </c>
      <c r="H12" s="4">
        <v>1</v>
      </c>
      <c r="I12" s="4">
        <v>0</v>
      </c>
      <c r="J12" s="5">
        <v>0.2964</v>
      </c>
      <c r="K12" s="4">
        <f t="shared" si="0"/>
        <v>-0.2964</v>
      </c>
      <c r="L12" s="4">
        <f t="shared" si="1"/>
        <v>0</v>
      </c>
      <c r="M12" s="4">
        <f t="shared" si="2"/>
        <v>-38.879647560000002</v>
      </c>
      <c r="N12" s="4">
        <f>K12*scalar</f>
        <v>-0.72694490394229527</v>
      </c>
      <c r="O12">
        <f t="shared" si="3"/>
        <v>0</v>
      </c>
      <c r="P12">
        <f t="shared" si="4"/>
        <v>-95.35547119033231</v>
      </c>
    </row>
    <row r="13" spans="1:16" x14ac:dyDescent="0.25">
      <c r="A13" s="4" t="s">
        <v>64</v>
      </c>
      <c r="B13" s="4" t="s">
        <v>65</v>
      </c>
      <c r="C13" s="4" t="s">
        <v>66</v>
      </c>
      <c r="D13" s="4" t="s">
        <v>67</v>
      </c>
      <c r="E13" s="4" t="s">
        <v>68</v>
      </c>
      <c r="F13" s="4">
        <v>32551</v>
      </c>
      <c r="G13" s="4">
        <v>147.19558000000001</v>
      </c>
      <c r="H13" s="4">
        <v>2</v>
      </c>
      <c r="I13" s="4">
        <v>1</v>
      </c>
      <c r="J13" s="5">
        <v>0.28620000000000001</v>
      </c>
      <c r="K13" s="4">
        <f t="shared" si="0"/>
        <v>-0.28620000000000001</v>
      </c>
      <c r="L13" s="4">
        <f t="shared" si="1"/>
        <v>-0.28620000000000001</v>
      </c>
      <c r="M13" s="4">
        <f t="shared" si="2"/>
        <v>-42.127374996</v>
      </c>
      <c r="N13" s="4">
        <f>K13*scalar</f>
        <v>-0.70192858133699365</v>
      </c>
      <c r="O13">
        <f t="shared" si="3"/>
        <v>-0.70192858133699365</v>
      </c>
      <c r="P13">
        <f t="shared" si="4"/>
        <v>-103.32078464847596</v>
      </c>
    </row>
    <row r="14" spans="1:16" x14ac:dyDescent="0.25">
      <c r="A14" s="4" t="s">
        <v>69</v>
      </c>
      <c r="B14" s="4" t="s">
        <v>70</v>
      </c>
      <c r="C14" s="4" t="s">
        <v>71</v>
      </c>
      <c r="D14" s="4" t="s">
        <v>72</v>
      </c>
      <c r="E14" s="4" t="s">
        <v>73</v>
      </c>
      <c r="F14" s="4">
        <v>57844</v>
      </c>
      <c r="G14" s="4">
        <v>149.21100000000001</v>
      </c>
      <c r="H14" s="4">
        <v>1</v>
      </c>
      <c r="I14" s="4">
        <v>0</v>
      </c>
      <c r="J14" s="5">
        <v>5.0700000000000002E-2</v>
      </c>
      <c r="K14" s="4">
        <f t="shared" si="0"/>
        <v>-5.0700000000000002E-2</v>
      </c>
      <c r="L14" s="4">
        <f t="shared" si="1"/>
        <v>0</v>
      </c>
      <c r="M14" s="4">
        <f t="shared" si="2"/>
        <v>-7.564997700000001</v>
      </c>
      <c r="N14" s="4">
        <f>K14*scalar</f>
        <v>-0.12434583883223473</v>
      </c>
      <c r="O14">
        <f t="shared" si="3"/>
        <v>0</v>
      </c>
      <c r="P14">
        <f t="shared" si="4"/>
        <v>-18.553766957996576</v>
      </c>
    </row>
    <row r="15" spans="1:16" x14ac:dyDescent="0.25">
      <c r="A15" s="4" t="s">
        <v>74</v>
      </c>
      <c r="B15" s="4" t="s">
        <v>75</v>
      </c>
      <c r="C15" s="4" t="s">
        <v>76</v>
      </c>
      <c r="D15" s="4" t="s">
        <v>77</v>
      </c>
      <c r="E15" s="4" t="s">
        <v>78</v>
      </c>
      <c r="F15" s="4">
        <v>58095</v>
      </c>
      <c r="G15" s="4">
        <v>165.1891</v>
      </c>
      <c r="H15" s="4">
        <v>1</v>
      </c>
      <c r="I15" s="4">
        <v>0</v>
      </c>
      <c r="J15" s="5">
        <v>0.13389999999999999</v>
      </c>
      <c r="K15" s="4">
        <f t="shared" si="0"/>
        <v>-0.13389999999999999</v>
      </c>
      <c r="L15" s="4">
        <f t="shared" si="1"/>
        <v>0</v>
      </c>
      <c r="M15" s="4">
        <f t="shared" si="2"/>
        <v>-22.118820489999997</v>
      </c>
      <c r="N15" s="4">
        <f>K15*scalar</f>
        <v>-0.32840054871077373</v>
      </c>
      <c r="O15">
        <f t="shared" si="3"/>
        <v>0</v>
      </c>
      <c r="P15">
        <f t="shared" si="4"/>
        <v>-54.248191081038868</v>
      </c>
    </row>
    <row r="16" spans="1:16" x14ac:dyDescent="0.25">
      <c r="A16" s="4" t="s">
        <v>79</v>
      </c>
      <c r="B16" s="4" t="s">
        <v>80</v>
      </c>
      <c r="C16" s="4" t="s">
        <v>81</v>
      </c>
      <c r="D16" s="4" t="s">
        <v>82</v>
      </c>
      <c r="E16" s="4" t="s">
        <v>83</v>
      </c>
      <c r="F16" s="4">
        <v>60039</v>
      </c>
      <c r="G16" s="4">
        <v>115.1305</v>
      </c>
      <c r="H16" s="4">
        <v>1</v>
      </c>
      <c r="I16" s="4">
        <v>0</v>
      </c>
      <c r="J16" s="5">
        <v>0.16470000000000001</v>
      </c>
      <c r="K16" s="4">
        <f t="shared" si="0"/>
        <v>-0.16470000000000001</v>
      </c>
      <c r="L16" s="4">
        <f t="shared" si="1"/>
        <v>0</v>
      </c>
      <c r="M16" s="4">
        <f t="shared" si="2"/>
        <v>-18.96199335</v>
      </c>
      <c r="N16" s="4">
        <f>K16*scalar</f>
        <v>-0.40394003265619449</v>
      </c>
      <c r="O16">
        <f t="shared" si="3"/>
        <v>0</v>
      </c>
      <c r="P16">
        <f t="shared" si="4"/>
        <v>-46.505817929723996</v>
      </c>
    </row>
    <row r="17" spans="1:16" x14ac:dyDescent="0.25">
      <c r="A17" s="4" t="s">
        <v>84</v>
      </c>
      <c r="B17" s="4" t="s">
        <v>85</v>
      </c>
      <c r="C17" s="4" t="s">
        <v>86</v>
      </c>
      <c r="D17" s="4" t="s">
        <v>87</v>
      </c>
      <c r="E17" s="4" t="s">
        <v>88</v>
      </c>
      <c r="F17" s="4">
        <v>33384</v>
      </c>
      <c r="G17" s="4">
        <v>105.09262</v>
      </c>
      <c r="H17" s="4">
        <v>1</v>
      </c>
      <c r="I17" s="4">
        <v>0</v>
      </c>
      <c r="J17" s="5">
        <v>0.18540000000000001</v>
      </c>
      <c r="K17" s="4">
        <f t="shared" si="0"/>
        <v>-0.18540000000000001</v>
      </c>
      <c r="L17" s="4">
        <f t="shared" si="1"/>
        <v>0</v>
      </c>
      <c r="M17" s="4">
        <f t="shared" si="2"/>
        <v>-19.484171748000001</v>
      </c>
      <c r="N17" s="4">
        <f>K17*scalar</f>
        <v>-0.45470845206107136</v>
      </c>
      <c r="O17">
        <f t="shared" si="3"/>
        <v>0</v>
      </c>
      <c r="P17">
        <f t="shared" si="4"/>
        <v>-47.786502563242387</v>
      </c>
    </row>
    <row r="18" spans="1:16" x14ac:dyDescent="0.25">
      <c r="A18" s="4" t="s">
        <v>89</v>
      </c>
      <c r="B18" s="4" t="s">
        <v>90</v>
      </c>
      <c r="C18" s="4" t="s">
        <v>91</v>
      </c>
      <c r="D18" s="4" t="s">
        <v>92</v>
      </c>
      <c r="E18" s="4" t="s">
        <v>93</v>
      </c>
      <c r="F18" s="4">
        <v>57926</v>
      </c>
      <c r="G18" s="4">
        <v>119.11920000000001</v>
      </c>
      <c r="H18" s="4">
        <v>1</v>
      </c>
      <c r="I18" s="4">
        <v>0</v>
      </c>
      <c r="J18" s="5">
        <v>0.19139999999999999</v>
      </c>
      <c r="K18" s="4">
        <f t="shared" si="0"/>
        <v>-0.19139999999999999</v>
      </c>
      <c r="L18" s="4">
        <f t="shared" si="1"/>
        <v>0</v>
      </c>
      <c r="M18" s="4">
        <f t="shared" si="2"/>
        <v>-22.79941488</v>
      </c>
      <c r="N18" s="4">
        <f>K18*scalar</f>
        <v>-0.46942393594654286</v>
      </c>
      <c r="O18">
        <f t="shared" si="3"/>
        <v>0</v>
      </c>
      <c r="P18">
        <f t="shared" si="4"/>
        <v>-55.917403710803434</v>
      </c>
    </row>
    <row r="19" spans="1:16" x14ac:dyDescent="0.25">
      <c r="A19" s="4" t="s">
        <v>94</v>
      </c>
      <c r="B19" s="4" t="s">
        <v>95</v>
      </c>
      <c r="C19" s="4" t="s">
        <v>96</v>
      </c>
      <c r="D19" s="4" t="s">
        <v>97</v>
      </c>
      <c r="E19" s="4" t="s">
        <v>98</v>
      </c>
      <c r="F19" s="4">
        <v>57912</v>
      </c>
      <c r="G19" s="4">
        <v>204.2252</v>
      </c>
      <c r="H19" s="4">
        <v>2</v>
      </c>
      <c r="I19" s="4">
        <v>0</v>
      </c>
      <c r="J19" s="5">
        <v>2.8400000000000002E-2</v>
      </c>
      <c r="K19" s="4">
        <f t="shared" si="0"/>
        <v>-2.8400000000000002E-2</v>
      </c>
      <c r="L19" s="4">
        <f t="shared" si="1"/>
        <v>0</v>
      </c>
      <c r="M19" s="4">
        <f t="shared" si="2"/>
        <v>-5.7999956800000003</v>
      </c>
      <c r="N19" s="4">
        <f>K19*scalar</f>
        <v>-6.9653290391232081E-2</v>
      </c>
      <c r="O19">
        <f t="shared" si="3"/>
        <v>0</v>
      </c>
      <c r="P19">
        <f t="shared" si="4"/>
        <v>-14.224957160807451</v>
      </c>
    </row>
    <row r="20" spans="1:16" x14ac:dyDescent="0.25">
      <c r="A20" s="4" t="s">
        <v>99</v>
      </c>
      <c r="B20" s="4" t="s">
        <v>100</v>
      </c>
      <c r="C20" s="4" t="s">
        <v>101</v>
      </c>
      <c r="D20" s="4" t="s">
        <v>102</v>
      </c>
      <c r="E20" s="4" t="s">
        <v>103</v>
      </c>
      <c r="F20" s="4">
        <v>58315</v>
      </c>
      <c r="G20" s="4">
        <v>181.1885</v>
      </c>
      <c r="H20" s="4">
        <v>1</v>
      </c>
      <c r="I20" s="4">
        <v>0</v>
      </c>
      <c r="J20" s="5">
        <v>0.10199999999999999</v>
      </c>
      <c r="K20" s="4">
        <f t="shared" si="0"/>
        <v>-0.10199999999999999</v>
      </c>
      <c r="L20" s="4">
        <f t="shared" si="1"/>
        <v>0</v>
      </c>
      <c r="M20" s="4">
        <f t="shared" si="2"/>
        <v>-18.481227000000001</v>
      </c>
      <c r="N20" s="4">
        <f>K20*scalar</f>
        <v>-0.25016322605301655</v>
      </c>
      <c r="O20">
        <f t="shared" si="3"/>
        <v>0</v>
      </c>
      <c r="P20">
        <f t="shared" si="4"/>
        <v>-45.326699683706991</v>
      </c>
    </row>
    <row r="21" spans="1:16" x14ac:dyDescent="0.25">
      <c r="A21" s="4" t="s">
        <v>104</v>
      </c>
      <c r="B21" s="4" t="s">
        <v>105</v>
      </c>
      <c r="C21" s="4" t="s">
        <v>106</v>
      </c>
      <c r="D21" s="4" t="s">
        <v>107</v>
      </c>
      <c r="E21" s="4" t="s">
        <v>108</v>
      </c>
      <c r="F21" s="4">
        <v>57762</v>
      </c>
      <c r="G21" s="4">
        <v>117.1463</v>
      </c>
      <c r="H21" s="4">
        <v>1</v>
      </c>
      <c r="I21" s="4">
        <v>0</v>
      </c>
      <c r="J21" s="5">
        <v>0.2646</v>
      </c>
      <c r="K21" s="4">
        <f t="shared" si="0"/>
        <v>-0.2646</v>
      </c>
      <c r="L21" s="4">
        <f t="shared" si="1"/>
        <v>0</v>
      </c>
      <c r="M21" s="4">
        <f t="shared" si="2"/>
        <v>-30.996910979999999</v>
      </c>
      <c r="N21" s="4">
        <f>K21*scalar</f>
        <v>-0.64895283934929604</v>
      </c>
      <c r="O21">
        <f t="shared" si="3"/>
        <v>0</v>
      </c>
      <c r="P21">
        <f t="shared" si="4"/>
        <v>-76.022424004264437</v>
      </c>
    </row>
    <row r="22" spans="1:16" x14ac:dyDescent="0.25">
      <c r="A22" s="2" t="s">
        <v>109</v>
      </c>
      <c r="B22" s="2"/>
      <c r="C22" s="2"/>
      <c r="D22" s="2"/>
      <c r="E22" s="2"/>
      <c r="F22" s="2"/>
      <c r="G22" s="2">
        <v>1.01</v>
      </c>
      <c r="H22" s="2"/>
      <c r="I22" s="2">
        <v>1</v>
      </c>
      <c r="J22" s="6"/>
      <c r="K22" s="2">
        <f t="array" ref="K22">-SUM(K2:K21*I2:I21)</f>
        <v>-0.15239999999999998</v>
      </c>
      <c r="L22" s="2">
        <f t="shared" si="1"/>
        <v>-0.15239999999999998</v>
      </c>
      <c r="M22" s="2">
        <f t="shared" si="2"/>
        <v>-0.15392399999999998</v>
      </c>
      <c r="N22" s="2">
        <f>-SUM(O2:O21)</f>
        <v>-0.37377329069097776</v>
      </c>
      <c r="O22">
        <f t="shared" si="3"/>
        <v>-0.37377329069097776</v>
      </c>
      <c r="P22">
        <f t="shared" si="4"/>
        <v>-0.37751102359788752</v>
      </c>
    </row>
    <row r="23" spans="1:16" x14ac:dyDescent="0.25">
      <c r="A23" s="2" t="s">
        <v>110</v>
      </c>
      <c r="B23" s="2"/>
      <c r="C23" s="2"/>
      <c r="D23" s="2"/>
      <c r="E23" s="2"/>
      <c r="F23" s="2"/>
      <c r="G23" s="2">
        <v>18.02</v>
      </c>
      <c r="H23" s="2"/>
      <c r="I23" s="2">
        <v>0</v>
      </c>
      <c r="J23" s="6"/>
      <c r="K23" s="2">
        <f>SUM(J2:J21)-1</f>
        <v>2.6855999999999995</v>
      </c>
      <c r="L23" s="2">
        <f t="shared" si="1"/>
        <v>0</v>
      </c>
      <c r="M23" s="2">
        <f t="shared" si="2"/>
        <v>48.394511999999992</v>
      </c>
      <c r="N23" s="2">
        <f>-SUM(N2:N21)-1</f>
        <v>8.0392312347156647</v>
      </c>
      <c r="O23">
        <f t="shared" si="3"/>
        <v>0</v>
      </c>
      <c r="P23">
        <f t="shared" si="4"/>
        <v>144.86694684957627</v>
      </c>
    </row>
    <row r="24" spans="1:16" x14ac:dyDescent="0.25">
      <c r="A24" s="2" t="s">
        <v>111</v>
      </c>
      <c r="B24" s="2"/>
      <c r="C24" s="2"/>
      <c r="D24" s="2"/>
      <c r="E24" s="2"/>
      <c r="F24" s="2"/>
      <c r="G24" s="2">
        <v>999.99</v>
      </c>
      <c r="H24" s="2"/>
      <c r="I24" s="2">
        <v>0</v>
      </c>
      <c r="J24" s="6"/>
      <c r="K24" s="2">
        <v>1</v>
      </c>
      <c r="L24" s="2">
        <f t="shared" si="1"/>
        <v>0</v>
      </c>
      <c r="M24" s="2">
        <f>K24*K27</f>
        <v>418.40642601599995</v>
      </c>
      <c r="N24" s="2">
        <v>1</v>
      </c>
      <c r="O24">
        <f t="shared" si="3"/>
        <v>0</v>
      </c>
      <c r="P24">
        <f>N24*N27</f>
        <v>1000.0000000000001</v>
      </c>
    </row>
    <row r="26" spans="1:16" x14ac:dyDescent="0.25">
      <c r="A26" t="s">
        <v>112</v>
      </c>
      <c r="J26" s="1">
        <f>SUM(J2:J21)</f>
        <v>3.6855999999999995</v>
      </c>
      <c r="N26" s="1"/>
    </row>
    <row r="27" spans="1:16" x14ac:dyDescent="0.25">
      <c r="A27" t="s">
        <v>122</v>
      </c>
      <c r="K27">
        <f t="array" ref="K27">-SUM(K2:K21*G2:G21)-K22*G22-K23*G23</f>
        <v>418.40642601599995</v>
      </c>
      <c r="N27">
        <f t="array" ref="N27">-SUM(N2:N21*G2:G21)-N22*G22-N23*G23</f>
        <v>1000.0000000000001</v>
      </c>
    </row>
    <row r="28" spans="1:16" x14ac:dyDescent="0.25">
      <c r="A28" t="s">
        <v>121</v>
      </c>
      <c r="N28">
        <v>1000</v>
      </c>
    </row>
    <row r="29" spans="1:16" x14ac:dyDescent="0.25">
      <c r="A29" t="s">
        <v>113</v>
      </c>
      <c r="L29">
        <f>SUM(L2:L24)</f>
        <v>0</v>
      </c>
      <c r="M29">
        <f>SUM(M2:M24)</f>
        <v>0</v>
      </c>
      <c r="O29">
        <f>SUM(O2:O24)</f>
        <v>0</v>
      </c>
      <c r="P29">
        <f>SUM(P2:P24)</f>
        <v>0</v>
      </c>
    </row>
    <row r="31" spans="1:16" x14ac:dyDescent="0.25">
      <c r="A31" t="s">
        <v>123</v>
      </c>
      <c r="K31">
        <f t="array" ref="K31">-SUM(K2:K21*G2:G21)-K22*1.01+SUM(K2:K21)*G23</f>
        <v>400.38642601599997</v>
      </c>
    </row>
    <row r="32" spans="1:16" x14ac:dyDescent="0.25">
      <c r="A32" t="s">
        <v>124</v>
      </c>
      <c r="K32" s="9">
        <f>N28/K27*(1+G23/K31)-G23/K31</f>
        <v>2.4525806475785941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data_aa_composition</vt:lpstr>
      <vt:lpstr>scalar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kcorreia</dc:creator>
  <cp:lastModifiedBy>Kevin Correia</cp:lastModifiedBy>
  <dcterms:created xsi:type="dcterms:W3CDTF">2018-08-19T08:36:52Z</dcterms:created>
  <dcterms:modified xsi:type="dcterms:W3CDTF">2018-08-19T08:36:52Z</dcterms:modified>
</cp:coreProperties>
</file>