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ler\Documents\Project\Flux-Sensing\"/>
    </mc:Choice>
  </mc:AlternateContent>
  <xr:revisionPtr revIDLastSave="0" documentId="13_ncr:1_{9361AE17-1D13-47F8-A88E-61422633A321}" xr6:coauthVersionLast="45" xr6:coauthVersionMax="45" xr10:uidLastSave="{00000000-0000-0000-0000-000000000000}"/>
  <bookViews>
    <workbookView xWindow="10104" yWindow="1380" windowWidth="12756" windowHeight="8964" activeTab="1" xr2:uid="{0E254DD7-1DB9-4FB2-979F-2CE333C1FBFD}"/>
  </bookViews>
  <sheets>
    <sheet name="Gerosa" sheetId="1" r:id="rId1"/>
    <sheet name="Kochanowski" sheetId="2" r:id="rId2"/>
    <sheet name="Bennett" sheetId="3" r:id="rId3"/>
    <sheet name="Fluxes" sheetId="5" r:id="rId4"/>
  </sheets>
  <definedNames>
    <definedName name="_xlnm._FilterDatabase" localSheetId="1" hidden="1">Kochanowski!$A$1:$AD$1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44" i="3"/>
  <c r="D44" i="3"/>
  <c r="C44" i="3"/>
  <c r="F44" i="3" s="1"/>
  <c r="B44" i="3"/>
  <c r="E44" i="3" s="1"/>
  <c r="E41" i="3"/>
  <c r="D41" i="3"/>
  <c r="G41" i="3" s="1"/>
  <c r="C41" i="3"/>
  <c r="F41" i="3" s="1"/>
  <c r="B41" i="3"/>
  <c r="G40" i="3"/>
  <c r="D40" i="3"/>
  <c r="C40" i="3"/>
  <c r="F40" i="3" s="1"/>
  <c r="B40" i="3"/>
  <c r="E40" i="3" s="1"/>
  <c r="E39" i="3"/>
  <c r="D39" i="3"/>
  <c r="G39" i="3" s="1"/>
  <c r="C39" i="3"/>
  <c r="F39" i="3" s="1"/>
  <c r="B39" i="3"/>
  <c r="G37" i="3"/>
  <c r="D37" i="3"/>
  <c r="C37" i="3"/>
  <c r="F37" i="3" s="1"/>
  <c r="B37" i="3"/>
  <c r="E37" i="3" s="1"/>
  <c r="E36" i="3"/>
  <c r="D36" i="3"/>
  <c r="G36" i="3" s="1"/>
  <c r="C36" i="3"/>
  <c r="F36" i="3" s="1"/>
  <c r="B36" i="3"/>
  <c r="G35" i="3"/>
  <c r="D35" i="3"/>
  <c r="C35" i="3"/>
  <c r="F35" i="3" s="1"/>
  <c r="B35" i="3"/>
  <c r="E35" i="3" s="1"/>
  <c r="D29" i="3"/>
  <c r="C29" i="3"/>
  <c r="F29" i="3" s="1"/>
  <c r="B29" i="3"/>
  <c r="E29" i="3" s="1"/>
  <c r="F26" i="3"/>
  <c r="D26" i="3"/>
  <c r="G26" i="3" s="1"/>
  <c r="C26" i="3"/>
  <c r="B26" i="3"/>
  <c r="E26" i="3" s="1"/>
  <c r="D25" i="3"/>
  <c r="G25" i="3" s="1"/>
  <c r="C25" i="3"/>
  <c r="F25" i="3" s="1"/>
  <c r="B25" i="3"/>
  <c r="E25" i="3" s="1"/>
  <c r="F19" i="3"/>
  <c r="D19" i="3"/>
  <c r="C19" i="3"/>
  <c r="B19" i="3"/>
  <c r="E19" i="3" s="1"/>
  <c r="E18" i="3"/>
  <c r="B18" i="3"/>
  <c r="F17" i="3"/>
  <c r="D17" i="3"/>
  <c r="G17" i="3" s="1"/>
  <c r="C17" i="3"/>
  <c r="B17" i="3"/>
  <c r="E17" i="3" s="1"/>
  <c r="D16" i="3"/>
  <c r="G16" i="3" s="1"/>
  <c r="C16" i="3"/>
  <c r="F16" i="3" s="1"/>
  <c r="B16" i="3"/>
  <c r="E16" i="3" s="1"/>
  <c r="F15" i="3"/>
  <c r="D15" i="3"/>
  <c r="G15" i="3" s="1"/>
  <c r="C15" i="3"/>
  <c r="B15" i="3"/>
  <c r="E15" i="3" s="1"/>
  <c r="E14" i="3"/>
  <c r="B14" i="3"/>
  <c r="F13" i="3"/>
  <c r="D13" i="3"/>
  <c r="G13" i="3" s="1"/>
  <c r="C13" i="3"/>
  <c r="B13" i="3"/>
  <c r="E13" i="3" s="1"/>
  <c r="D12" i="3"/>
  <c r="G12" i="3" s="1"/>
  <c r="C12" i="3"/>
  <c r="F12" i="3" s="1"/>
  <c r="B12" i="3"/>
  <c r="E12" i="3" s="1"/>
  <c r="B11" i="3"/>
  <c r="E11" i="3" s="1"/>
  <c r="E10" i="3"/>
  <c r="B10" i="3"/>
  <c r="F9" i="3"/>
  <c r="D9" i="3"/>
  <c r="G9" i="3" s="1"/>
  <c r="C9" i="3"/>
  <c r="B9" i="3"/>
  <c r="E9" i="3" s="1"/>
  <c r="G8" i="3"/>
  <c r="D8" i="3"/>
  <c r="C8" i="3"/>
  <c r="F8" i="3" s="1"/>
  <c r="B8" i="3"/>
  <c r="E8" i="3" s="1"/>
  <c r="G7" i="3"/>
  <c r="F7" i="3"/>
  <c r="D7" i="3"/>
  <c r="C7" i="3"/>
  <c r="B7" i="3"/>
  <c r="E7" i="3" s="1"/>
  <c r="G6" i="3"/>
  <c r="C6" i="3"/>
  <c r="F6" i="3" s="1"/>
  <c r="B6" i="3"/>
  <c r="E6" i="3" s="1"/>
  <c r="G5" i="3"/>
  <c r="F5" i="3"/>
  <c r="E5" i="3"/>
  <c r="D5" i="3"/>
  <c r="C5" i="3"/>
  <c r="B5" i="3"/>
  <c r="G4" i="3"/>
  <c r="D4" i="3"/>
  <c r="C4" i="3"/>
  <c r="F4" i="3" s="1"/>
  <c r="B4" i="3"/>
  <c r="E4" i="3" s="1"/>
  <c r="E3" i="3"/>
  <c r="D3" i="3"/>
  <c r="G3" i="3" s="1"/>
  <c r="C3" i="3"/>
  <c r="F3" i="3" s="1"/>
  <c r="B3" i="3"/>
  <c r="G2" i="3"/>
  <c r="D2" i="3"/>
  <c r="C2" i="3"/>
  <c r="F2" i="3" s="1"/>
  <c r="B2" i="3"/>
  <c r="E2" i="3" s="1"/>
</calcChain>
</file>

<file path=xl/sharedStrings.xml><?xml version="1.0" encoding="utf-8"?>
<sst xmlns="http://schemas.openxmlformats.org/spreadsheetml/2006/main" count="229" uniqueCount="118">
  <si>
    <t>Pyruvate</t>
  </si>
  <si>
    <t>Succinate</t>
  </si>
  <si>
    <t>Asparagine</t>
  </si>
  <si>
    <t>Aspartate</t>
  </si>
  <si>
    <t>Tyrosine</t>
  </si>
  <si>
    <t>Arginine</t>
  </si>
  <si>
    <t>Adenine</t>
  </si>
  <si>
    <t>Phenyalanine</t>
  </si>
  <si>
    <t>3-Phospho-D-glyceroyl-phosphate</t>
  </si>
  <si>
    <t>2-dehydro-3-deoxy-D-gluconate 6-phosphate</t>
  </si>
  <si>
    <t>Citrate</t>
  </si>
  <si>
    <t>2-Oxoglutarate</t>
  </si>
  <si>
    <t>Fumarate</t>
  </si>
  <si>
    <t>Isocitrate</t>
  </si>
  <si>
    <t>ace_mean</t>
  </si>
  <si>
    <t>fruc_mean</t>
  </si>
  <si>
    <t>gal_mean</t>
  </si>
  <si>
    <t>gluc_mean</t>
  </si>
  <si>
    <t>glyc_mean</t>
  </si>
  <si>
    <t>gluco_mean</t>
  </si>
  <si>
    <t>pyr_mean</t>
  </si>
  <si>
    <t>succ_mean</t>
  </si>
  <si>
    <t>ace_std</t>
  </si>
  <si>
    <t>fruc_std</t>
  </si>
  <si>
    <t>gal_std</t>
  </si>
  <si>
    <t>gluc_std</t>
  </si>
  <si>
    <t>glyc_std</t>
  </si>
  <si>
    <t>gluco_std</t>
  </si>
  <si>
    <t>pyr_std</t>
  </si>
  <si>
    <t>succ_std</t>
  </si>
  <si>
    <t>Ga6P</t>
  </si>
  <si>
    <t>G6P</t>
  </si>
  <si>
    <t>F6P</t>
  </si>
  <si>
    <t>FBP</t>
  </si>
  <si>
    <t>DHAP</t>
  </si>
  <si>
    <t>BPG</t>
  </si>
  <si>
    <t>xPG</t>
  </si>
  <si>
    <t>PEP</t>
  </si>
  <si>
    <t>6PG</t>
  </si>
  <si>
    <t>Ru5P</t>
  </si>
  <si>
    <t>R5P</t>
  </si>
  <si>
    <t>Xu5P</t>
  </si>
  <si>
    <t>R1P</t>
  </si>
  <si>
    <t>S7P</t>
  </si>
  <si>
    <t>Citrate/Isocitrate</t>
  </si>
  <si>
    <t>Aconitate</t>
  </si>
  <si>
    <t>Malate</t>
  </si>
  <si>
    <t>ADP</t>
  </si>
  <si>
    <t>ATP</t>
  </si>
  <si>
    <t>GMP</t>
  </si>
  <si>
    <t>GDP</t>
  </si>
  <si>
    <t>GTP</t>
  </si>
  <si>
    <t>IMP</t>
  </si>
  <si>
    <t>Glutamine</t>
  </si>
  <si>
    <t>Glutamate</t>
  </si>
  <si>
    <t>Phenylalanine</t>
  </si>
  <si>
    <t>Panthothenate</t>
  </si>
  <si>
    <t>cAMP</t>
  </si>
  <si>
    <t>metab</t>
  </si>
  <si>
    <t>man_mean</t>
  </si>
  <si>
    <t>lac_mean</t>
  </si>
  <si>
    <t>sorb_mean</t>
  </si>
  <si>
    <t>glcnac_mean</t>
  </si>
  <si>
    <t>manol_mean</t>
  </si>
  <si>
    <t>g6p_mean</t>
  </si>
  <si>
    <t>man_std</t>
  </si>
  <si>
    <t>lac_std</t>
  </si>
  <si>
    <t>sorb_std</t>
  </si>
  <si>
    <t>glcnac_std</t>
  </si>
  <si>
    <t>manol_std</t>
  </si>
  <si>
    <t>g6p_std</t>
  </si>
  <si>
    <t>AMP</t>
  </si>
  <si>
    <t>NAD</t>
  </si>
  <si>
    <t>NADH</t>
  </si>
  <si>
    <t>NADP</t>
  </si>
  <si>
    <t>NADPH</t>
  </si>
  <si>
    <t>E4P</t>
  </si>
  <si>
    <t>F1P</t>
  </si>
  <si>
    <t>Gal1P</t>
  </si>
  <si>
    <t>G3P</t>
  </si>
  <si>
    <t>PGI</t>
  </si>
  <si>
    <t>PFK-FBP</t>
  </si>
  <si>
    <t>FBA</t>
  </si>
  <si>
    <t>TPI</t>
  </si>
  <si>
    <t>PYK-PPS</t>
  </si>
  <si>
    <t>PDH</t>
  </si>
  <si>
    <t>ED</t>
  </si>
  <si>
    <t>RPI</t>
  </si>
  <si>
    <t>RPE</t>
  </si>
  <si>
    <t>TKT2</t>
  </si>
  <si>
    <t>PPC</t>
  </si>
  <si>
    <t>PPCK</t>
  </si>
  <si>
    <t>ICDH</t>
  </si>
  <si>
    <t>SUCDH3</t>
  </si>
  <si>
    <t>FUM</t>
  </si>
  <si>
    <t>ME</t>
  </si>
  <si>
    <t>Growth_rate</t>
  </si>
  <si>
    <t>Acetate Export</t>
  </si>
  <si>
    <t>Fructose Export</t>
  </si>
  <si>
    <t>Galactose Export</t>
  </si>
  <si>
    <t>Glucose Export</t>
  </si>
  <si>
    <t>Glycerol Export</t>
  </si>
  <si>
    <t>Gluconate Export</t>
  </si>
  <si>
    <t>Pyruvate Export</t>
  </si>
  <si>
    <t>Succinate Export</t>
  </si>
  <si>
    <t>Fumarate Export</t>
  </si>
  <si>
    <t>Lactate Export</t>
  </si>
  <si>
    <t>Middle EMP</t>
  </si>
  <si>
    <t>Low EMP</t>
  </si>
  <si>
    <t>Pentose Phosphate Branch</t>
  </si>
  <si>
    <t>GND</t>
  </si>
  <si>
    <t>Non-Oxidative Pentose Phosphate</t>
  </si>
  <si>
    <t>TCA Entry</t>
  </si>
  <si>
    <t>MDH</t>
  </si>
  <si>
    <t>Glyoxylate Cycle</t>
  </si>
  <si>
    <t>flux</t>
  </si>
  <si>
    <t>Glycerate phosphate</t>
  </si>
  <si>
    <t>Intermediate TCA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</si>
</sst>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54AEC-D481-4C0F-B595-37DB44279941}">
  <dimension ref="A1:Q44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:A44"/>
    </sheetView>
  </sheetViews>
  <sheetFormatPr defaultRowHeight="14.4" x14ac:dyDescent="0.3"/>
  <cols>
    <col min="1" max="1" width="60.109375" customWidth="1"/>
  </cols>
  <sheetData>
    <row r="1" spans="1:17" x14ac:dyDescent="0.3">
      <c r="A1" s="1" t="s">
        <v>58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 t="s">
        <v>47</v>
      </c>
      <c r="B2">
        <v>0.38717255247894716</v>
      </c>
      <c r="C2">
        <v>0.6003000901639981</v>
      </c>
      <c r="D2">
        <v>0.34217350246015099</v>
      </c>
      <c r="E2">
        <v>0.60461237288917502</v>
      </c>
      <c r="F2">
        <v>0.36763950366986903</v>
      </c>
      <c r="G2">
        <v>0.36879814094773361</v>
      </c>
      <c r="H2">
        <v>0.42938451099888447</v>
      </c>
      <c r="I2">
        <v>0.58486470235152821</v>
      </c>
      <c r="J2">
        <v>8.9903063324445042E-3</v>
      </c>
      <c r="K2">
        <v>5.6058705744743073E-2</v>
      </c>
      <c r="L2">
        <v>7.9714716019988266E-3</v>
      </c>
      <c r="M2">
        <v>7.3765212710911916E-3</v>
      </c>
      <c r="N2">
        <v>2.7802482565948256E-3</v>
      </c>
      <c r="O2">
        <v>1.6382055699140984E-2</v>
      </c>
      <c r="P2">
        <v>1.8663021641483226E-2</v>
      </c>
      <c r="Q2">
        <v>1.868622744571637E-2</v>
      </c>
    </row>
    <row r="3" spans="1:17" x14ac:dyDescent="0.3">
      <c r="A3" t="s">
        <v>71</v>
      </c>
      <c r="B3">
        <v>0.31211822328505323</v>
      </c>
      <c r="C3">
        <v>0.47908233246921156</v>
      </c>
      <c r="D3">
        <v>0.24594602228361673</v>
      </c>
      <c r="E3">
        <v>0.48221875755433868</v>
      </c>
      <c r="F3">
        <v>0.30120522651525483</v>
      </c>
      <c r="G3">
        <v>0.2914155904476996</v>
      </c>
      <c r="H3">
        <v>0.3356207620704576</v>
      </c>
      <c r="I3">
        <v>0.47234200323458275</v>
      </c>
      <c r="J3">
        <v>2.4245710111563325E-2</v>
      </c>
      <c r="K3">
        <v>4.3981809391610199E-2</v>
      </c>
      <c r="L3">
        <v>8.2800860582226358E-3</v>
      </c>
      <c r="M3">
        <v>2.461674603418227E-2</v>
      </c>
      <c r="N3">
        <v>5.448073676817336E-3</v>
      </c>
      <c r="O3">
        <v>3.6118687789706621E-3</v>
      </c>
      <c r="P3">
        <v>6.1492513496364523E-3</v>
      </c>
      <c r="Q3">
        <v>1.993552684274319E-2</v>
      </c>
    </row>
    <row r="4" spans="1:17" x14ac:dyDescent="0.3">
      <c r="A4" t="s">
        <v>48</v>
      </c>
      <c r="B4">
        <v>2.2447162324562964</v>
      </c>
      <c r="C4">
        <v>3.2416714078547324</v>
      </c>
      <c r="D4">
        <v>1.7776634578751509</v>
      </c>
      <c r="E4">
        <v>3.4491394744687112</v>
      </c>
      <c r="F4">
        <v>2.0727471461409421</v>
      </c>
      <c r="G4">
        <v>2.0178841399183951</v>
      </c>
      <c r="H4">
        <v>2.5113218390427363</v>
      </c>
      <c r="I4">
        <v>3.3576700960357635</v>
      </c>
      <c r="J4">
        <v>9.2372238945107835E-2</v>
      </c>
      <c r="K4">
        <v>0.27202153290356507</v>
      </c>
      <c r="L4">
        <v>3.22021948768004E-2</v>
      </c>
      <c r="M4">
        <v>6.759065454778089E-2</v>
      </c>
      <c r="N4">
        <v>0.10157292550709417</v>
      </c>
      <c r="O4">
        <v>3.498275127780693E-2</v>
      </c>
      <c r="P4">
        <v>7.5702632572189246E-2</v>
      </c>
      <c r="Q4">
        <v>6.1506006806402426E-2</v>
      </c>
    </row>
    <row r="5" spans="1:17" x14ac:dyDescent="0.3">
      <c r="A5" t="s">
        <v>54</v>
      </c>
      <c r="B5">
        <v>22.088366559573771</v>
      </c>
      <c r="C5">
        <v>37.318837624169326</v>
      </c>
      <c r="D5">
        <v>14.39664412582651</v>
      </c>
      <c r="E5">
        <v>30.651466799660732</v>
      </c>
      <c r="F5">
        <v>26.629983509700555</v>
      </c>
      <c r="G5">
        <v>25.762054925893857</v>
      </c>
      <c r="H5">
        <v>29.72069627459117</v>
      </c>
      <c r="I5">
        <v>45.358360294837553</v>
      </c>
      <c r="J5">
        <v>0.81182818444028426</v>
      </c>
      <c r="K5">
        <v>2.5779301561857317</v>
      </c>
      <c r="L5">
        <v>2.9721857825169544</v>
      </c>
      <c r="M5">
        <v>0.48722710886721415</v>
      </c>
      <c r="N5">
        <v>0.91319432305330717</v>
      </c>
      <c r="O5">
        <v>0.77292026157723759</v>
      </c>
      <c r="P5">
        <v>0.51782953029421919</v>
      </c>
      <c r="Q5">
        <v>1.2773893163075742</v>
      </c>
    </row>
    <row r="6" spans="1:17" x14ac:dyDescent="0.3">
      <c r="A6" t="s">
        <v>53</v>
      </c>
      <c r="B6">
        <v>2.2294981738634729</v>
      </c>
      <c r="C6">
        <v>2.5535172374777031</v>
      </c>
      <c r="D6">
        <v>0.86075561822772817</v>
      </c>
      <c r="E6">
        <v>2.4297072469660366</v>
      </c>
      <c r="F6">
        <v>1.8854419032676673</v>
      </c>
      <c r="G6">
        <v>2.1592757773492788</v>
      </c>
      <c r="H6">
        <v>3.0501563802018952</v>
      </c>
      <c r="I6">
        <v>4.1602685830068529</v>
      </c>
      <c r="J6">
        <v>0.17179247593552288</v>
      </c>
      <c r="K6">
        <v>0.20004798988874747</v>
      </c>
      <c r="L6">
        <v>3.6488165789569024E-2</v>
      </c>
      <c r="M6">
        <v>2.4603124862794454E-2</v>
      </c>
      <c r="N6">
        <v>4.3310680065006282E-2</v>
      </c>
      <c r="O6">
        <v>7.5007821517054235E-2</v>
      </c>
      <c r="P6">
        <v>0.18522510288092597</v>
      </c>
      <c r="Q6">
        <v>0.35868341450924024</v>
      </c>
    </row>
    <row r="7" spans="1:17" x14ac:dyDescent="0.3">
      <c r="A7" t="s">
        <v>2</v>
      </c>
      <c r="B7">
        <v>0.27081017780598204</v>
      </c>
      <c r="C7">
        <v>0.4107850368602588</v>
      </c>
      <c r="D7">
        <v>0.19696097032348883</v>
      </c>
      <c r="E7">
        <v>0.37492990560342382</v>
      </c>
      <c r="F7">
        <v>0.2876585833846782</v>
      </c>
      <c r="G7">
        <v>0.26796558910086482</v>
      </c>
      <c r="H7">
        <v>0.44834919306490278</v>
      </c>
      <c r="I7">
        <v>0.33401887108313622</v>
      </c>
      <c r="J7">
        <v>2.1462864628009462E-2</v>
      </c>
      <c r="K7">
        <v>4.0943760453604927E-2</v>
      </c>
      <c r="L7">
        <v>2.025766032010173E-2</v>
      </c>
      <c r="M7">
        <v>9.4380735430232721E-3</v>
      </c>
      <c r="N7">
        <v>9.3720506059606218E-2</v>
      </c>
      <c r="O7">
        <v>1.7087565309886213E-2</v>
      </c>
      <c r="P7">
        <v>7.0810078993659056E-2</v>
      </c>
      <c r="Q7">
        <v>1.3523532769139358E-2</v>
      </c>
    </row>
    <row r="8" spans="1:17" x14ac:dyDescent="0.3">
      <c r="A8" t="s">
        <v>3</v>
      </c>
      <c r="B8">
        <v>1.5657854517589516</v>
      </c>
      <c r="C8">
        <v>1.5113872713391616</v>
      </c>
      <c r="D8">
        <v>0.65400189279227916</v>
      </c>
      <c r="E8">
        <v>1.3979192157073281</v>
      </c>
      <c r="F8">
        <v>1.3167495986214641</v>
      </c>
      <c r="G8">
        <v>1.2048168244621171</v>
      </c>
      <c r="H8">
        <v>1.1703822716767147</v>
      </c>
      <c r="I8">
        <v>2.1972806406458112</v>
      </c>
      <c r="J8">
        <v>5.2257140692720257E-2</v>
      </c>
      <c r="K8">
        <v>0.15913480601326829</v>
      </c>
      <c r="L8">
        <v>3.0806773657894856E-2</v>
      </c>
      <c r="M8">
        <v>5.9123194987853955E-2</v>
      </c>
      <c r="N8">
        <v>0.60043481336214832</v>
      </c>
      <c r="O8">
        <v>6.034622859401808E-2</v>
      </c>
      <c r="P8">
        <v>0.11434207552080887</v>
      </c>
      <c r="Q8">
        <v>0.11557664117352108</v>
      </c>
    </row>
    <row r="9" spans="1:17" x14ac:dyDescent="0.3">
      <c r="A9" t="s">
        <v>4</v>
      </c>
      <c r="B9">
        <v>0.10252132994838223</v>
      </c>
      <c r="C9">
        <v>5.5709401374055063E-2</v>
      </c>
      <c r="D9">
        <v>6.881514288290233E-2</v>
      </c>
      <c r="E9">
        <v>8.3659051983060825E-2</v>
      </c>
      <c r="F9">
        <v>0.17760805144848357</v>
      </c>
      <c r="G9">
        <v>5.784481386046135E-2</v>
      </c>
      <c r="H9">
        <v>0.16378443359781059</v>
      </c>
      <c r="I9">
        <v>0.10517848198389913</v>
      </c>
      <c r="J9">
        <v>1.4406549045706258E-2</v>
      </c>
      <c r="K9">
        <v>8.2271323875369607E-3</v>
      </c>
      <c r="L9">
        <v>5.1614007089316061E-3</v>
      </c>
      <c r="M9">
        <v>3.3905518174554058E-3</v>
      </c>
      <c r="N9">
        <v>0.17165427632135646</v>
      </c>
      <c r="O9">
        <v>4.6514689158744958E-3</v>
      </c>
      <c r="P9">
        <v>1.6088968655509898E-2</v>
      </c>
      <c r="Q9">
        <v>1.1732654172851671E-2</v>
      </c>
    </row>
    <row r="10" spans="1:17" x14ac:dyDescent="0.3">
      <c r="A10" t="s">
        <v>5</v>
      </c>
      <c r="B10">
        <v>15.155556849472115</v>
      </c>
      <c r="C10">
        <v>5.5174339148876195</v>
      </c>
      <c r="D10">
        <v>0.96386385643343175</v>
      </c>
      <c r="E10">
        <v>2.6008354282667696</v>
      </c>
      <c r="F10">
        <v>2.5949431236814062</v>
      </c>
      <c r="G10">
        <v>1.8054397086462206</v>
      </c>
      <c r="H10">
        <v>7.5663613214256857</v>
      </c>
      <c r="I10">
        <v>3.5785134943503087</v>
      </c>
      <c r="J10">
        <v>3.6155105582308353</v>
      </c>
      <c r="K10">
        <v>0.71261247722216536</v>
      </c>
      <c r="L10">
        <v>0.16947496175402044</v>
      </c>
      <c r="M10">
        <v>0.55235835152068313</v>
      </c>
      <c r="N10">
        <v>0.28858853625132475</v>
      </c>
      <c r="O10">
        <v>0.47206992467410791</v>
      </c>
      <c r="P10">
        <v>2.5492193350608892</v>
      </c>
      <c r="Q10">
        <v>0.88466196351250692</v>
      </c>
    </row>
    <row r="11" spans="1:17" x14ac:dyDescent="0.3">
      <c r="A11" t="s">
        <v>6</v>
      </c>
      <c r="B11">
        <v>6.7445399160914188E-3</v>
      </c>
      <c r="C11">
        <v>5.6281833151086078E-3</v>
      </c>
      <c r="D11">
        <v>5.5951595198827624E-3</v>
      </c>
      <c r="E11">
        <v>1.3540994307070231E-2</v>
      </c>
      <c r="F11">
        <v>6.7640449839073795E-3</v>
      </c>
      <c r="G11">
        <v>1.6156885362627729E-2</v>
      </c>
      <c r="H11">
        <v>1.0792347651670552E-2</v>
      </c>
      <c r="I11">
        <v>8.2184686734232942E-3</v>
      </c>
      <c r="J11">
        <v>3.4823560112474711E-4</v>
      </c>
      <c r="K11">
        <v>6.1881350926229766E-4</v>
      </c>
      <c r="L11">
        <v>2.6173992151170021E-4</v>
      </c>
      <c r="M11">
        <v>4.8742566316549675E-3</v>
      </c>
      <c r="N11">
        <v>4.2155976788052144E-4</v>
      </c>
      <c r="O11">
        <v>2.7463762134020313E-3</v>
      </c>
      <c r="P11">
        <v>1.2707345115146663E-3</v>
      </c>
      <c r="Q11">
        <v>4.0977777570880709E-4</v>
      </c>
    </row>
    <row r="12" spans="1:17" x14ac:dyDescent="0.3">
      <c r="A12" t="s">
        <v>7</v>
      </c>
      <c r="B12">
        <v>6.3886723810634802E-2</v>
      </c>
      <c r="C12">
        <v>7.1826404064159272E-2</v>
      </c>
      <c r="D12">
        <v>4.5005163552082013E-2</v>
      </c>
      <c r="E12">
        <v>0.11014604420951335</v>
      </c>
      <c r="F12">
        <v>8.5889385691231238E-2</v>
      </c>
      <c r="G12">
        <v>6.9580099934261383E-2</v>
      </c>
      <c r="H12">
        <v>8.1475962134423693E-2</v>
      </c>
      <c r="I12">
        <v>9.8596475494830624E-2</v>
      </c>
      <c r="J12">
        <v>1.2174551013876279E-2</v>
      </c>
      <c r="K12">
        <v>1.2517821645177873E-2</v>
      </c>
      <c r="L12">
        <v>8.6899606875145332E-3</v>
      </c>
      <c r="M12">
        <v>8.5900059637201258E-3</v>
      </c>
      <c r="N12">
        <v>3.1880439377685176E-3</v>
      </c>
      <c r="O12">
        <v>9.6614473338222286E-3</v>
      </c>
      <c r="P12">
        <v>5.6456909238735437E-3</v>
      </c>
      <c r="Q12">
        <v>1.3042667021303217E-2</v>
      </c>
    </row>
    <row r="13" spans="1:17" x14ac:dyDescent="0.3">
      <c r="A13" t="s">
        <v>50</v>
      </c>
      <c r="B13">
        <v>0.16474578055741573</v>
      </c>
      <c r="C13">
        <v>0.29774402896642804</v>
      </c>
      <c r="D13">
        <v>0.14720619088325032</v>
      </c>
      <c r="E13">
        <v>0.33356498398209994</v>
      </c>
      <c r="F13">
        <v>0.18837871930891298</v>
      </c>
      <c r="G13">
        <v>0.20006217281419689</v>
      </c>
      <c r="H13">
        <v>0.18513846099723497</v>
      </c>
      <c r="I13">
        <v>0.30792420291595296</v>
      </c>
      <c r="J13">
        <v>9.2654571839217523E-3</v>
      </c>
      <c r="K13">
        <v>2.5964070098778207E-2</v>
      </c>
      <c r="L13">
        <v>5.8523376743020682E-3</v>
      </c>
      <c r="M13">
        <v>3.2953267635208333E-3</v>
      </c>
      <c r="N13">
        <v>5.6902174948456246E-3</v>
      </c>
      <c r="O13">
        <v>1.4723601619373599E-2</v>
      </c>
      <c r="P13">
        <v>1.0956985921501346E-2</v>
      </c>
      <c r="Q13">
        <v>6.5891751305709205E-3</v>
      </c>
    </row>
    <row r="14" spans="1:17" x14ac:dyDescent="0.3">
      <c r="A14" t="s">
        <v>49</v>
      </c>
      <c r="B14">
        <v>4.2808688916349417E-2</v>
      </c>
      <c r="C14">
        <v>4.0010184402196919E-2</v>
      </c>
      <c r="D14">
        <v>7.8823492013795557E-2</v>
      </c>
      <c r="E14">
        <v>0.17314477126428438</v>
      </c>
      <c r="F14">
        <v>6.5762946729491692E-2</v>
      </c>
      <c r="G14">
        <v>5.7880307478290267E-2</v>
      </c>
      <c r="H14">
        <v>2.4509192281687058E-2</v>
      </c>
      <c r="I14">
        <v>0.11261149947744764</v>
      </c>
      <c r="J14">
        <v>1.6130622397866699E-2</v>
      </c>
      <c r="K14">
        <v>1.2305081608500266E-2</v>
      </c>
      <c r="L14">
        <v>1.1929070969629521E-2</v>
      </c>
      <c r="M14">
        <v>5.1242784756617032E-2</v>
      </c>
      <c r="N14">
        <v>5.043201142907185E-3</v>
      </c>
      <c r="O14">
        <v>2.321520490114452E-2</v>
      </c>
      <c r="P14">
        <v>5.7772040207857145E-3</v>
      </c>
      <c r="Q14">
        <v>3.1572031529099057E-2</v>
      </c>
    </row>
    <row r="15" spans="1:17" x14ac:dyDescent="0.3">
      <c r="A15" t="s">
        <v>51</v>
      </c>
      <c r="B15">
        <v>0.74002933400923843</v>
      </c>
      <c r="C15">
        <v>1.4139036403467293</v>
      </c>
      <c r="D15">
        <v>0.62961684784438821</v>
      </c>
      <c r="E15">
        <v>1.3682381573045508</v>
      </c>
      <c r="F15">
        <v>0.88201684467524721</v>
      </c>
      <c r="G15">
        <v>0.93950076404429961</v>
      </c>
      <c r="H15">
        <v>0.82521703538479718</v>
      </c>
      <c r="I15">
        <v>1.3923819836892144</v>
      </c>
      <c r="J15">
        <v>4.8514616713983265E-2</v>
      </c>
      <c r="K15">
        <v>0.1622358203622378</v>
      </c>
      <c r="L15">
        <v>6.3520864844960945E-2</v>
      </c>
      <c r="M15">
        <v>6.891963614443769E-2</v>
      </c>
      <c r="N15">
        <v>8.1544589119051554E-3</v>
      </c>
      <c r="O15">
        <v>3.8670897001638227E-2</v>
      </c>
      <c r="P15">
        <v>2.0258414785444268E-2</v>
      </c>
      <c r="Q15">
        <v>5.6378443230224597E-2</v>
      </c>
    </row>
    <row r="16" spans="1:17" x14ac:dyDescent="0.3">
      <c r="A16" t="s">
        <v>72</v>
      </c>
      <c r="B16">
        <v>3.1842904974045783</v>
      </c>
      <c r="C16">
        <v>1.6868949110395564</v>
      </c>
      <c r="D16">
        <v>2.2391401394251083</v>
      </c>
      <c r="E16">
        <v>2.1128132536087443</v>
      </c>
      <c r="F16">
        <v>1.9111560044624651</v>
      </c>
      <c r="G16">
        <v>1.8298838881626709</v>
      </c>
      <c r="H16">
        <v>2.9350031266685686</v>
      </c>
      <c r="I16">
        <v>3.1157332238533915</v>
      </c>
      <c r="J16">
        <v>7.2171385955511078E-2</v>
      </c>
      <c r="K16">
        <v>0.16152048359691051</v>
      </c>
      <c r="L16">
        <v>0.14375098632561775</v>
      </c>
      <c r="M16">
        <v>0.12284100187414057</v>
      </c>
      <c r="N16">
        <v>0.11466538461122149</v>
      </c>
      <c r="O16">
        <v>5.0627630787938957E-2</v>
      </c>
      <c r="P16">
        <v>8.1217630516707898E-2</v>
      </c>
      <c r="Q16">
        <v>0.200776884360781</v>
      </c>
    </row>
    <row r="17" spans="1:17" x14ac:dyDescent="0.3">
      <c r="A17" t="s">
        <v>73</v>
      </c>
      <c r="B17">
        <v>2.1852842165236374E-2</v>
      </c>
      <c r="C17">
        <v>0.45641151351233938</v>
      </c>
      <c r="D17">
        <v>0.12600696810970707</v>
      </c>
      <c r="E17">
        <v>2.7415129953154441E-2</v>
      </c>
      <c r="F17">
        <v>7.0889086322292641E-2</v>
      </c>
      <c r="G17">
        <v>2.6157072181744002E-2</v>
      </c>
      <c r="H17">
        <v>8.7750111215628382E-2</v>
      </c>
      <c r="I17">
        <v>3.6257090122877936E-2</v>
      </c>
      <c r="J17">
        <v>1.6313801491848343E-2</v>
      </c>
      <c r="K17">
        <v>0.32290185884830136</v>
      </c>
      <c r="L17">
        <v>4.0330691305821009E-2</v>
      </c>
      <c r="M17">
        <v>1.3094979110241918E-3</v>
      </c>
      <c r="N17">
        <v>1.1987653895214162E-2</v>
      </c>
      <c r="O17">
        <v>1.5315812299930298E-3</v>
      </c>
      <c r="P17">
        <v>7.4371089483213915E-2</v>
      </c>
      <c r="Q17">
        <v>8.1097277105132426E-3</v>
      </c>
    </row>
    <row r="18" spans="1:17" x14ac:dyDescent="0.3">
      <c r="A18" t="s">
        <v>74</v>
      </c>
      <c r="B18">
        <v>1.1448207837734191E-2</v>
      </c>
      <c r="C18">
        <v>8.4659359502608066E-3</v>
      </c>
      <c r="D18">
        <v>7.3071556067251364E-3</v>
      </c>
      <c r="E18">
        <v>1.1288198499388436E-2</v>
      </c>
      <c r="F18">
        <v>8.817386597621029E-3</v>
      </c>
      <c r="G18">
        <v>6.6549093980553739E-3</v>
      </c>
      <c r="H18">
        <v>7.9789270236037668E-3</v>
      </c>
      <c r="I18">
        <v>1.1123147898712426E-2</v>
      </c>
      <c r="J18">
        <v>6.6849584326551445E-4</v>
      </c>
      <c r="K18">
        <v>2.3794071703111603E-4</v>
      </c>
      <c r="L18">
        <v>5.4116707041067399E-4</v>
      </c>
      <c r="M18">
        <v>3.3584787218791441E-4</v>
      </c>
      <c r="N18">
        <v>3.8092688456407836E-4</v>
      </c>
      <c r="O18">
        <v>2.6394691522001781E-4</v>
      </c>
      <c r="P18">
        <v>3.0322428558787973E-4</v>
      </c>
      <c r="Q18">
        <v>2.6748188840791231E-4</v>
      </c>
    </row>
    <row r="19" spans="1:17" x14ac:dyDescent="0.3">
      <c r="A19" t="s">
        <v>75</v>
      </c>
      <c r="B19">
        <v>7.2790737941081332E-2</v>
      </c>
      <c r="C19">
        <v>8.7508122747522551E-2</v>
      </c>
      <c r="D19">
        <v>5.9925513369403716E-2</v>
      </c>
      <c r="E19">
        <v>0.11389156869816987</v>
      </c>
      <c r="F19">
        <v>7.3201683318616539E-2</v>
      </c>
      <c r="G19">
        <v>0.10314231074405174</v>
      </c>
      <c r="H19">
        <v>5.7843539541994754E-2</v>
      </c>
      <c r="I19">
        <v>7.9498025681203274E-2</v>
      </c>
      <c r="J19">
        <v>2.4785201646042712E-2</v>
      </c>
      <c r="K19">
        <v>1.04200676689756E-2</v>
      </c>
      <c r="L19">
        <v>1.3550219347167972E-2</v>
      </c>
      <c r="M19">
        <v>9.1989972450997517E-3</v>
      </c>
      <c r="N19">
        <v>3.5136542020803747E-3</v>
      </c>
      <c r="O19">
        <v>1.8619827193411858E-2</v>
      </c>
      <c r="P19">
        <v>3.4597298316752026E-3</v>
      </c>
      <c r="Q19">
        <v>8.4744479175089815E-3</v>
      </c>
    </row>
    <row r="20" spans="1:17" x14ac:dyDescent="0.3">
      <c r="A20" t="s">
        <v>8</v>
      </c>
      <c r="B20">
        <v>4.1821356973399199E-2</v>
      </c>
      <c r="C20">
        <v>3.7712454729614535E-2</v>
      </c>
      <c r="D20">
        <v>7.0662571721822692E-2</v>
      </c>
      <c r="E20">
        <v>5.0794221130098342E-2</v>
      </c>
      <c r="F20">
        <v>3.5316031457436919E-2</v>
      </c>
      <c r="G20">
        <v>4.4443241657308737E-2</v>
      </c>
      <c r="H20">
        <v>2.8772104788790557E-2</v>
      </c>
      <c r="I20">
        <v>6.9070635098544331E-2</v>
      </c>
      <c r="J20">
        <v>7.7984300227569711E-3</v>
      </c>
      <c r="K20">
        <v>2.6751762869121785E-3</v>
      </c>
      <c r="L20">
        <v>2.2296537747505406E-2</v>
      </c>
      <c r="M20">
        <v>1.9004992688918267E-3</v>
      </c>
      <c r="N20">
        <v>5.0379976163661445E-3</v>
      </c>
      <c r="O20">
        <v>7.8254880506709087E-3</v>
      </c>
      <c r="P20">
        <v>2.3060834241021102E-3</v>
      </c>
      <c r="Q20">
        <v>8.7852235094693001E-3</v>
      </c>
    </row>
    <row r="21" spans="1:17" x14ac:dyDescent="0.3">
      <c r="A21" t="s">
        <v>9</v>
      </c>
      <c r="B21">
        <v>5.6979657602687951E-3</v>
      </c>
      <c r="C21">
        <v>8.6194743507865424E-3</v>
      </c>
      <c r="D21">
        <v>1.067388063506286E-2</v>
      </c>
      <c r="E21">
        <v>1.1506598362279295E-2</v>
      </c>
      <c r="F21">
        <v>6.226741541017336E-3</v>
      </c>
      <c r="G21">
        <v>1.5676236395644926E-2</v>
      </c>
      <c r="H21">
        <v>1.3701002611517438E-2</v>
      </c>
      <c r="I21">
        <v>4.7177444165641957E-3</v>
      </c>
      <c r="J21">
        <v>7.1942098994648516E-4</v>
      </c>
      <c r="K21">
        <v>5.0760414944656541E-3</v>
      </c>
      <c r="L21">
        <v>3.9853740399347628E-4</v>
      </c>
      <c r="M21">
        <v>8.2134931590261036E-4</v>
      </c>
      <c r="N21">
        <v>1.0878226179742887E-3</v>
      </c>
      <c r="O21">
        <v>1.5579173389866665E-3</v>
      </c>
      <c r="P21">
        <v>3.5029235531724079E-3</v>
      </c>
      <c r="Q21">
        <v>5.8408702842573318E-4</v>
      </c>
    </row>
    <row r="22" spans="1:17" x14ac:dyDescent="0.3">
      <c r="A22" t="s">
        <v>32</v>
      </c>
      <c r="B22">
        <v>0.20487604024332212</v>
      </c>
      <c r="C22">
        <v>0.24645657219189357</v>
      </c>
      <c r="D22">
        <v>0.12468694223960959</v>
      </c>
      <c r="E22">
        <v>0.33596722447499971</v>
      </c>
      <c r="F22">
        <v>0.20863282018241805</v>
      </c>
      <c r="G22">
        <v>0.25089131004921633</v>
      </c>
      <c r="H22">
        <v>0.28813528789461196</v>
      </c>
      <c r="I22">
        <v>0.56822634025348362</v>
      </c>
      <c r="J22">
        <v>2.1225820803219764E-2</v>
      </c>
      <c r="K22">
        <v>1.7687883770718758E-2</v>
      </c>
      <c r="L22">
        <v>8.3158750593855663E-3</v>
      </c>
      <c r="M22">
        <v>2.9047829079916435E-2</v>
      </c>
      <c r="N22">
        <v>3.2426843145790384E-2</v>
      </c>
      <c r="O22">
        <v>1.5056098853273114E-2</v>
      </c>
      <c r="P22">
        <v>3.5482413551836539E-2</v>
      </c>
      <c r="Q22">
        <v>3.3382881856592529E-2</v>
      </c>
    </row>
    <row r="23" spans="1:17" x14ac:dyDescent="0.3">
      <c r="A23" t="s">
        <v>34</v>
      </c>
      <c r="B23">
        <v>0.66487036148614143</v>
      </c>
      <c r="C23">
        <v>1.7835625084989051</v>
      </c>
      <c r="D23">
        <v>0.43613865768115462</v>
      </c>
      <c r="E23">
        <v>1.3202888667069523</v>
      </c>
      <c r="F23">
        <v>1.7625684230059506</v>
      </c>
      <c r="G23">
        <v>1.0464272513095019</v>
      </c>
      <c r="H23">
        <v>0.48094334331677102</v>
      </c>
      <c r="I23">
        <v>0.58305385150723155</v>
      </c>
      <c r="J23">
        <v>3.3791951893540575E-2</v>
      </c>
      <c r="K23">
        <v>0.54676737768184858</v>
      </c>
      <c r="L23">
        <v>1.5943417931479541E-2</v>
      </c>
      <c r="M23">
        <v>8.6349045309604064E-2</v>
      </c>
      <c r="N23">
        <v>0.110195352259774</v>
      </c>
      <c r="O23">
        <v>0.12681786898063882</v>
      </c>
      <c r="P23">
        <v>2.2401257417681123E-2</v>
      </c>
      <c r="Q23">
        <v>0.13084496341541954</v>
      </c>
    </row>
    <row r="24" spans="1:17" x14ac:dyDescent="0.3">
      <c r="A24" t="s">
        <v>31</v>
      </c>
      <c r="B24">
        <v>0.38877956082974707</v>
      </c>
      <c r="C24">
        <v>0.59537870610551569</v>
      </c>
      <c r="D24">
        <v>3.176473042970092</v>
      </c>
      <c r="E24">
        <v>0.94916066679650946</v>
      </c>
      <c r="F24">
        <v>0.26724977947975892</v>
      </c>
      <c r="G24">
        <v>0.5380171907333976</v>
      </c>
      <c r="H24">
        <v>0.56048566097386021</v>
      </c>
      <c r="I24">
        <v>1.3417768378687287</v>
      </c>
      <c r="J24">
        <v>1.0762346489018897E-2</v>
      </c>
      <c r="K24">
        <v>5.6844090437633644E-2</v>
      </c>
      <c r="L24">
        <v>8.3200814883064675E-2</v>
      </c>
      <c r="M24">
        <v>1.792355202167922E-2</v>
      </c>
      <c r="N24">
        <v>3.8072681060282755E-2</v>
      </c>
      <c r="O24">
        <v>9.7297853740255472E-2</v>
      </c>
      <c r="P24">
        <v>3.1304229062489586E-2</v>
      </c>
      <c r="Q24">
        <v>2.7533150566214731E-2</v>
      </c>
    </row>
    <row r="25" spans="1:17" x14ac:dyDescent="0.3">
      <c r="A25" t="s">
        <v>38</v>
      </c>
      <c r="B25">
        <v>0.10916166061296821</v>
      </c>
      <c r="C25">
        <v>4.709403652429979E-2</v>
      </c>
      <c r="D25">
        <v>0.45826095642600773</v>
      </c>
      <c r="E25">
        <v>0.27853880987582047</v>
      </c>
      <c r="F25">
        <v>2.801481588124977E-2</v>
      </c>
      <c r="G25">
        <v>0.92779704073896441</v>
      </c>
      <c r="H25">
        <v>0.23668823176442924</v>
      </c>
      <c r="I25">
        <v>0.10062542853179068</v>
      </c>
      <c r="J25">
        <v>4.7205860777679949E-3</v>
      </c>
      <c r="K25">
        <v>6.6075148104750682E-3</v>
      </c>
      <c r="L25">
        <v>2.243282810132758E-2</v>
      </c>
      <c r="M25">
        <v>4.5217116200326389E-2</v>
      </c>
      <c r="N25">
        <v>1.3646842900402193E-2</v>
      </c>
      <c r="O25">
        <v>4.6429199673375339E-2</v>
      </c>
      <c r="P25">
        <v>2.6518863739469264E-2</v>
      </c>
      <c r="Q25">
        <v>2.467742126091841E-2</v>
      </c>
    </row>
    <row r="26" spans="1:17" x14ac:dyDescent="0.3">
      <c r="A26" t="s">
        <v>37</v>
      </c>
      <c r="B26">
        <v>0.24491607691795367</v>
      </c>
      <c r="C26">
        <v>0.41991860261029407</v>
      </c>
      <c r="D26">
        <v>0.17624085695829733</v>
      </c>
      <c r="E26">
        <v>0.35315771335284696</v>
      </c>
      <c r="F26">
        <v>0.31226829989284988</v>
      </c>
      <c r="G26">
        <v>0.30203872587430997</v>
      </c>
      <c r="H26">
        <v>0.17262259218153614</v>
      </c>
      <c r="I26">
        <v>0.82674381333438629</v>
      </c>
      <c r="J26">
        <v>2.7045991707039502E-2</v>
      </c>
      <c r="K26">
        <v>6.2458896780175313E-2</v>
      </c>
      <c r="L26">
        <v>1.5310743864283409E-2</v>
      </c>
      <c r="M26">
        <v>7.9147250421532797E-2</v>
      </c>
      <c r="N26">
        <v>9.5121945309221828E-2</v>
      </c>
      <c r="O26">
        <v>5.3779626697005686E-2</v>
      </c>
      <c r="P26">
        <v>1.3767245066996624E-2</v>
      </c>
      <c r="Q26">
        <v>6.6997726292656559E-2</v>
      </c>
    </row>
    <row r="27" spans="1:17" x14ac:dyDescent="0.3">
      <c r="A27" t="s">
        <v>0</v>
      </c>
      <c r="B27">
        <v>3.0152685670948927</v>
      </c>
      <c r="C27">
        <v>0.74733525541358237</v>
      </c>
      <c r="D27">
        <v>3.1497614666889007</v>
      </c>
      <c r="E27">
        <v>1.4051540838010708</v>
      </c>
      <c r="F27">
        <v>2.0207170915392823</v>
      </c>
      <c r="G27">
        <v>0.68043728505524714</v>
      </c>
      <c r="H27">
        <v>0</v>
      </c>
      <c r="I27">
        <v>3.5884097987174415</v>
      </c>
      <c r="J27">
        <v>0.5771748919051688</v>
      </c>
      <c r="K27">
        <v>0.10019317917755169</v>
      </c>
      <c r="L27">
        <v>1.6377664361044357</v>
      </c>
      <c r="M27">
        <v>0.3479232795975345</v>
      </c>
      <c r="N27">
        <v>0.91912643196377775</v>
      </c>
      <c r="O27">
        <v>0.24718595448958958</v>
      </c>
      <c r="P27">
        <v>0</v>
      </c>
      <c r="Q27">
        <v>2.4719582939235911</v>
      </c>
    </row>
    <row r="28" spans="1:17" x14ac:dyDescent="0.3">
      <c r="A28" t="s">
        <v>116</v>
      </c>
      <c r="B28">
        <v>0.43174002191552363</v>
      </c>
      <c r="C28">
        <v>0.74914994059943663</v>
      </c>
      <c r="D28">
        <v>0.31594703039958932</v>
      </c>
      <c r="E28">
        <v>0.79582005126654176</v>
      </c>
      <c r="F28">
        <v>0.66477536040614726</v>
      </c>
      <c r="G28">
        <v>0.63635496014461623</v>
      </c>
      <c r="H28">
        <v>0.29823990281605317</v>
      </c>
      <c r="I28">
        <v>1.3192194621501101</v>
      </c>
      <c r="J28">
        <v>3.4734209663889237E-2</v>
      </c>
      <c r="K28">
        <v>7.5170232067648765E-2</v>
      </c>
      <c r="L28">
        <v>2.3231966389453639E-2</v>
      </c>
      <c r="M28">
        <v>3.7578891537864784E-2</v>
      </c>
      <c r="N28">
        <v>4.2481605357514766E-2</v>
      </c>
      <c r="O28">
        <v>2.0843593859776677E-2</v>
      </c>
      <c r="P28">
        <v>4.0669235005223896E-2</v>
      </c>
      <c r="Q28">
        <v>0.20286644978971222</v>
      </c>
    </row>
    <row r="29" spans="1:17" x14ac:dyDescent="0.3">
      <c r="A29" t="s">
        <v>33</v>
      </c>
      <c r="B29">
        <v>0.26688250354283372</v>
      </c>
      <c r="C29">
        <v>1.1766734365528582</v>
      </c>
      <c r="D29">
        <v>0.35442671365331613</v>
      </c>
      <c r="E29">
        <v>1.1609581188603386</v>
      </c>
      <c r="F29">
        <v>1.037806056789575</v>
      </c>
      <c r="G29">
        <v>0.72704567307217749</v>
      </c>
      <c r="H29">
        <v>0.13728797976902818</v>
      </c>
      <c r="I29">
        <v>0.29031626044407599</v>
      </c>
      <c r="J29">
        <v>1.0871374178678722E-2</v>
      </c>
      <c r="K29">
        <v>0.20135736183010106</v>
      </c>
      <c r="L29">
        <v>1.5071344144092516E-2</v>
      </c>
      <c r="M29">
        <v>2.2863917974641743E-2</v>
      </c>
      <c r="N29">
        <v>5.9791538856588125E-2</v>
      </c>
      <c r="O29">
        <v>1.5067535565455224E-2</v>
      </c>
      <c r="P29">
        <v>1.6742640519435879E-2</v>
      </c>
      <c r="Q29">
        <v>2.3149857214185606E-2</v>
      </c>
    </row>
    <row r="30" spans="1:17" x14ac:dyDescent="0.3">
      <c r="A30" t="s">
        <v>76</v>
      </c>
      <c r="B30">
        <v>2.4873756454668647E-2</v>
      </c>
      <c r="C30">
        <v>1.5028115101524285E-2</v>
      </c>
      <c r="D30">
        <v>2.4361147553577118E-2</v>
      </c>
      <c r="E30">
        <v>2.6636790641642472E-2</v>
      </c>
      <c r="F30">
        <v>2.1002760973773356E-2</v>
      </c>
      <c r="G30">
        <v>1.8139067068661262E-2</v>
      </c>
      <c r="H30">
        <v>2.1181566229469956E-2</v>
      </c>
      <c r="I30">
        <v>2.379198892354879E-2</v>
      </c>
      <c r="J30">
        <v>2.2510103335625191E-4</v>
      </c>
      <c r="K30">
        <v>8.4839124545897291E-4</v>
      </c>
      <c r="L30">
        <v>6.7122354358170057E-4</v>
      </c>
      <c r="M30">
        <v>3.1137805476577884E-4</v>
      </c>
      <c r="N30">
        <v>5.8959719328184994E-3</v>
      </c>
      <c r="O30">
        <v>1.1782099257866029E-3</v>
      </c>
      <c r="P30">
        <v>6.7573584383476824E-4</v>
      </c>
      <c r="Q30">
        <v>1.3496399430094315E-3</v>
      </c>
    </row>
    <row r="31" spans="1:17" x14ac:dyDescent="0.3">
      <c r="A31" t="s">
        <v>40</v>
      </c>
      <c r="B31">
        <v>3.8307897214097497E-2</v>
      </c>
      <c r="C31">
        <v>8.4138256424618363E-2</v>
      </c>
      <c r="D31">
        <v>4.0897368155655048E-2</v>
      </c>
      <c r="E31">
        <v>0.23022876349477028</v>
      </c>
      <c r="F31">
        <v>5.1553866640823225E-2</v>
      </c>
      <c r="G31">
        <v>0.24945018856039083</v>
      </c>
      <c r="H31">
        <v>2.2694721321341225E-2</v>
      </c>
      <c r="I31">
        <v>7.9025391910850409E-2</v>
      </c>
      <c r="J31">
        <v>4.7322495867111701E-3</v>
      </c>
      <c r="K31">
        <v>4.3352849894694137E-2</v>
      </c>
      <c r="L31">
        <v>7.2937260761639072E-3</v>
      </c>
      <c r="M31">
        <v>6.3033371180969258E-2</v>
      </c>
      <c r="N31">
        <v>9.4886999413226827E-3</v>
      </c>
      <c r="O31">
        <v>1.6301904673364183E-2</v>
      </c>
      <c r="P31">
        <v>2.0600745267528237E-4</v>
      </c>
      <c r="Q31">
        <v>2.8182024008204271E-2</v>
      </c>
    </row>
    <row r="32" spans="1:17" x14ac:dyDescent="0.3">
      <c r="A32" t="s">
        <v>39</v>
      </c>
      <c r="B32">
        <v>0.13934621031835562</v>
      </c>
      <c r="C32">
        <v>0.23196335047032313</v>
      </c>
      <c r="D32">
        <v>0.20269912704068296</v>
      </c>
      <c r="E32">
        <v>0.65875601753863111</v>
      </c>
      <c r="F32">
        <v>0.12886540412586234</v>
      </c>
      <c r="G32">
        <v>0.71574110903408039</v>
      </c>
      <c r="H32">
        <v>0.11267124196083085</v>
      </c>
      <c r="I32">
        <v>0.22586698380297074</v>
      </c>
      <c r="J32">
        <v>1.5083525629296978E-2</v>
      </c>
      <c r="K32">
        <v>6.9344501065194658E-2</v>
      </c>
      <c r="L32">
        <v>3.6341463161193605E-2</v>
      </c>
      <c r="M32">
        <v>3.7275502617029617E-2</v>
      </c>
      <c r="N32">
        <v>1.6094534972487123E-2</v>
      </c>
      <c r="O32">
        <v>0.16484088027798199</v>
      </c>
      <c r="P32">
        <v>8.5435019274120727E-3</v>
      </c>
      <c r="Q32">
        <v>2.2939576423569384E-2</v>
      </c>
    </row>
    <row r="33" spans="1:17" x14ac:dyDescent="0.3">
      <c r="A33" t="s">
        <v>43</v>
      </c>
      <c r="B33">
        <v>1.0792953604241784</v>
      </c>
      <c r="C33">
        <v>0.76077895034114629</v>
      </c>
      <c r="D33">
        <v>1.1560834772989361</v>
      </c>
      <c r="E33">
        <v>3.5963182361424439</v>
      </c>
      <c r="F33">
        <v>1.3204672631110792</v>
      </c>
      <c r="G33">
        <v>5.6395758994609819</v>
      </c>
      <c r="H33">
        <v>2.9644183050302955</v>
      </c>
      <c r="I33">
        <v>3.9034695332511515</v>
      </c>
      <c r="J33">
        <v>6.5018659842590712E-2</v>
      </c>
      <c r="K33">
        <v>0.13999008537058449</v>
      </c>
      <c r="L33">
        <v>0.11242666319183579</v>
      </c>
      <c r="M33">
        <v>2.5649746286486006E-2</v>
      </c>
      <c r="N33">
        <v>0.18872000632747155</v>
      </c>
      <c r="O33">
        <v>0.9382220047870955</v>
      </c>
      <c r="P33">
        <v>0.15751283492210666</v>
      </c>
      <c r="Q33">
        <v>0.53419608587506251</v>
      </c>
    </row>
    <row r="34" spans="1:17" x14ac:dyDescent="0.3">
      <c r="A34" t="s">
        <v>41</v>
      </c>
      <c r="B34">
        <v>0.1241857742518396</v>
      </c>
      <c r="C34">
        <v>0.21153402614319902</v>
      </c>
      <c r="D34">
        <v>0.18785311228176241</v>
      </c>
      <c r="E34">
        <v>0.59461427825661939</v>
      </c>
      <c r="F34">
        <v>0.12180009292641372</v>
      </c>
      <c r="G34">
        <v>0.5896571633050901</v>
      </c>
      <c r="H34">
        <v>0.10232269337426464</v>
      </c>
      <c r="I34">
        <v>0.21631338529374791</v>
      </c>
      <c r="J34">
        <v>1.8694278689041478E-2</v>
      </c>
      <c r="K34">
        <v>6.6126043933980264E-2</v>
      </c>
      <c r="L34">
        <v>3.2210650577923328E-2</v>
      </c>
      <c r="M34">
        <v>4.3318845798590654E-2</v>
      </c>
      <c r="N34">
        <v>1.4848631314826008E-2</v>
      </c>
      <c r="O34">
        <v>4.7868203214750556E-2</v>
      </c>
      <c r="P34">
        <v>1.2474567599312982E-2</v>
      </c>
      <c r="Q34">
        <v>2.1627206744052919E-2</v>
      </c>
    </row>
    <row r="35" spans="1:17" x14ac:dyDescent="0.3">
      <c r="A35" t="s">
        <v>10</v>
      </c>
      <c r="B35">
        <v>1.2103888049630223</v>
      </c>
      <c r="C35">
        <v>0.4844804920641036</v>
      </c>
      <c r="D35">
        <v>0.561769403706044</v>
      </c>
      <c r="E35">
        <v>0.70286249884788199</v>
      </c>
      <c r="F35">
        <v>0.3645607826475995</v>
      </c>
      <c r="G35">
        <v>0.48044485800158765</v>
      </c>
      <c r="H35">
        <v>4.8554568974263947</v>
      </c>
      <c r="I35">
        <v>0.46234778009717614</v>
      </c>
      <c r="J35">
        <v>5.7858847092599648E-2</v>
      </c>
      <c r="K35">
        <v>6.4162659383859413E-2</v>
      </c>
      <c r="L35">
        <v>2.8191526404398457E-2</v>
      </c>
      <c r="M35">
        <v>6.4723422539967976E-2</v>
      </c>
      <c r="N35">
        <v>2.3821428070211439E-2</v>
      </c>
      <c r="O35">
        <v>4.2135466094800345E-2</v>
      </c>
      <c r="P35">
        <v>0.36681046919995597</v>
      </c>
      <c r="Q35">
        <v>0.2919642100384271</v>
      </c>
    </row>
    <row r="36" spans="1:17" x14ac:dyDescent="0.3">
      <c r="A36" t="s">
        <v>11</v>
      </c>
      <c r="B36">
        <v>0.25196842670142844</v>
      </c>
      <c r="C36">
        <v>0.48396995155376821</v>
      </c>
      <c r="D36">
        <v>8.5236533455489594E-2</v>
      </c>
      <c r="E36">
        <v>0.63694859755678357</v>
      </c>
      <c r="F36">
        <v>0.41377829937381611</v>
      </c>
      <c r="G36">
        <v>0.44055345622981429</v>
      </c>
      <c r="H36">
        <v>0.37144220906252989</v>
      </c>
      <c r="I36">
        <v>0.93512699720913706</v>
      </c>
      <c r="J36">
        <v>4.1151264789631145E-2</v>
      </c>
      <c r="K36">
        <v>3.4868146855780935E-2</v>
      </c>
      <c r="L36">
        <v>1.7362911685502115E-2</v>
      </c>
      <c r="M36">
        <v>9.3148759151203811E-2</v>
      </c>
      <c r="N36">
        <v>4.2795541606548561E-2</v>
      </c>
      <c r="O36">
        <v>0.17273064729879403</v>
      </c>
      <c r="P36">
        <v>0.10276370012326742</v>
      </c>
      <c r="Q36">
        <v>7.2665888507860474E-2</v>
      </c>
    </row>
    <row r="37" spans="1:17" x14ac:dyDescent="0.3">
      <c r="A37" t="s">
        <v>12</v>
      </c>
      <c r="B37">
        <v>0.60390320234278561</v>
      </c>
      <c r="C37">
        <v>0.69962939657213885</v>
      </c>
      <c r="D37">
        <v>0.23849752264294283</v>
      </c>
      <c r="E37">
        <v>0.54824224861563742</v>
      </c>
      <c r="F37">
        <v>0.32088666260621196</v>
      </c>
      <c r="G37">
        <v>0.4952303506012195</v>
      </c>
      <c r="H37">
        <v>0.58692885978721243</v>
      </c>
      <c r="I37">
        <v>4.4905037011726865</v>
      </c>
      <c r="J37">
        <v>1.758670985492786E-2</v>
      </c>
      <c r="K37">
        <v>0.12838644029690138</v>
      </c>
      <c r="L37">
        <v>3.4641932851524351E-2</v>
      </c>
      <c r="M37">
        <v>8.7006236134130388E-2</v>
      </c>
      <c r="N37">
        <v>6.1769980011303391E-2</v>
      </c>
      <c r="O37">
        <v>8.0640742807743984E-2</v>
      </c>
      <c r="P37">
        <v>8.9644319200284775E-2</v>
      </c>
      <c r="Q37">
        <v>0.54846209703111826</v>
      </c>
    </row>
    <row r="38" spans="1:17" x14ac:dyDescent="0.3">
      <c r="A38" t="s">
        <v>13</v>
      </c>
      <c r="B38">
        <v>4.1324141762771056E-2</v>
      </c>
      <c r="C38">
        <v>6.3883089471544127E-3</v>
      </c>
      <c r="D38">
        <v>1.6064893921725658E-2</v>
      </c>
      <c r="E38">
        <v>8.1608719692265724E-3</v>
      </c>
      <c r="F38">
        <v>8.167072185944738E-3</v>
      </c>
      <c r="G38">
        <v>7.5616734586097583E-3</v>
      </c>
      <c r="H38">
        <v>0.24435029509354231</v>
      </c>
      <c r="I38">
        <v>1.4546092206552126E-2</v>
      </c>
      <c r="J38">
        <v>1.9730217937813559E-3</v>
      </c>
      <c r="K38">
        <v>1.360437302214043E-3</v>
      </c>
      <c r="L38">
        <v>6.5772904770171228E-4</v>
      </c>
      <c r="M38">
        <v>1.9924416635495154E-3</v>
      </c>
      <c r="N38">
        <v>1.7374249675371832E-3</v>
      </c>
      <c r="O38">
        <v>8.0688237849351038E-4</v>
      </c>
      <c r="P38">
        <v>2.3793962870820636E-2</v>
      </c>
      <c r="Q38">
        <v>1.2156150498253832E-3</v>
      </c>
    </row>
    <row r="39" spans="1:17" x14ac:dyDescent="0.3">
      <c r="A39" t="s">
        <v>46</v>
      </c>
      <c r="B39">
        <v>1.6800118433179347</v>
      </c>
      <c r="C39">
        <v>1.7138919521235267</v>
      </c>
      <c r="D39">
        <v>0.69059934841747661</v>
      </c>
      <c r="E39">
        <v>1.6853424456181654</v>
      </c>
      <c r="F39">
        <v>0.92051559011569861</v>
      </c>
      <c r="G39">
        <v>1.2257700481675522</v>
      </c>
      <c r="H39">
        <v>1.0271682512341407</v>
      </c>
      <c r="I39">
        <v>10.821943124525774</v>
      </c>
      <c r="J39">
        <v>0.12526783467912569</v>
      </c>
      <c r="K39">
        <v>0.13371011482165635</v>
      </c>
      <c r="L39">
        <v>2.5361431892291942E-2</v>
      </c>
      <c r="M39">
        <v>7.3215113659123587E-2</v>
      </c>
      <c r="N39">
        <v>7.1147727209269845E-2</v>
      </c>
      <c r="O39">
        <v>4.1858567794463557E-2</v>
      </c>
      <c r="P39">
        <v>3.8817780716400484E-2</v>
      </c>
      <c r="Q39">
        <v>0.53568219510201631</v>
      </c>
    </row>
    <row r="40" spans="1:17" x14ac:dyDescent="0.3">
      <c r="A40" t="s">
        <v>1</v>
      </c>
      <c r="B40">
        <v>0.93656182340668326</v>
      </c>
      <c r="C40">
        <v>0.90228850425043128</v>
      </c>
      <c r="D40">
        <v>1.0359967901649516</v>
      </c>
      <c r="E40">
        <v>1.1853253809191291</v>
      </c>
      <c r="F40">
        <v>0.61479786212798559</v>
      </c>
      <c r="G40">
        <v>0.77890236950335046</v>
      </c>
      <c r="H40">
        <v>0.80732153970462273</v>
      </c>
      <c r="I40">
        <v>0</v>
      </c>
      <c r="J40">
        <v>0.22302247181418244</v>
      </c>
      <c r="K40">
        <v>0.10313807480355451</v>
      </c>
      <c r="L40">
        <v>0.63796358098860173</v>
      </c>
      <c r="M40">
        <v>0.19346913911772243</v>
      </c>
      <c r="N40">
        <v>5.3252992046094606E-2</v>
      </c>
      <c r="O40">
        <v>8.3363682485404295E-2</v>
      </c>
      <c r="P40">
        <v>0.51612606982663622</v>
      </c>
      <c r="Q40">
        <v>0</v>
      </c>
    </row>
    <row r="41" spans="1:17" x14ac:dyDescent="0.3">
      <c r="A41" t="s">
        <v>57</v>
      </c>
      <c r="B41">
        <v>4.5028180026399729E-3</v>
      </c>
      <c r="C41">
        <v>3.4912548794876585E-3</v>
      </c>
      <c r="D41">
        <v>3.2127865126465498E-3</v>
      </c>
      <c r="E41">
        <v>1.7395771807063997E-3</v>
      </c>
      <c r="F41">
        <v>5.1215092482453598E-3</v>
      </c>
      <c r="G41">
        <v>1.5662850171771076E-3</v>
      </c>
      <c r="H41">
        <v>3.6747554810907085E-3</v>
      </c>
      <c r="I41">
        <v>5.6883467315338157E-3</v>
      </c>
      <c r="J41">
        <v>6.4108443027408415E-4</v>
      </c>
      <c r="K41">
        <v>5.7712723346561108E-4</v>
      </c>
      <c r="L41">
        <v>4.9700443256940955E-4</v>
      </c>
      <c r="M41">
        <v>4.7138502529724433E-4</v>
      </c>
      <c r="N41">
        <v>3.5312644554784319E-4</v>
      </c>
      <c r="O41">
        <v>3.9470882772156318E-4</v>
      </c>
      <c r="P41">
        <v>1.2502186795995432E-4</v>
      </c>
      <c r="Q41">
        <v>8.4832332965184933E-4</v>
      </c>
    </row>
    <row r="42" spans="1:17" x14ac:dyDescent="0.3">
      <c r="A42" t="s">
        <v>77</v>
      </c>
      <c r="B42">
        <v>2.1501074652105382E-2</v>
      </c>
      <c r="C42">
        <v>0.42652543317927699</v>
      </c>
      <c r="D42">
        <v>2.095743755149946E-2</v>
      </c>
      <c r="E42">
        <v>0.12966369021682631</v>
      </c>
      <c r="F42">
        <v>3.160084093836963E-2</v>
      </c>
      <c r="G42">
        <v>7.1718004851057199E-2</v>
      </c>
      <c r="H42">
        <v>2.0519572497180845E-2</v>
      </c>
      <c r="I42">
        <v>2.2593887585024081E-2</v>
      </c>
      <c r="J42">
        <v>3.5124273697015713E-3</v>
      </c>
      <c r="K42">
        <v>1.8840724903965086E-2</v>
      </c>
      <c r="L42">
        <v>2.5870799433019265E-3</v>
      </c>
      <c r="M42">
        <v>1.044891737590937E-2</v>
      </c>
      <c r="N42">
        <v>5.3557659159013176E-3</v>
      </c>
      <c r="O42">
        <v>4.015462493406419E-3</v>
      </c>
      <c r="P42">
        <v>6.3206484161991228E-3</v>
      </c>
      <c r="Q42">
        <v>4.6754273039404572E-3</v>
      </c>
    </row>
    <row r="43" spans="1:17" x14ac:dyDescent="0.3">
      <c r="A43" t="s">
        <v>78</v>
      </c>
      <c r="B43">
        <v>1.7802366183159748E-2</v>
      </c>
      <c r="C43">
        <v>1.9927778942429489E-2</v>
      </c>
      <c r="D43">
        <v>6.0105260801064972E-2</v>
      </c>
      <c r="E43">
        <v>1.930985637312236E-2</v>
      </c>
      <c r="F43">
        <v>2.2611468005404714E-2</v>
      </c>
      <c r="G43">
        <v>1.9613662675539788E-2</v>
      </c>
      <c r="H43">
        <v>2.2938694760553865E-2</v>
      </c>
      <c r="I43">
        <v>3.5239994966013953E-2</v>
      </c>
      <c r="J43">
        <v>4.7180545594908047E-4</v>
      </c>
      <c r="K43">
        <v>5.6329873303661831E-3</v>
      </c>
      <c r="L43">
        <v>6.9745977521588317E-3</v>
      </c>
      <c r="M43">
        <v>3.7801914987952321E-3</v>
      </c>
      <c r="N43">
        <v>8.4706078876190197E-3</v>
      </c>
      <c r="O43">
        <v>1.9557182170846978E-3</v>
      </c>
      <c r="P43">
        <v>4.4144782037727212E-3</v>
      </c>
      <c r="Q43">
        <v>5.4759926219200613E-3</v>
      </c>
    </row>
    <row r="44" spans="1:17" x14ac:dyDescent="0.3">
      <c r="A44" t="s">
        <v>79</v>
      </c>
      <c r="B44">
        <v>0.2293946079896072</v>
      </c>
      <c r="C44">
        <v>0.21289269038118083</v>
      </c>
      <c r="D44">
        <v>0.25131066798632617</v>
      </c>
      <c r="E44">
        <v>0.1073739377312642</v>
      </c>
      <c r="F44">
        <v>1.1766653915732297</v>
      </c>
      <c r="G44">
        <v>9.6648349970921366E-2</v>
      </c>
      <c r="H44">
        <v>0.20109091654458369</v>
      </c>
      <c r="I44">
        <v>0.32730327685119137</v>
      </c>
      <c r="J44">
        <v>6.9531315272213637E-2</v>
      </c>
      <c r="K44">
        <v>2.875951431553039E-2</v>
      </c>
      <c r="L44">
        <v>1.8683471655185697E-2</v>
      </c>
      <c r="M44">
        <v>1.019921684926387E-2</v>
      </c>
      <c r="N44">
        <v>4.1055542677365005E-2</v>
      </c>
      <c r="O44">
        <v>1.0263606713886448E-2</v>
      </c>
      <c r="P44">
        <v>4.0817111166116249E-2</v>
      </c>
      <c r="Q44">
        <v>7.3698165679359579E-2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832F-2BA6-46B7-9B62-945BF8147E8E}">
  <dimension ref="A1:AC38"/>
  <sheetViews>
    <sheetView tabSelected="1" topLeftCell="A28" workbookViewId="0">
      <selection activeCell="A2" sqref="A2:A38"/>
    </sheetView>
  </sheetViews>
  <sheetFormatPr defaultRowHeight="14.4" x14ac:dyDescent="0.3"/>
  <sheetData>
    <row r="1" spans="1:29" x14ac:dyDescent="0.3">
      <c r="A1" t="s">
        <v>58</v>
      </c>
      <c r="B1" t="s">
        <v>16</v>
      </c>
      <c r="C1" t="s">
        <v>14</v>
      </c>
      <c r="D1" t="s">
        <v>59</v>
      </c>
      <c r="E1" t="s">
        <v>20</v>
      </c>
      <c r="F1" t="s">
        <v>60</v>
      </c>
      <c r="G1" t="s">
        <v>18</v>
      </c>
      <c r="H1" t="s">
        <v>61</v>
      </c>
      <c r="I1" t="s">
        <v>15</v>
      </c>
      <c r="J1" t="s">
        <v>21</v>
      </c>
      <c r="K1" t="s">
        <v>62</v>
      </c>
      <c r="L1" t="s">
        <v>63</v>
      </c>
      <c r="M1" t="s">
        <v>19</v>
      </c>
      <c r="N1" t="s">
        <v>17</v>
      </c>
      <c r="O1" t="s">
        <v>64</v>
      </c>
      <c r="P1" t="s">
        <v>24</v>
      </c>
      <c r="Q1" t="s">
        <v>22</v>
      </c>
      <c r="R1" t="s">
        <v>65</v>
      </c>
      <c r="S1" t="s">
        <v>28</v>
      </c>
      <c r="T1" t="s">
        <v>66</v>
      </c>
      <c r="U1" t="s">
        <v>26</v>
      </c>
      <c r="V1" t="s">
        <v>67</v>
      </c>
      <c r="W1" t="s">
        <v>23</v>
      </c>
      <c r="X1" t="s">
        <v>29</v>
      </c>
      <c r="Y1" t="s">
        <v>68</v>
      </c>
      <c r="Z1" t="s">
        <v>69</v>
      </c>
      <c r="AA1" t="s">
        <v>27</v>
      </c>
      <c r="AB1" t="s">
        <v>25</v>
      </c>
      <c r="AC1" t="s">
        <v>70</v>
      </c>
    </row>
    <row r="2" spans="1:29" x14ac:dyDescent="0.3">
      <c r="A2" t="s">
        <v>79</v>
      </c>
      <c r="B2">
        <v>0.30399999999999999</v>
      </c>
      <c r="C2">
        <v>0.29699999999999999</v>
      </c>
      <c r="D2">
        <v>0.29899999999999999</v>
      </c>
      <c r="E2">
        <v>0.27</v>
      </c>
      <c r="F2">
        <v>0.24399999999999999</v>
      </c>
      <c r="G2">
        <v>4.6559999999999997</v>
      </c>
      <c r="H2">
        <v>0.36699999999999999</v>
      </c>
      <c r="I2">
        <v>0.35099999999999998</v>
      </c>
      <c r="J2">
        <v>0.27</v>
      </c>
      <c r="K2">
        <v>0.29499999999999998</v>
      </c>
      <c r="L2">
        <v>0.315</v>
      </c>
      <c r="M2">
        <v>0.29799999999999999</v>
      </c>
      <c r="N2">
        <v>0.3</v>
      </c>
      <c r="O2">
        <v>0.33100000000000002</v>
      </c>
      <c r="P2">
        <v>3.3000000000000002E-2</v>
      </c>
      <c r="Q2">
        <v>1.7999999999999999E-2</v>
      </c>
      <c r="R2">
        <v>1.7000000000000001E-2</v>
      </c>
      <c r="S2">
        <v>2.1999999999999999E-2</v>
      </c>
      <c r="T2">
        <v>2.7E-2</v>
      </c>
      <c r="U2">
        <v>5.7000000000000002E-2</v>
      </c>
      <c r="V2">
        <v>3.5999999999999997E-2</v>
      </c>
      <c r="W2">
        <v>2.1000000000000001E-2</v>
      </c>
      <c r="X2">
        <v>1.7000000000000001E-2</v>
      </c>
      <c r="Y2">
        <v>2.3E-2</v>
      </c>
      <c r="Z2">
        <v>1.7999999999999999E-2</v>
      </c>
      <c r="AA2">
        <v>1.0999999999999999E-2</v>
      </c>
      <c r="AB2">
        <v>1.4999999999999999E-2</v>
      </c>
      <c r="AC2">
        <v>3.4000000000000002E-2</v>
      </c>
    </row>
    <row r="3" spans="1:29" x14ac:dyDescent="0.3">
      <c r="A3" t="s">
        <v>30</v>
      </c>
      <c r="B3">
        <v>0.16</v>
      </c>
      <c r="C3">
        <v>0.13100000000000001</v>
      </c>
      <c r="D3">
        <v>0.10100000000000001</v>
      </c>
      <c r="E3">
        <v>0.123</v>
      </c>
      <c r="F3">
        <v>0.13800000000000001</v>
      </c>
      <c r="G3">
        <v>9.4E-2</v>
      </c>
      <c r="H3">
        <v>0.14399999999999999</v>
      </c>
      <c r="I3">
        <v>0.125</v>
      </c>
      <c r="J3">
        <v>0.215</v>
      </c>
      <c r="K3">
        <v>0.64200000000000002</v>
      </c>
      <c r="L3">
        <v>0.11700000000000001</v>
      </c>
      <c r="M3">
        <v>0.18099999999999999</v>
      </c>
      <c r="N3">
        <v>0.14499999999999999</v>
      </c>
      <c r="O3">
        <v>0.80100000000000005</v>
      </c>
      <c r="P3">
        <v>0.03</v>
      </c>
      <c r="Q3">
        <v>3.4000000000000002E-2</v>
      </c>
      <c r="R3">
        <v>0.01</v>
      </c>
      <c r="S3">
        <v>5.0000000000000001E-3</v>
      </c>
      <c r="T3">
        <v>0.01</v>
      </c>
      <c r="U3">
        <v>5.0000000000000001E-3</v>
      </c>
      <c r="V3">
        <v>1.9E-2</v>
      </c>
      <c r="W3">
        <v>2.1000000000000001E-2</v>
      </c>
      <c r="X3">
        <v>3.9E-2</v>
      </c>
      <c r="Y3">
        <v>0.161</v>
      </c>
      <c r="Z3">
        <v>2.1000000000000001E-2</v>
      </c>
      <c r="AA3">
        <v>2.5999999999999999E-2</v>
      </c>
      <c r="AB3">
        <v>8.0000000000000002E-3</v>
      </c>
      <c r="AC3">
        <v>0.128</v>
      </c>
    </row>
    <row r="4" spans="1:29" x14ac:dyDescent="0.3">
      <c r="A4" t="s">
        <v>31</v>
      </c>
      <c r="B4">
        <v>0</v>
      </c>
      <c r="C4">
        <v>0.69799999999999995</v>
      </c>
      <c r="D4">
        <v>0.69399999999999995</v>
      </c>
      <c r="E4">
        <v>0.55500000000000005</v>
      </c>
      <c r="F4">
        <v>0.80600000000000005</v>
      </c>
      <c r="G4">
        <v>0.47799999999999998</v>
      </c>
      <c r="H4">
        <v>0.55900000000000005</v>
      </c>
      <c r="I4">
        <v>0.35199999999999998</v>
      </c>
      <c r="J4">
        <v>1.097</v>
      </c>
      <c r="K4">
        <v>0.46500000000000002</v>
      </c>
      <c r="L4">
        <v>0.46100000000000002</v>
      </c>
      <c r="M4">
        <v>0.58299999999999996</v>
      </c>
      <c r="N4">
        <v>0.98699999999999999</v>
      </c>
      <c r="O4">
        <v>0</v>
      </c>
      <c r="P4">
        <v>0</v>
      </c>
      <c r="Q4">
        <v>3.1E-2</v>
      </c>
      <c r="R4">
        <v>0.08</v>
      </c>
      <c r="S4">
        <v>3.5999999999999997E-2</v>
      </c>
      <c r="T4">
        <v>6.0999999999999999E-2</v>
      </c>
      <c r="U4">
        <v>6.9000000000000006E-2</v>
      </c>
      <c r="V4">
        <v>3.9E-2</v>
      </c>
      <c r="W4">
        <v>3.9E-2</v>
      </c>
      <c r="X4">
        <v>9.1999999999999998E-2</v>
      </c>
      <c r="Y4">
        <v>0.03</v>
      </c>
      <c r="Z4">
        <v>0.06</v>
      </c>
      <c r="AA4">
        <v>5.7000000000000002E-2</v>
      </c>
      <c r="AB4">
        <v>5.8999999999999997E-2</v>
      </c>
      <c r="AC4">
        <v>0</v>
      </c>
    </row>
    <row r="5" spans="1:29" x14ac:dyDescent="0.3">
      <c r="A5" t="s">
        <v>32</v>
      </c>
      <c r="B5">
        <v>0</v>
      </c>
      <c r="C5">
        <v>0.379</v>
      </c>
      <c r="D5">
        <v>0.83699999999999997</v>
      </c>
      <c r="E5">
        <v>0.28899999999999998</v>
      </c>
      <c r="F5">
        <v>0.45</v>
      </c>
      <c r="G5">
        <v>0.27900000000000003</v>
      </c>
      <c r="H5">
        <v>0.46200000000000002</v>
      </c>
      <c r="I5">
        <v>0.35899999999999999</v>
      </c>
      <c r="J5">
        <v>0.6</v>
      </c>
      <c r="K5">
        <v>0.36099999999999999</v>
      </c>
      <c r="L5">
        <v>0.30599999999999999</v>
      </c>
      <c r="M5">
        <v>0.33800000000000002</v>
      </c>
      <c r="N5">
        <v>0.318</v>
      </c>
      <c r="O5">
        <v>0</v>
      </c>
      <c r="P5">
        <v>0</v>
      </c>
      <c r="Q5">
        <v>4.2999999999999997E-2</v>
      </c>
      <c r="R5">
        <v>0.12</v>
      </c>
      <c r="S5">
        <v>0.03</v>
      </c>
      <c r="T5">
        <v>3.2000000000000001E-2</v>
      </c>
      <c r="U5">
        <v>1.4E-2</v>
      </c>
      <c r="V5">
        <v>5.0999999999999997E-2</v>
      </c>
      <c r="W5">
        <v>2.5999999999999999E-2</v>
      </c>
      <c r="X5">
        <v>4.2000000000000003E-2</v>
      </c>
      <c r="Y5">
        <v>3.2000000000000001E-2</v>
      </c>
      <c r="Z5">
        <v>4.2999999999999997E-2</v>
      </c>
      <c r="AA5">
        <v>3.7999999999999999E-2</v>
      </c>
      <c r="AB5">
        <v>8.9999999999999993E-3</v>
      </c>
      <c r="AC5">
        <v>0</v>
      </c>
    </row>
    <row r="6" spans="1:29" x14ac:dyDescent="0.3">
      <c r="A6" t="s">
        <v>33</v>
      </c>
      <c r="B6">
        <v>0.57099999999999995</v>
      </c>
      <c r="C6">
        <v>0.14899999999999999</v>
      </c>
      <c r="D6">
        <v>0.85099999999999998</v>
      </c>
      <c r="E6">
        <v>3.3000000000000002E-2</v>
      </c>
      <c r="F6">
        <v>8.5999999999999993E-2</v>
      </c>
      <c r="G6">
        <v>1.4910000000000001</v>
      </c>
      <c r="H6">
        <v>1.4850000000000001</v>
      </c>
      <c r="I6">
        <v>1.103</v>
      </c>
      <c r="J6">
        <v>0.19600000000000001</v>
      </c>
      <c r="K6">
        <v>1.1279999999999999</v>
      </c>
      <c r="L6">
        <v>1.26</v>
      </c>
      <c r="M6">
        <v>1.147</v>
      </c>
      <c r="N6">
        <v>1.38</v>
      </c>
      <c r="O6">
        <v>3.661</v>
      </c>
      <c r="P6">
        <v>3.2000000000000001E-2</v>
      </c>
      <c r="Q6">
        <v>6.0000000000000001E-3</v>
      </c>
      <c r="R6">
        <v>0.115</v>
      </c>
      <c r="S6">
        <v>3.0000000000000001E-3</v>
      </c>
      <c r="T6">
        <v>5.0000000000000001E-3</v>
      </c>
      <c r="U6">
        <v>5.3999999999999999E-2</v>
      </c>
      <c r="V6">
        <v>5.7000000000000002E-2</v>
      </c>
      <c r="W6">
        <v>0.156</v>
      </c>
      <c r="X6">
        <v>0.03</v>
      </c>
      <c r="Y6">
        <v>0.114</v>
      </c>
      <c r="Z6">
        <v>9.0999999999999998E-2</v>
      </c>
      <c r="AA6">
        <v>4.8000000000000001E-2</v>
      </c>
      <c r="AB6">
        <v>7.0999999999999994E-2</v>
      </c>
      <c r="AC6">
        <v>0.23699999999999999</v>
      </c>
    </row>
    <row r="7" spans="1:29" x14ac:dyDescent="0.3">
      <c r="A7" t="s">
        <v>34</v>
      </c>
      <c r="B7">
        <v>0.57299999999999995</v>
      </c>
      <c r="C7">
        <v>0.51900000000000002</v>
      </c>
      <c r="D7">
        <v>0.83199999999999996</v>
      </c>
      <c r="E7">
        <v>0.215</v>
      </c>
      <c r="F7">
        <v>0.29499999999999998</v>
      </c>
      <c r="G7">
        <v>2.3119999999999998</v>
      </c>
      <c r="H7">
        <v>1.268</v>
      </c>
      <c r="I7">
        <v>0.97</v>
      </c>
      <c r="J7">
        <v>0.626</v>
      </c>
      <c r="K7">
        <v>0.82499999999999996</v>
      </c>
      <c r="L7">
        <v>0.999</v>
      </c>
      <c r="M7">
        <v>1.2509999999999999</v>
      </c>
      <c r="N7">
        <v>0.92800000000000005</v>
      </c>
      <c r="O7">
        <v>2.21</v>
      </c>
      <c r="P7">
        <v>3.5000000000000003E-2</v>
      </c>
      <c r="Q7">
        <v>1.7999999999999999E-2</v>
      </c>
      <c r="R7">
        <v>2.1999999999999999E-2</v>
      </c>
      <c r="S7">
        <v>2.5000000000000001E-2</v>
      </c>
      <c r="T7">
        <v>1.7000000000000001E-2</v>
      </c>
      <c r="U7">
        <v>7.4999999999999997E-2</v>
      </c>
      <c r="V7">
        <v>0.183</v>
      </c>
      <c r="W7">
        <v>0.115</v>
      </c>
      <c r="X7">
        <v>4.5999999999999999E-2</v>
      </c>
      <c r="Y7">
        <v>4.4999999999999998E-2</v>
      </c>
      <c r="Z7">
        <v>5.3999999999999999E-2</v>
      </c>
      <c r="AA7">
        <v>5.0999999999999997E-2</v>
      </c>
      <c r="AB7">
        <v>4.1000000000000002E-2</v>
      </c>
      <c r="AC7">
        <v>8.5999999999999993E-2</v>
      </c>
    </row>
    <row r="8" spans="1:29" x14ac:dyDescent="0.3">
      <c r="A8" t="s">
        <v>35</v>
      </c>
      <c r="B8">
        <v>2.1999999999999999E-2</v>
      </c>
      <c r="C8">
        <v>1.0999999999999999E-2</v>
      </c>
      <c r="D8">
        <v>1.7000000000000001E-2</v>
      </c>
      <c r="E8">
        <v>8.9999999999999993E-3</v>
      </c>
      <c r="F8">
        <v>1.2999999999999999E-2</v>
      </c>
      <c r="G8">
        <v>4.4999999999999998E-2</v>
      </c>
      <c r="H8">
        <v>1.4999999999999999E-2</v>
      </c>
      <c r="I8">
        <v>2.4E-2</v>
      </c>
      <c r="J8">
        <v>1.4999999999999999E-2</v>
      </c>
      <c r="K8">
        <v>0.01</v>
      </c>
      <c r="L8">
        <v>1.2E-2</v>
      </c>
      <c r="M8">
        <v>0.02</v>
      </c>
      <c r="N8">
        <v>1.4999999999999999E-2</v>
      </c>
      <c r="O8">
        <v>1.7999999999999999E-2</v>
      </c>
      <c r="P8">
        <v>7.0000000000000001E-3</v>
      </c>
      <c r="Q8">
        <v>2E-3</v>
      </c>
      <c r="R8">
        <v>4.0000000000000001E-3</v>
      </c>
      <c r="S8">
        <v>1E-3</v>
      </c>
      <c r="T8">
        <v>3.0000000000000001E-3</v>
      </c>
      <c r="U8">
        <v>1.2999999999999999E-2</v>
      </c>
      <c r="V8">
        <v>2E-3</v>
      </c>
      <c r="W8">
        <v>0.01</v>
      </c>
      <c r="X8">
        <v>4.0000000000000001E-3</v>
      </c>
      <c r="Y8">
        <v>2E-3</v>
      </c>
      <c r="Z8">
        <v>1E-3</v>
      </c>
      <c r="AA8">
        <v>6.0000000000000001E-3</v>
      </c>
      <c r="AB8">
        <v>1E-3</v>
      </c>
      <c r="AC8">
        <v>1E-3</v>
      </c>
    </row>
    <row r="9" spans="1:29" x14ac:dyDescent="0.3">
      <c r="A9" t="s">
        <v>36</v>
      </c>
      <c r="B9">
        <v>0.60799999999999998</v>
      </c>
      <c r="C9">
        <v>0.65700000000000003</v>
      </c>
      <c r="D9">
        <v>0.69799999999999995</v>
      </c>
      <c r="E9">
        <v>0.50800000000000001</v>
      </c>
      <c r="F9">
        <v>0.48399999999999999</v>
      </c>
      <c r="G9">
        <v>1.097</v>
      </c>
      <c r="H9">
        <v>0.53700000000000003</v>
      </c>
      <c r="I9">
        <v>0.66200000000000003</v>
      </c>
      <c r="J9">
        <v>1.0629999999999999</v>
      </c>
      <c r="K9">
        <v>0.56299999999999994</v>
      </c>
      <c r="L9">
        <v>0.498</v>
      </c>
      <c r="M9">
        <v>0.84799999999999998</v>
      </c>
      <c r="N9">
        <v>0.67800000000000005</v>
      </c>
      <c r="O9">
        <v>1</v>
      </c>
      <c r="P9">
        <v>1.9E-2</v>
      </c>
      <c r="Q9">
        <v>2.1000000000000001E-2</v>
      </c>
      <c r="R9">
        <v>2.9000000000000001E-2</v>
      </c>
      <c r="S9">
        <v>1.6E-2</v>
      </c>
      <c r="T9">
        <v>4.4999999999999998E-2</v>
      </c>
      <c r="U9">
        <v>3.5999999999999997E-2</v>
      </c>
      <c r="V9">
        <v>2.9000000000000001E-2</v>
      </c>
      <c r="W9">
        <v>1.7000000000000001E-2</v>
      </c>
      <c r="X9">
        <v>7.0000000000000007E-2</v>
      </c>
      <c r="Y9">
        <v>0.02</v>
      </c>
      <c r="Z9">
        <v>4.2000000000000003E-2</v>
      </c>
      <c r="AA9">
        <v>2.4E-2</v>
      </c>
      <c r="AB9">
        <v>2.1000000000000001E-2</v>
      </c>
      <c r="AC9">
        <v>0.05</v>
      </c>
    </row>
    <row r="10" spans="1:29" x14ac:dyDescent="0.3">
      <c r="A10" t="s">
        <v>37</v>
      </c>
      <c r="B10">
        <v>0.19900000000000001</v>
      </c>
      <c r="C10">
        <v>0.38700000000000001</v>
      </c>
      <c r="D10">
        <v>0.18099999999999999</v>
      </c>
      <c r="E10">
        <v>0.32</v>
      </c>
      <c r="F10">
        <v>0.3</v>
      </c>
      <c r="G10">
        <v>0.22700000000000001</v>
      </c>
      <c r="H10">
        <v>6.3E-2</v>
      </c>
      <c r="I10">
        <v>8.4000000000000005E-2</v>
      </c>
      <c r="J10">
        <v>0.749</v>
      </c>
      <c r="K10">
        <v>3.6999999999999998E-2</v>
      </c>
      <c r="L10">
        <v>5.1999999999999998E-2</v>
      </c>
      <c r="M10">
        <v>0.11799999999999999</v>
      </c>
      <c r="N10">
        <v>4.9000000000000002E-2</v>
      </c>
      <c r="O10">
        <v>0.114</v>
      </c>
      <c r="P10">
        <v>1.2999999999999999E-2</v>
      </c>
      <c r="Q10">
        <v>1.0999999999999999E-2</v>
      </c>
      <c r="R10">
        <v>6.0000000000000001E-3</v>
      </c>
      <c r="S10">
        <v>8.0000000000000002E-3</v>
      </c>
      <c r="T10">
        <v>2.3E-2</v>
      </c>
      <c r="U10">
        <v>0.01</v>
      </c>
      <c r="V10">
        <v>3.0000000000000001E-3</v>
      </c>
      <c r="W10">
        <v>8.9999999999999993E-3</v>
      </c>
      <c r="X10">
        <v>6.5000000000000002E-2</v>
      </c>
      <c r="Y10">
        <v>1E-3</v>
      </c>
      <c r="Z10">
        <v>5.0000000000000001E-3</v>
      </c>
      <c r="AA10">
        <v>3.0000000000000001E-3</v>
      </c>
      <c r="AB10">
        <v>5.0000000000000001E-3</v>
      </c>
      <c r="AC10">
        <v>1E-3</v>
      </c>
    </row>
    <row r="11" spans="1:29" x14ac:dyDescent="0.3">
      <c r="A11" t="s">
        <v>38</v>
      </c>
      <c r="B11">
        <v>0.371</v>
      </c>
      <c r="C11">
        <v>0.14699999999999999</v>
      </c>
      <c r="D11">
        <v>0.184</v>
      </c>
      <c r="E11">
        <v>8.5999999999999993E-2</v>
      </c>
      <c r="F11">
        <v>0.13100000000000001</v>
      </c>
      <c r="G11">
        <v>9.4E-2</v>
      </c>
      <c r="H11">
        <v>0.13700000000000001</v>
      </c>
      <c r="I11">
        <v>0.11</v>
      </c>
      <c r="J11">
        <v>0.158</v>
      </c>
      <c r="K11">
        <v>0.20699999999999999</v>
      </c>
      <c r="L11">
        <v>0.20399999999999999</v>
      </c>
      <c r="M11">
        <v>0.96399999999999997</v>
      </c>
      <c r="N11">
        <v>0.38400000000000001</v>
      </c>
      <c r="O11">
        <v>1.1140000000000001</v>
      </c>
      <c r="P11">
        <v>4.8000000000000001E-2</v>
      </c>
      <c r="Q11">
        <v>1.4E-2</v>
      </c>
      <c r="R11">
        <v>3.9E-2</v>
      </c>
      <c r="S11">
        <v>0.01</v>
      </c>
      <c r="T11">
        <v>7.3999999999999996E-2</v>
      </c>
      <c r="U11">
        <v>1.6E-2</v>
      </c>
      <c r="V11">
        <v>1.7000000000000001E-2</v>
      </c>
      <c r="W11">
        <v>1.4E-2</v>
      </c>
      <c r="X11">
        <v>2.5999999999999999E-2</v>
      </c>
      <c r="Y11">
        <v>2.8000000000000001E-2</v>
      </c>
      <c r="Z11">
        <v>1.6E-2</v>
      </c>
      <c r="AA11">
        <v>3.3000000000000002E-2</v>
      </c>
      <c r="AB11">
        <v>3.3000000000000002E-2</v>
      </c>
      <c r="AC11">
        <v>0.126</v>
      </c>
    </row>
    <row r="12" spans="1:29" x14ac:dyDescent="0.3">
      <c r="A12" t="s">
        <v>39</v>
      </c>
      <c r="B12">
        <v>0.20699999999999999</v>
      </c>
      <c r="C12">
        <v>9.4E-2</v>
      </c>
      <c r="D12">
        <v>0.154</v>
      </c>
      <c r="E12">
        <v>2.8000000000000001E-2</v>
      </c>
      <c r="F12">
        <v>6.3E-2</v>
      </c>
      <c r="G12">
        <v>0.114</v>
      </c>
      <c r="H12">
        <v>0.20399999999999999</v>
      </c>
      <c r="I12">
        <v>8.8999999999999996E-2</v>
      </c>
      <c r="J12">
        <v>0.124</v>
      </c>
      <c r="K12">
        <v>0.20899999999999999</v>
      </c>
      <c r="L12">
        <v>0.223</v>
      </c>
      <c r="M12">
        <v>0.59099999999999997</v>
      </c>
      <c r="N12">
        <v>0.34399999999999997</v>
      </c>
      <c r="O12">
        <v>0.86299999999999999</v>
      </c>
      <c r="P12">
        <v>2.3E-2</v>
      </c>
      <c r="Q12">
        <v>8.9999999999999993E-3</v>
      </c>
      <c r="R12">
        <v>3.4000000000000002E-2</v>
      </c>
      <c r="S12">
        <v>4.0000000000000001E-3</v>
      </c>
      <c r="T12">
        <v>8.9999999999999993E-3</v>
      </c>
      <c r="U12">
        <v>1.4E-2</v>
      </c>
      <c r="V12">
        <v>1.4999999999999999E-2</v>
      </c>
      <c r="W12">
        <v>1.7000000000000001E-2</v>
      </c>
      <c r="X12">
        <v>1.4E-2</v>
      </c>
      <c r="Y12">
        <v>2.1000000000000001E-2</v>
      </c>
      <c r="Z12">
        <v>1.7000000000000001E-2</v>
      </c>
      <c r="AA12">
        <v>3.6999999999999998E-2</v>
      </c>
      <c r="AB12">
        <v>3.5000000000000003E-2</v>
      </c>
      <c r="AC12">
        <v>9.5000000000000001E-2</v>
      </c>
    </row>
    <row r="13" spans="1:29" x14ac:dyDescent="0.3">
      <c r="A13" t="s">
        <v>40</v>
      </c>
      <c r="B13">
        <v>0.1</v>
      </c>
      <c r="C13">
        <v>5.6000000000000001E-2</v>
      </c>
      <c r="D13">
        <v>8.6999999999999994E-2</v>
      </c>
      <c r="E13">
        <v>1.7999999999999999E-2</v>
      </c>
      <c r="F13">
        <v>4.1000000000000002E-2</v>
      </c>
      <c r="G13">
        <v>0.06</v>
      </c>
      <c r="H13">
        <v>0.114</v>
      </c>
      <c r="I13">
        <v>5.0999999999999997E-2</v>
      </c>
      <c r="J13">
        <v>7.3999999999999996E-2</v>
      </c>
      <c r="K13">
        <v>0.11600000000000001</v>
      </c>
      <c r="L13">
        <v>0.11700000000000001</v>
      </c>
      <c r="M13">
        <v>0.34300000000000003</v>
      </c>
      <c r="N13">
        <v>0.193</v>
      </c>
      <c r="O13">
        <v>0.373</v>
      </c>
      <c r="P13">
        <v>8.9999999999999993E-3</v>
      </c>
      <c r="Q13">
        <v>8.9999999999999993E-3</v>
      </c>
      <c r="R13">
        <v>6.0000000000000001E-3</v>
      </c>
      <c r="S13">
        <v>1E-3</v>
      </c>
      <c r="T13">
        <v>7.0000000000000001E-3</v>
      </c>
      <c r="U13">
        <v>3.0000000000000001E-3</v>
      </c>
      <c r="V13">
        <v>8.9999999999999993E-3</v>
      </c>
      <c r="W13">
        <v>3.0000000000000001E-3</v>
      </c>
      <c r="X13">
        <v>8.0000000000000002E-3</v>
      </c>
      <c r="Y13">
        <v>2E-3</v>
      </c>
      <c r="Z13">
        <v>6.0000000000000001E-3</v>
      </c>
      <c r="AA13">
        <v>1.7000000000000001E-2</v>
      </c>
      <c r="AB13">
        <v>0.01</v>
      </c>
      <c r="AC13">
        <v>3.5000000000000003E-2</v>
      </c>
    </row>
    <row r="14" spans="1:29" x14ac:dyDescent="0.3">
      <c r="A14" t="s">
        <v>41</v>
      </c>
      <c r="B14">
        <v>8.8999999999999996E-2</v>
      </c>
      <c r="C14">
        <v>4.7E-2</v>
      </c>
      <c r="D14">
        <v>6.4000000000000001E-2</v>
      </c>
      <c r="E14">
        <v>8.9999999999999993E-3</v>
      </c>
      <c r="F14">
        <v>2.8000000000000001E-2</v>
      </c>
      <c r="G14">
        <v>3.9E-2</v>
      </c>
      <c r="H14">
        <v>8.5000000000000006E-2</v>
      </c>
      <c r="I14">
        <v>3.5000000000000003E-2</v>
      </c>
      <c r="J14">
        <v>5.6000000000000001E-2</v>
      </c>
      <c r="K14">
        <v>0.113</v>
      </c>
      <c r="L14">
        <v>9.6000000000000002E-2</v>
      </c>
      <c r="M14">
        <v>0.30299999999999999</v>
      </c>
      <c r="N14">
        <v>0.158</v>
      </c>
      <c r="O14">
        <v>0.35899999999999999</v>
      </c>
      <c r="P14">
        <v>3.1E-2</v>
      </c>
      <c r="Q14">
        <v>3.0000000000000001E-3</v>
      </c>
      <c r="R14">
        <v>6.0000000000000001E-3</v>
      </c>
      <c r="S14">
        <v>1E-3</v>
      </c>
      <c r="T14">
        <v>0.01</v>
      </c>
      <c r="U14">
        <v>5.0000000000000001E-3</v>
      </c>
      <c r="V14">
        <v>1.4999999999999999E-2</v>
      </c>
      <c r="W14">
        <v>4.0000000000000001E-3</v>
      </c>
      <c r="X14">
        <v>5.0000000000000001E-3</v>
      </c>
      <c r="Y14">
        <v>1.4999999999999999E-2</v>
      </c>
      <c r="Z14">
        <v>2.5999999999999999E-2</v>
      </c>
      <c r="AA14">
        <v>2.5000000000000001E-2</v>
      </c>
      <c r="AB14">
        <v>1.0999999999999999E-2</v>
      </c>
      <c r="AC14">
        <v>1.4999999999999999E-2</v>
      </c>
    </row>
    <row r="15" spans="1:29" x14ac:dyDescent="0.3">
      <c r="A15" t="s">
        <v>42</v>
      </c>
      <c r="B15">
        <v>7.0000000000000001E-3</v>
      </c>
      <c r="C15">
        <v>4.0000000000000001E-3</v>
      </c>
      <c r="D15">
        <v>4.0000000000000001E-3</v>
      </c>
      <c r="E15">
        <v>8.0000000000000002E-3</v>
      </c>
      <c r="F15">
        <v>3.0000000000000001E-3</v>
      </c>
      <c r="G15">
        <v>5.0000000000000001E-3</v>
      </c>
      <c r="H15">
        <v>3.0000000000000001E-3</v>
      </c>
      <c r="I15">
        <v>2E-3</v>
      </c>
      <c r="J15">
        <v>3.0000000000000001E-3</v>
      </c>
      <c r="K15">
        <v>3.0000000000000001E-3</v>
      </c>
      <c r="L15">
        <v>3.0000000000000001E-3</v>
      </c>
      <c r="M15">
        <v>4.0000000000000001E-3</v>
      </c>
      <c r="N15">
        <v>3.0000000000000001E-3</v>
      </c>
      <c r="O15">
        <v>8.0000000000000002E-3</v>
      </c>
      <c r="P15">
        <v>2E-3</v>
      </c>
      <c r="Q15">
        <v>0</v>
      </c>
      <c r="R15">
        <v>1E-3</v>
      </c>
      <c r="S15">
        <v>2E-3</v>
      </c>
      <c r="T15">
        <v>1E-3</v>
      </c>
      <c r="U15">
        <v>1E-3</v>
      </c>
      <c r="V15">
        <v>0</v>
      </c>
      <c r="W15">
        <v>1E-3</v>
      </c>
      <c r="X15">
        <v>1E-3</v>
      </c>
      <c r="Y15">
        <v>1E-3</v>
      </c>
      <c r="Z15">
        <v>1E-3</v>
      </c>
      <c r="AA15">
        <v>1E-3</v>
      </c>
      <c r="AB15">
        <v>1E-3</v>
      </c>
      <c r="AC15">
        <v>1E-3</v>
      </c>
    </row>
    <row r="16" spans="1:29" x14ac:dyDescent="0.3">
      <c r="A16" t="s">
        <v>43</v>
      </c>
      <c r="B16">
        <v>8.7999999999999995E-2</v>
      </c>
      <c r="C16">
        <v>7.0000000000000007E-2</v>
      </c>
      <c r="D16">
        <v>9.8000000000000004E-2</v>
      </c>
      <c r="E16">
        <v>4.3999999999999997E-2</v>
      </c>
      <c r="F16">
        <v>8.5999999999999993E-2</v>
      </c>
      <c r="G16">
        <v>2.5999999999999999E-2</v>
      </c>
      <c r="H16">
        <v>0.106</v>
      </c>
      <c r="I16">
        <v>2.1000000000000001E-2</v>
      </c>
      <c r="J16">
        <v>0.1</v>
      </c>
      <c r="K16">
        <v>7.0000000000000007E-2</v>
      </c>
      <c r="L16">
        <v>7.8E-2</v>
      </c>
      <c r="M16">
        <v>0.151</v>
      </c>
      <c r="N16">
        <v>9.1999999999999998E-2</v>
      </c>
      <c r="O16">
        <v>0.19800000000000001</v>
      </c>
      <c r="P16">
        <v>4.0000000000000001E-3</v>
      </c>
      <c r="Q16">
        <v>7.0000000000000001E-3</v>
      </c>
      <c r="R16">
        <v>7.0000000000000001E-3</v>
      </c>
      <c r="S16">
        <v>4.0000000000000001E-3</v>
      </c>
      <c r="T16">
        <v>6.0000000000000001E-3</v>
      </c>
      <c r="U16">
        <v>4.0000000000000001E-3</v>
      </c>
      <c r="V16">
        <v>1.2E-2</v>
      </c>
      <c r="W16">
        <v>2E-3</v>
      </c>
      <c r="X16">
        <v>1.0999999999999999E-2</v>
      </c>
      <c r="Y16">
        <v>3.0000000000000001E-3</v>
      </c>
      <c r="Z16">
        <v>1.0999999999999999E-2</v>
      </c>
      <c r="AA16">
        <v>8.0000000000000002E-3</v>
      </c>
      <c r="AB16">
        <v>7.0000000000000001E-3</v>
      </c>
      <c r="AC16">
        <v>2.3E-2</v>
      </c>
    </row>
    <row r="17" spans="1:29" x14ac:dyDescent="0.3">
      <c r="A17" t="s">
        <v>44</v>
      </c>
      <c r="B17">
        <v>0.36499999999999999</v>
      </c>
      <c r="C17">
        <v>2.081</v>
      </c>
      <c r="D17">
        <v>0.33500000000000002</v>
      </c>
      <c r="E17">
        <v>0.58499999999999996</v>
      </c>
      <c r="F17">
        <v>0.43</v>
      </c>
      <c r="G17">
        <v>0.51900000000000002</v>
      </c>
      <c r="H17">
        <v>0.42699999999999999</v>
      </c>
      <c r="I17">
        <v>0.73399999999999999</v>
      </c>
      <c r="J17">
        <v>0.47199999999999998</v>
      </c>
      <c r="K17">
        <v>0.52900000000000003</v>
      </c>
      <c r="L17">
        <v>0.58599999999999997</v>
      </c>
      <c r="M17">
        <v>0.61</v>
      </c>
      <c r="N17">
        <v>0.50700000000000001</v>
      </c>
      <c r="O17">
        <v>0.68799999999999994</v>
      </c>
      <c r="P17">
        <v>4.8000000000000001E-2</v>
      </c>
      <c r="Q17">
        <v>3.1E-2</v>
      </c>
      <c r="R17">
        <v>1.4999999999999999E-2</v>
      </c>
      <c r="S17">
        <v>2.5999999999999999E-2</v>
      </c>
      <c r="T17">
        <v>2.9000000000000001E-2</v>
      </c>
      <c r="U17">
        <v>8.9999999999999993E-3</v>
      </c>
      <c r="V17">
        <v>1.7000000000000001E-2</v>
      </c>
      <c r="W17">
        <v>0.02</v>
      </c>
      <c r="X17">
        <v>8.9999999999999993E-3</v>
      </c>
      <c r="Y17">
        <v>2.3E-2</v>
      </c>
      <c r="Z17">
        <v>2.9000000000000001E-2</v>
      </c>
      <c r="AA17">
        <v>1.4E-2</v>
      </c>
      <c r="AB17">
        <v>2.1000000000000001E-2</v>
      </c>
      <c r="AC17">
        <v>2.5000000000000001E-2</v>
      </c>
    </row>
    <row r="18" spans="1:29" x14ac:dyDescent="0.3">
      <c r="A18" t="s">
        <v>10</v>
      </c>
      <c r="B18">
        <v>0.34894837476099422</v>
      </c>
      <c r="C18">
        <v>1.9894837476099425</v>
      </c>
      <c r="D18">
        <v>0.32026768642447417</v>
      </c>
      <c r="E18">
        <v>0.55927342256214141</v>
      </c>
      <c r="F18">
        <v>0.41108986615678772</v>
      </c>
      <c r="G18">
        <v>0.4961759082217973</v>
      </c>
      <c r="H18">
        <v>0.40822179732313574</v>
      </c>
      <c r="I18">
        <v>0.70172084130019119</v>
      </c>
      <c r="J18">
        <v>0.4512428298279158</v>
      </c>
      <c r="K18">
        <v>0.50573613766730408</v>
      </c>
      <c r="L18">
        <v>0.56022944550669207</v>
      </c>
      <c r="M18">
        <v>0.58317399617590815</v>
      </c>
      <c r="N18">
        <v>0.48470363288718926</v>
      </c>
      <c r="O18">
        <v>0.65774378585086035</v>
      </c>
      <c r="P18">
        <v>1E-3</v>
      </c>
      <c r="Q18">
        <v>2.9636711281070743E-2</v>
      </c>
      <c r="R18">
        <v>1.4340344168260038E-2</v>
      </c>
      <c r="S18">
        <v>2.4856596558317397E-2</v>
      </c>
      <c r="T18">
        <v>2.7724665391969407E-2</v>
      </c>
      <c r="U18">
        <v>8.6042065009560211E-3</v>
      </c>
      <c r="V18">
        <v>1.6252390057361378E-2</v>
      </c>
      <c r="W18">
        <v>1.9120458891013385E-2</v>
      </c>
      <c r="X18">
        <v>8.6042065009560211E-3</v>
      </c>
      <c r="Y18">
        <v>2.1988527724665391E-2</v>
      </c>
      <c r="Z18">
        <v>2.7724665391969407E-2</v>
      </c>
      <c r="AA18">
        <v>1.3384321223709368E-2</v>
      </c>
      <c r="AB18">
        <v>2.0076481835564056E-2</v>
      </c>
      <c r="AC18">
        <v>2.390057361376673E-2</v>
      </c>
    </row>
    <row r="19" spans="1:29" x14ac:dyDescent="0.3">
      <c r="A19" t="s">
        <v>13</v>
      </c>
      <c r="B19">
        <v>1.6051625239005735E-2</v>
      </c>
      <c r="C19">
        <v>9.1516252390057354E-2</v>
      </c>
      <c r="D19">
        <v>1.4732313575525813E-2</v>
      </c>
      <c r="E19">
        <v>2.5726577437858507E-2</v>
      </c>
      <c r="F19">
        <v>1.8910133843212235E-2</v>
      </c>
      <c r="G19">
        <v>2.2824091778202677E-2</v>
      </c>
      <c r="H19">
        <v>1.8778202676864243E-2</v>
      </c>
      <c r="I19">
        <v>3.2279158699808796E-2</v>
      </c>
      <c r="J19">
        <v>2.0757170172084127E-2</v>
      </c>
      <c r="K19">
        <v>2.3263862332695985E-2</v>
      </c>
      <c r="L19">
        <v>2.5770554493307837E-2</v>
      </c>
      <c r="M19">
        <v>2.6826003824091775E-2</v>
      </c>
      <c r="N19">
        <v>2.2296367112810706E-2</v>
      </c>
      <c r="O19">
        <v>3.0256214149139576E-2</v>
      </c>
      <c r="P19">
        <v>3.6999999999999998E-2</v>
      </c>
      <c r="Q19">
        <v>1.3632887189292543E-3</v>
      </c>
      <c r="R19">
        <v>6.5965583173996172E-4</v>
      </c>
      <c r="S19">
        <v>1.1434034416826003E-3</v>
      </c>
      <c r="T19">
        <v>1.2753346080305928E-3</v>
      </c>
      <c r="U19">
        <v>3.9579349904397701E-4</v>
      </c>
      <c r="V19">
        <v>7.476099426386234E-4</v>
      </c>
      <c r="W19">
        <v>8.795411089866157E-4</v>
      </c>
      <c r="X19">
        <v>3.9579349904397701E-4</v>
      </c>
      <c r="Y19">
        <v>1.011472275334608E-3</v>
      </c>
      <c r="Z19">
        <v>1.2753346080305928E-3</v>
      </c>
      <c r="AA19">
        <v>6.1567877629063099E-4</v>
      </c>
      <c r="AB19">
        <v>9.2351816443594643E-4</v>
      </c>
      <c r="AC19">
        <v>1.0994263862332697E-3</v>
      </c>
    </row>
    <row r="20" spans="1:29" x14ac:dyDescent="0.3">
      <c r="A20" t="s">
        <v>45</v>
      </c>
      <c r="B20">
        <v>1.2999999999999999E-2</v>
      </c>
      <c r="C20">
        <v>8.5999999999999993E-2</v>
      </c>
      <c r="D20">
        <v>1.2999999999999999E-2</v>
      </c>
      <c r="E20">
        <v>1.7999999999999999E-2</v>
      </c>
      <c r="F20">
        <v>1.7000000000000001E-2</v>
      </c>
      <c r="G20">
        <v>1.4E-2</v>
      </c>
      <c r="H20">
        <v>1.6E-2</v>
      </c>
      <c r="I20">
        <v>1.4999999999999999E-2</v>
      </c>
      <c r="J20">
        <v>1.2E-2</v>
      </c>
      <c r="K20">
        <v>1.2999999999999999E-2</v>
      </c>
      <c r="L20">
        <v>1.7999999999999999E-2</v>
      </c>
      <c r="M20">
        <v>1.4999999999999999E-2</v>
      </c>
      <c r="N20">
        <v>0.01</v>
      </c>
      <c r="O20">
        <v>1.9E-2</v>
      </c>
      <c r="P20">
        <v>1.4E-2</v>
      </c>
      <c r="Q20">
        <v>2E-3</v>
      </c>
      <c r="R20">
        <v>2E-3</v>
      </c>
      <c r="S20">
        <v>0</v>
      </c>
      <c r="T20">
        <v>1E-3</v>
      </c>
      <c r="U20">
        <v>1E-3</v>
      </c>
      <c r="V20">
        <v>1E-3</v>
      </c>
      <c r="W20">
        <v>1E-3</v>
      </c>
      <c r="X20">
        <v>1E-3</v>
      </c>
      <c r="Y20">
        <v>1E-3</v>
      </c>
      <c r="Z20">
        <v>1E-3</v>
      </c>
      <c r="AA20">
        <v>1E-3</v>
      </c>
      <c r="AB20">
        <v>1E-3</v>
      </c>
      <c r="AC20">
        <v>3.0000000000000001E-3</v>
      </c>
    </row>
    <row r="21" spans="1:29" x14ac:dyDescent="0.3">
      <c r="A21" t="s">
        <v>11</v>
      </c>
      <c r="B21">
        <v>0.14899999999999999</v>
      </c>
      <c r="C21">
        <v>0.23200000000000001</v>
      </c>
      <c r="D21">
        <v>0.23400000000000001</v>
      </c>
      <c r="E21">
        <v>0.59399999999999997</v>
      </c>
      <c r="F21">
        <v>0.45</v>
      </c>
      <c r="G21">
        <v>0.308</v>
      </c>
      <c r="H21">
        <v>0.25700000000000001</v>
      </c>
      <c r="I21">
        <v>0.34399999999999997</v>
      </c>
      <c r="J21">
        <v>0.54600000000000004</v>
      </c>
      <c r="K21">
        <v>0.30399999999999999</v>
      </c>
      <c r="L21">
        <v>0.33400000000000002</v>
      </c>
      <c r="M21">
        <v>0.34599999999999997</v>
      </c>
      <c r="N21">
        <v>0.26300000000000001</v>
      </c>
      <c r="O21">
        <v>0.33500000000000002</v>
      </c>
      <c r="P21">
        <v>2.5999999999999999E-2</v>
      </c>
      <c r="Q21">
        <v>4.7E-2</v>
      </c>
      <c r="R21">
        <v>3.6999999999999998E-2</v>
      </c>
      <c r="S21">
        <v>0.19800000000000001</v>
      </c>
      <c r="T21">
        <v>5.8999999999999997E-2</v>
      </c>
      <c r="U21">
        <v>2.1999999999999999E-2</v>
      </c>
      <c r="V21">
        <v>1.7999999999999999E-2</v>
      </c>
      <c r="W21">
        <v>8.1000000000000003E-2</v>
      </c>
      <c r="X21">
        <v>0.16300000000000001</v>
      </c>
      <c r="Y21">
        <v>8.5999999999999993E-2</v>
      </c>
      <c r="Z21">
        <v>6.3E-2</v>
      </c>
      <c r="AA21">
        <v>1.7999999999999999E-2</v>
      </c>
      <c r="AB21">
        <v>1.4999999999999999E-2</v>
      </c>
      <c r="AC21">
        <v>0.06</v>
      </c>
    </row>
    <row r="22" spans="1:29" x14ac:dyDescent="0.3">
      <c r="A22" t="s">
        <v>1</v>
      </c>
      <c r="B22">
        <v>0.29499999999999998</v>
      </c>
      <c r="C22">
        <v>0.69099999999999995</v>
      </c>
      <c r="D22">
        <v>0.38500000000000001</v>
      </c>
      <c r="E22">
        <v>0.48399999999999999</v>
      </c>
      <c r="F22">
        <v>0.36699999999999999</v>
      </c>
      <c r="G22">
        <v>0.52600000000000002</v>
      </c>
      <c r="H22">
        <v>0.47099999999999997</v>
      </c>
      <c r="I22">
        <v>0.82599999999999996</v>
      </c>
      <c r="J22">
        <v>0</v>
      </c>
      <c r="K22">
        <v>0.67400000000000004</v>
      </c>
      <c r="L22">
        <v>0.55300000000000005</v>
      </c>
      <c r="M22">
        <v>0.68400000000000005</v>
      </c>
      <c r="N22">
        <v>0.628</v>
      </c>
      <c r="O22">
        <v>1.6619999999999999</v>
      </c>
      <c r="P22">
        <v>2.7E-2</v>
      </c>
      <c r="Q22">
        <v>3.4000000000000002E-2</v>
      </c>
      <c r="R22">
        <v>1.4999999999999999E-2</v>
      </c>
      <c r="S22">
        <v>1.2999999999999999E-2</v>
      </c>
      <c r="T22">
        <v>1.9E-2</v>
      </c>
      <c r="U22">
        <v>2.3E-2</v>
      </c>
      <c r="V22">
        <v>4.1000000000000002E-2</v>
      </c>
      <c r="W22">
        <v>3.9E-2</v>
      </c>
      <c r="X22">
        <v>0</v>
      </c>
      <c r="Y22">
        <v>1.9E-2</v>
      </c>
      <c r="Z22">
        <v>3.3000000000000002E-2</v>
      </c>
      <c r="AA22">
        <v>1.0999999999999999E-2</v>
      </c>
      <c r="AB22">
        <v>4.2999999999999997E-2</v>
      </c>
      <c r="AC22">
        <v>5.8000000000000003E-2</v>
      </c>
    </row>
    <row r="23" spans="1:29" x14ac:dyDescent="0.3">
      <c r="A23" t="s">
        <v>12</v>
      </c>
      <c r="B23">
        <v>9.6000000000000002E-2</v>
      </c>
      <c r="C23">
        <v>0.56200000000000006</v>
      </c>
      <c r="D23">
        <v>0.14199999999999999</v>
      </c>
      <c r="E23">
        <v>1.1060000000000001</v>
      </c>
      <c r="F23">
        <v>0.34599999999999997</v>
      </c>
      <c r="G23">
        <v>0.26100000000000001</v>
      </c>
      <c r="H23">
        <v>0.26400000000000001</v>
      </c>
      <c r="I23">
        <v>0.436</v>
      </c>
      <c r="J23">
        <v>0</v>
      </c>
      <c r="K23">
        <v>0.378</v>
      </c>
      <c r="L23">
        <v>0.30199999999999999</v>
      </c>
      <c r="M23">
        <v>0.54300000000000004</v>
      </c>
      <c r="N23">
        <v>0.45900000000000002</v>
      </c>
      <c r="O23">
        <v>0.755</v>
      </c>
      <c r="P23">
        <v>2.1999999999999999E-2</v>
      </c>
      <c r="Q23">
        <v>4.2000000000000003E-2</v>
      </c>
      <c r="R23">
        <v>2.9000000000000001E-2</v>
      </c>
      <c r="S23">
        <v>0.48699999999999999</v>
      </c>
      <c r="T23">
        <v>2.8000000000000001E-2</v>
      </c>
      <c r="U23">
        <v>2.3E-2</v>
      </c>
      <c r="V23">
        <v>2.5000000000000001E-2</v>
      </c>
      <c r="W23">
        <v>5.1999999999999998E-2</v>
      </c>
      <c r="X23">
        <v>0</v>
      </c>
      <c r="Y23">
        <v>2.8000000000000001E-2</v>
      </c>
      <c r="Z23">
        <v>5.6000000000000001E-2</v>
      </c>
      <c r="AA23">
        <v>8.3000000000000004E-2</v>
      </c>
      <c r="AB23">
        <v>3.5999999999999997E-2</v>
      </c>
      <c r="AC23">
        <v>9.6000000000000002E-2</v>
      </c>
    </row>
    <row r="24" spans="1:29" x14ac:dyDescent="0.3">
      <c r="A24" t="s">
        <v>46</v>
      </c>
      <c r="B24">
        <v>0.54</v>
      </c>
      <c r="C24">
        <v>2.915</v>
      </c>
      <c r="D24">
        <v>0.81100000000000005</v>
      </c>
      <c r="E24">
        <v>1.35</v>
      </c>
      <c r="F24">
        <v>0.89800000000000002</v>
      </c>
      <c r="G24">
        <v>1.4350000000000001</v>
      </c>
      <c r="H24">
        <v>1.2190000000000001</v>
      </c>
      <c r="I24">
        <v>1.966</v>
      </c>
      <c r="J24">
        <v>10.394</v>
      </c>
      <c r="K24">
        <v>1.8320000000000001</v>
      </c>
      <c r="L24">
        <v>1.425</v>
      </c>
      <c r="M24">
        <v>2.4830000000000001</v>
      </c>
      <c r="N24">
        <v>2.1520000000000001</v>
      </c>
      <c r="O24">
        <v>3.379</v>
      </c>
      <c r="P24">
        <v>0.14199999999999999</v>
      </c>
      <c r="Q24">
        <v>0.42</v>
      </c>
      <c r="R24">
        <v>3.5000000000000003E-2</v>
      </c>
      <c r="S24">
        <v>0.127</v>
      </c>
      <c r="T24">
        <v>6.6000000000000003E-2</v>
      </c>
      <c r="U24">
        <v>3.5999999999999997E-2</v>
      </c>
      <c r="V24">
        <v>4.2999999999999997E-2</v>
      </c>
      <c r="W24">
        <v>4.5999999999999999E-2</v>
      </c>
      <c r="X24">
        <v>0.77100000000000002</v>
      </c>
      <c r="Y24">
        <v>5.6000000000000001E-2</v>
      </c>
      <c r="Z24">
        <v>1.4E-2</v>
      </c>
      <c r="AA24">
        <v>0.16500000000000001</v>
      </c>
      <c r="AB24">
        <v>6.3E-2</v>
      </c>
      <c r="AC24">
        <v>0.19</v>
      </c>
    </row>
    <row r="25" spans="1:29" x14ac:dyDescent="0.3">
      <c r="A25" t="s">
        <v>47</v>
      </c>
      <c r="B25">
        <v>0.64500000000000002</v>
      </c>
      <c r="C25">
        <v>0.61299999999999999</v>
      </c>
      <c r="D25">
        <v>0.626</v>
      </c>
      <c r="E25">
        <v>0.53700000000000003</v>
      </c>
      <c r="F25">
        <v>0.56200000000000006</v>
      </c>
      <c r="G25">
        <v>0.58699999999999997</v>
      </c>
      <c r="H25">
        <v>0.77600000000000002</v>
      </c>
      <c r="I25">
        <v>0.68200000000000005</v>
      </c>
      <c r="J25">
        <v>0.57299999999999995</v>
      </c>
      <c r="K25">
        <v>0.59</v>
      </c>
      <c r="L25">
        <v>0.66100000000000003</v>
      </c>
      <c r="M25">
        <v>0.63900000000000001</v>
      </c>
      <c r="N25">
        <v>0.67400000000000004</v>
      </c>
      <c r="O25">
        <v>0.58599999999999997</v>
      </c>
      <c r="P25">
        <v>1.9E-2</v>
      </c>
      <c r="Q25">
        <v>5.7000000000000002E-2</v>
      </c>
      <c r="R25">
        <v>0.10100000000000001</v>
      </c>
      <c r="S25">
        <v>2.7E-2</v>
      </c>
      <c r="T25">
        <v>1.2E-2</v>
      </c>
      <c r="U25">
        <v>5.8999999999999997E-2</v>
      </c>
      <c r="V25">
        <v>2.4E-2</v>
      </c>
      <c r="W25">
        <v>8.8999999999999996E-2</v>
      </c>
      <c r="X25">
        <v>0.186</v>
      </c>
      <c r="Y25">
        <v>9.9000000000000005E-2</v>
      </c>
      <c r="Z25">
        <v>2.5999999999999999E-2</v>
      </c>
      <c r="AA25">
        <v>2.4E-2</v>
      </c>
      <c r="AB25">
        <v>3.5999999999999997E-2</v>
      </c>
      <c r="AC25">
        <v>2.1000000000000001E-2</v>
      </c>
    </row>
    <row r="26" spans="1:29" x14ac:dyDescent="0.3">
      <c r="A26" t="s">
        <v>48</v>
      </c>
      <c r="B26">
        <v>1.3260000000000001</v>
      </c>
      <c r="C26">
        <v>1.222</v>
      </c>
      <c r="D26">
        <v>1.272</v>
      </c>
      <c r="E26">
        <v>1.069</v>
      </c>
      <c r="F26">
        <v>1.119</v>
      </c>
      <c r="G26">
        <v>1.099</v>
      </c>
      <c r="H26">
        <v>1.569</v>
      </c>
      <c r="I26">
        <v>1.294</v>
      </c>
      <c r="J26">
        <v>1.1639999999999999</v>
      </c>
      <c r="K26">
        <v>1.236</v>
      </c>
      <c r="L26">
        <v>1.3080000000000001</v>
      </c>
      <c r="M26">
        <v>1.2410000000000001</v>
      </c>
      <c r="N26">
        <v>1.3109999999999999</v>
      </c>
      <c r="O26">
        <v>1.147</v>
      </c>
      <c r="P26">
        <v>3.4000000000000002E-2</v>
      </c>
      <c r="Q26">
        <v>0.111</v>
      </c>
      <c r="R26">
        <v>0.191</v>
      </c>
      <c r="S26">
        <v>4.7E-2</v>
      </c>
      <c r="T26">
        <v>5.2999999999999999E-2</v>
      </c>
      <c r="U26">
        <v>0.124</v>
      </c>
      <c r="V26">
        <v>6.4000000000000001E-2</v>
      </c>
      <c r="W26">
        <v>0.15</v>
      </c>
      <c r="X26">
        <v>0.31</v>
      </c>
      <c r="Y26">
        <v>3.7999999999999999E-2</v>
      </c>
      <c r="Z26">
        <v>7.4999999999999997E-2</v>
      </c>
      <c r="AA26">
        <v>6.0999999999999999E-2</v>
      </c>
      <c r="AB26">
        <v>9.0999999999999998E-2</v>
      </c>
      <c r="AC26">
        <v>1.0999999999999999E-2</v>
      </c>
    </row>
    <row r="27" spans="1:29" x14ac:dyDescent="0.3">
      <c r="A27" t="s">
        <v>49</v>
      </c>
      <c r="B27">
        <v>3.2000000000000001E-2</v>
      </c>
      <c r="C27">
        <v>2.1000000000000001E-2</v>
      </c>
      <c r="D27">
        <v>2.3E-2</v>
      </c>
      <c r="E27">
        <v>3.1E-2</v>
      </c>
      <c r="F27">
        <v>1.4999999999999999E-2</v>
      </c>
      <c r="G27">
        <v>1.9E-2</v>
      </c>
      <c r="H27">
        <v>2.1999999999999999E-2</v>
      </c>
      <c r="I27">
        <v>0.02</v>
      </c>
      <c r="J27">
        <v>1.9E-2</v>
      </c>
      <c r="K27">
        <v>2.1000000000000001E-2</v>
      </c>
      <c r="L27">
        <v>2.7E-2</v>
      </c>
      <c r="M27">
        <v>0.02</v>
      </c>
      <c r="N27">
        <v>2.5000000000000001E-2</v>
      </c>
      <c r="O27">
        <v>2.5999999999999999E-2</v>
      </c>
      <c r="P27">
        <v>0.215</v>
      </c>
      <c r="Q27">
        <v>4.0000000000000001E-3</v>
      </c>
      <c r="R27">
        <v>4.0000000000000001E-3</v>
      </c>
      <c r="S27">
        <v>6.0000000000000001E-3</v>
      </c>
      <c r="T27">
        <v>2E-3</v>
      </c>
      <c r="U27">
        <v>4.0000000000000001E-3</v>
      </c>
      <c r="V27">
        <v>3.0000000000000001E-3</v>
      </c>
      <c r="W27">
        <v>3.0000000000000001E-3</v>
      </c>
      <c r="X27">
        <v>2E-3</v>
      </c>
      <c r="Y27">
        <v>3.0000000000000001E-3</v>
      </c>
      <c r="Z27">
        <v>3.0000000000000001E-3</v>
      </c>
      <c r="AA27">
        <v>2E-3</v>
      </c>
      <c r="AB27">
        <v>2E-3</v>
      </c>
      <c r="AC27">
        <v>3.0000000000000001E-3</v>
      </c>
    </row>
    <row r="28" spans="1:29" x14ac:dyDescent="0.3">
      <c r="A28" t="s">
        <v>50</v>
      </c>
      <c r="B28">
        <v>0.312</v>
      </c>
      <c r="C28">
        <v>0.375</v>
      </c>
      <c r="D28">
        <v>0.35599999999999998</v>
      </c>
      <c r="E28">
        <v>0.38900000000000001</v>
      </c>
      <c r="F28">
        <v>0.34699999999999998</v>
      </c>
      <c r="G28">
        <v>0.20300000000000001</v>
      </c>
      <c r="H28">
        <v>0.58799999999999997</v>
      </c>
      <c r="I28">
        <v>0.28199999999999997</v>
      </c>
      <c r="J28">
        <v>0.223</v>
      </c>
      <c r="K28">
        <v>0.34599999999999997</v>
      </c>
      <c r="L28">
        <v>0.48</v>
      </c>
      <c r="M28">
        <v>0.378</v>
      </c>
      <c r="N28">
        <v>0.55500000000000005</v>
      </c>
      <c r="O28">
        <v>0.504</v>
      </c>
      <c r="P28">
        <v>0.371</v>
      </c>
      <c r="Q28">
        <v>3.3000000000000002E-2</v>
      </c>
      <c r="R28">
        <v>0.13900000000000001</v>
      </c>
      <c r="S28">
        <v>2.8000000000000001E-2</v>
      </c>
      <c r="T28">
        <v>1.7999999999999999E-2</v>
      </c>
      <c r="U28">
        <v>0.04</v>
      </c>
      <c r="V28">
        <v>9.8000000000000004E-2</v>
      </c>
      <c r="W28">
        <v>8.3000000000000004E-2</v>
      </c>
      <c r="X28">
        <v>6.0999999999999999E-2</v>
      </c>
      <c r="Y28">
        <v>9.8000000000000004E-2</v>
      </c>
      <c r="Z28">
        <v>8.3000000000000004E-2</v>
      </c>
      <c r="AA28">
        <v>7.3999999999999996E-2</v>
      </c>
      <c r="AB28">
        <v>0.14000000000000001</v>
      </c>
      <c r="AC28">
        <v>3.7999999999999999E-2</v>
      </c>
    </row>
    <row r="29" spans="1:29" x14ac:dyDescent="0.3">
      <c r="A29" t="s">
        <v>51</v>
      </c>
      <c r="B29">
        <v>0.96799999999999997</v>
      </c>
      <c r="C29">
        <v>0.70199999999999996</v>
      </c>
      <c r="D29">
        <v>0.82299999999999995</v>
      </c>
      <c r="E29">
        <v>0.72299999999999998</v>
      </c>
      <c r="F29">
        <v>0.627</v>
      </c>
      <c r="G29">
        <v>0.89300000000000002</v>
      </c>
      <c r="H29">
        <v>1.2010000000000001</v>
      </c>
      <c r="I29">
        <v>1.1379999999999999</v>
      </c>
      <c r="J29">
        <v>0.98399999999999999</v>
      </c>
      <c r="K29">
        <v>0.94499999999999995</v>
      </c>
      <c r="L29">
        <v>1.0369999999999999</v>
      </c>
      <c r="M29">
        <v>1.2789999999999999</v>
      </c>
      <c r="N29">
        <v>1.169</v>
      </c>
      <c r="O29">
        <v>0.92900000000000005</v>
      </c>
      <c r="P29">
        <v>1.6E-2</v>
      </c>
      <c r="Q29">
        <v>7.6999999999999999E-2</v>
      </c>
      <c r="R29">
        <v>0.10299999999999999</v>
      </c>
      <c r="S29">
        <v>5.1999999999999998E-2</v>
      </c>
      <c r="T29">
        <v>0.01</v>
      </c>
      <c r="U29">
        <v>0.14899999999999999</v>
      </c>
      <c r="V29">
        <v>4.7E-2</v>
      </c>
      <c r="W29">
        <v>0.45400000000000001</v>
      </c>
      <c r="X29">
        <v>0.45500000000000002</v>
      </c>
      <c r="Y29">
        <v>0.28599999999999998</v>
      </c>
      <c r="Z29">
        <v>0.18</v>
      </c>
      <c r="AA29">
        <v>0.28999999999999998</v>
      </c>
      <c r="AB29">
        <v>0.13500000000000001</v>
      </c>
      <c r="AC29">
        <v>4.2000000000000003E-2</v>
      </c>
    </row>
    <row r="30" spans="1:29" x14ac:dyDescent="0.3">
      <c r="A30" t="s">
        <v>52</v>
      </c>
      <c r="B30">
        <v>1.6910000000000001</v>
      </c>
      <c r="C30">
        <v>1.554</v>
      </c>
      <c r="D30">
        <v>1.538</v>
      </c>
      <c r="E30">
        <v>1.323</v>
      </c>
      <c r="F30">
        <v>1.454</v>
      </c>
      <c r="G30">
        <v>1.33</v>
      </c>
      <c r="H30">
        <v>2.2330000000000001</v>
      </c>
      <c r="I30">
        <v>1.8089999999999999</v>
      </c>
      <c r="J30">
        <v>1.8240000000000001</v>
      </c>
      <c r="K30">
        <v>1.6439999999999999</v>
      </c>
      <c r="L30">
        <v>1.79</v>
      </c>
      <c r="M30">
        <v>1.7669999999999999</v>
      </c>
      <c r="N30">
        <v>1.994</v>
      </c>
      <c r="O30">
        <v>1.5489999999999999</v>
      </c>
      <c r="P30">
        <v>8.6999999999999994E-2</v>
      </c>
      <c r="Q30">
        <v>0.20100000000000001</v>
      </c>
      <c r="R30">
        <v>0.29599999999999999</v>
      </c>
      <c r="S30">
        <v>0.20599999999999999</v>
      </c>
      <c r="T30">
        <v>0.159</v>
      </c>
      <c r="U30">
        <v>0.28499999999999998</v>
      </c>
      <c r="V30">
        <v>0.309</v>
      </c>
      <c r="W30">
        <v>0.34200000000000003</v>
      </c>
      <c r="X30">
        <v>0.83699999999999997</v>
      </c>
      <c r="Y30">
        <v>0.72199999999999998</v>
      </c>
      <c r="Z30">
        <v>0.28899999999999998</v>
      </c>
      <c r="AA30">
        <v>0.23</v>
      </c>
      <c r="AB30">
        <v>0.627</v>
      </c>
      <c r="AC30">
        <v>0.25700000000000001</v>
      </c>
    </row>
    <row r="31" spans="1:29" x14ac:dyDescent="0.3">
      <c r="A31" t="s">
        <v>2</v>
      </c>
      <c r="B31">
        <v>0.25600000000000001</v>
      </c>
      <c r="C31">
        <v>0.22500000000000001</v>
      </c>
      <c r="D31">
        <v>0.30499999999999999</v>
      </c>
      <c r="E31">
        <v>0.30199999999999999</v>
      </c>
      <c r="F31">
        <v>0.52600000000000002</v>
      </c>
      <c r="G31">
        <v>0.28699999999999998</v>
      </c>
      <c r="H31">
        <v>0.27500000000000002</v>
      </c>
      <c r="I31">
        <v>0.32800000000000001</v>
      </c>
      <c r="J31">
        <v>0.28000000000000003</v>
      </c>
      <c r="K31">
        <v>0.27100000000000002</v>
      </c>
      <c r="L31">
        <v>0.24</v>
      </c>
      <c r="M31">
        <v>0.33400000000000002</v>
      </c>
      <c r="N31">
        <v>0.26400000000000001</v>
      </c>
      <c r="O31">
        <v>0.28100000000000003</v>
      </c>
      <c r="P31">
        <v>5.2999999999999999E-2</v>
      </c>
      <c r="Q31">
        <v>1.6E-2</v>
      </c>
      <c r="R31">
        <v>1.7999999999999999E-2</v>
      </c>
      <c r="S31">
        <v>3.7999999999999999E-2</v>
      </c>
      <c r="T31">
        <v>6.0999999999999999E-2</v>
      </c>
      <c r="U31">
        <v>1.7999999999999999E-2</v>
      </c>
      <c r="V31">
        <v>3.1E-2</v>
      </c>
      <c r="W31">
        <v>2.5000000000000001E-2</v>
      </c>
      <c r="X31">
        <v>3.5000000000000003E-2</v>
      </c>
      <c r="Y31">
        <v>1.2E-2</v>
      </c>
      <c r="Z31">
        <v>1.7000000000000001E-2</v>
      </c>
      <c r="AA31">
        <v>3.0000000000000001E-3</v>
      </c>
      <c r="AB31">
        <v>1.4E-2</v>
      </c>
      <c r="AC31">
        <v>0.02</v>
      </c>
    </row>
    <row r="32" spans="1:29" x14ac:dyDescent="0.3">
      <c r="A32" t="s">
        <v>3</v>
      </c>
      <c r="B32">
        <v>0.82699999999999996</v>
      </c>
      <c r="C32">
        <v>1.5369999999999999</v>
      </c>
      <c r="D32">
        <v>0.94599999999999995</v>
      </c>
      <c r="E32">
        <v>0.88800000000000001</v>
      </c>
      <c r="F32">
        <v>1.5660000000000001</v>
      </c>
      <c r="G32">
        <v>1.2070000000000001</v>
      </c>
      <c r="H32">
        <v>0.84399999999999997</v>
      </c>
      <c r="I32">
        <v>1.004</v>
      </c>
      <c r="J32">
        <v>2.2679999999999998</v>
      </c>
      <c r="K32">
        <v>0.99099999999999999</v>
      </c>
      <c r="L32">
        <v>0.82899999999999996</v>
      </c>
      <c r="M32">
        <v>1.5249999999999999</v>
      </c>
      <c r="N32">
        <v>0.97199999999999998</v>
      </c>
      <c r="O32">
        <v>1.865</v>
      </c>
      <c r="P32">
        <v>0.54400000000000004</v>
      </c>
      <c r="Q32">
        <v>5.8999999999999997E-2</v>
      </c>
      <c r="R32">
        <v>5.5E-2</v>
      </c>
      <c r="S32">
        <v>8.0000000000000002E-3</v>
      </c>
      <c r="T32">
        <v>0.127</v>
      </c>
      <c r="U32">
        <v>0.02</v>
      </c>
      <c r="V32">
        <v>3.6999999999999998E-2</v>
      </c>
      <c r="W32">
        <v>0.10299999999999999</v>
      </c>
      <c r="X32">
        <v>0.111</v>
      </c>
      <c r="Y32">
        <v>3.3000000000000002E-2</v>
      </c>
      <c r="Z32">
        <v>5.2999999999999999E-2</v>
      </c>
      <c r="AA32">
        <v>2.7E-2</v>
      </c>
      <c r="AB32">
        <v>2.5999999999999999E-2</v>
      </c>
      <c r="AC32">
        <v>0.112</v>
      </c>
    </row>
    <row r="33" spans="1:29" x14ac:dyDescent="0.3">
      <c r="A33" t="s">
        <v>53</v>
      </c>
      <c r="B33">
        <v>1.36</v>
      </c>
      <c r="C33">
        <v>2.004</v>
      </c>
      <c r="D33">
        <v>1.8120000000000001</v>
      </c>
      <c r="E33">
        <v>2.6469999999999998</v>
      </c>
      <c r="F33">
        <v>5.4619999999999997</v>
      </c>
      <c r="G33">
        <v>2.387</v>
      </c>
      <c r="H33">
        <v>2.0019999999999998</v>
      </c>
      <c r="I33">
        <v>2.145</v>
      </c>
      <c r="J33">
        <v>3.18</v>
      </c>
      <c r="K33">
        <v>1.9710000000000001</v>
      </c>
      <c r="L33">
        <v>1.913</v>
      </c>
      <c r="M33">
        <v>2.8039999999999998</v>
      </c>
      <c r="N33">
        <v>1.845</v>
      </c>
      <c r="O33">
        <v>2.8610000000000002</v>
      </c>
      <c r="P33">
        <v>1.0999999999999999E-2</v>
      </c>
      <c r="Q33">
        <v>0.113</v>
      </c>
      <c r="R33">
        <v>5.3999999999999999E-2</v>
      </c>
      <c r="S33">
        <v>6.2E-2</v>
      </c>
      <c r="T33">
        <v>9.1999999999999998E-2</v>
      </c>
      <c r="U33">
        <v>0.10100000000000001</v>
      </c>
      <c r="V33">
        <v>9.2999999999999999E-2</v>
      </c>
      <c r="W33">
        <v>0.16600000000000001</v>
      </c>
      <c r="X33">
        <v>0.13</v>
      </c>
      <c r="Y33">
        <v>0.14799999999999999</v>
      </c>
      <c r="Z33">
        <v>0.122</v>
      </c>
      <c r="AA33">
        <v>0.12</v>
      </c>
      <c r="AB33">
        <v>7.2999999999999995E-2</v>
      </c>
      <c r="AC33">
        <v>0.13900000000000001</v>
      </c>
    </row>
    <row r="34" spans="1:29" x14ac:dyDescent="0.3">
      <c r="A34" t="s">
        <v>54</v>
      </c>
      <c r="B34">
        <v>7.5449999999999999</v>
      </c>
      <c r="C34">
        <v>13.923999999999999</v>
      </c>
      <c r="D34">
        <v>22.815000000000001</v>
      </c>
      <c r="E34">
        <v>33.603000000000002</v>
      </c>
      <c r="F34">
        <v>61.954999999999998</v>
      </c>
      <c r="G34">
        <v>26.524000000000001</v>
      </c>
      <c r="H34">
        <v>27.256</v>
      </c>
      <c r="I34">
        <v>25.838999999999999</v>
      </c>
      <c r="J34">
        <v>35.18</v>
      </c>
      <c r="K34">
        <v>18.283000000000001</v>
      </c>
      <c r="L34">
        <v>22.084</v>
      </c>
      <c r="M34">
        <v>24.895</v>
      </c>
      <c r="N34">
        <v>16.84</v>
      </c>
      <c r="O34">
        <v>21.126000000000001</v>
      </c>
      <c r="P34">
        <v>7.0000000000000001E-3</v>
      </c>
      <c r="Q34">
        <v>0.19500000000000001</v>
      </c>
      <c r="R34">
        <v>0.67</v>
      </c>
      <c r="S34">
        <v>0.40200000000000002</v>
      </c>
      <c r="T34">
        <v>1.0569999999999999</v>
      </c>
      <c r="U34">
        <v>0.749</v>
      </c>
      <c r="V34">
        <v>1.044</v>
      </c>
      <c r="W34">
        <v>1.5980000000000001</v>
      </c>
      <c r="X34">
        <v>1.879</v>
      </c>
      <c r="Y34">
        <v>0.41399999999999998</v>
      </c>
      <c r="Z34">
        <v>0.90300000000000002</v>
      </c>
      <c r="AA34">
        <v>0.66100000000000003</v>
      </c>
      <c r="AB34">
        <v>0.90600000000000003</v>
      </c>
      <c r="AC34">
        <v>0.79500000000000004</v>
      </c>
    </row>
    <row r="35" spans="1:29" x14ac:dyDescent="0.3">
      <c r="A35" t="s">
        <v>55</v>
      </c>
      <c r="B35">
        <v>5.2999999999999999E-2</v>
      </c>
      <c r="C35">
        <v>6.5000000000000002E-2</v>
      </c>
      <c r="D35">
        <v>0.06</v>
      </c>
      <c r="E35">
        <v>4.9000000000000002E-2</v>
      </c>
      <c r="F35">
        <v>7.0000000000000007E-2</v>
      </c>
      <c r="G35">
        <v>0.1</v>
      </c>
      <c r="H35">
        <v>6.2E-2</v>
      </c>
      <c r="I35">
        <v>7.0999999999999994E-2</v>
      </c>
      <c r="J35">
        <v>7.2999999999999995E-2</v>
      </c>
      <c r="K35">
        <v>5.6000000000000001E-2</v>
      </c>
      <c r="L35">
        <v>5.5E-2</v>
      </c>
      <c r="M35">
        <v>7.9000000000000001E-2</v>
      </c>
      <c r="N35">
        <v>5.6000000000000001E-2</v>
      </c>
      <c r="O35">
        <v>7.9000000000000001E-2</v>
      </c>
      <c r="P35">
        <v>4.0000000000000001E-3</v>
      </c>
      <c r="Q35">
        <v>1E-3</v>
      </c>
      <c r="R35">
        <v>2E-3</v>
      </c>
      <c r="S35">
        <v>2E-3</v>
      </c>
      <c r="T35">
        <v>4.0000000000000001E-3</v>
      </c>
      <c r="U35">
        <v>3.0000000000000001E-3</v>
      </c>
      <c r="V35">
        <v>3.0000000000000001E-3</v>
      </c>
      <c r="W35">
        <v>6.0000000000000001E-3</v>
      </c>
      <c r="X35">
        <v>3.0000000000000001E-3</v>
      </c>
      <c r="Y35">
        <v>3.0000000000000001E-3</v>
      </c>
      <c r="Z35">
        <v>1E-3</v>
      </c>
      <c r="AA35">
        <v>5.0000000000000001E-3</v>
      </c>
      <c r="AB35">
        <v>2E-3</v>
      </c>
      <c r="AC35">
        <v>2E-3</v>
      </c>
    </row>
    <row r="36" spans="1:29" x14ac:dyDescent="0.3">
      <c r="A36" t="s">
        <v>4</v>
      </c>
      <c r="B36">
        <v>0.06</v>
      </c>
      <c r="C36">
        <v>5.8000000000000003E-2</v>
      </c>
      <c r="D36">
        <v>5.8000000000000003E-2</v>
      </c>
      <c r="E36">
        <v>7.0999999999999994E-2</v>
      </c>
      <c r="F36">
        <v>0.1</v>
      </c>
      <c r="G36">
        <v>7.8E-2</v>
      </c>
      <c r="H36">
        <v>6.2E-2</v>
      </c>
      <c r="I36">
        <v>7.6999999999999999E-2</v>
      </c>
      <c r="J36">
        <v>6.8000000000000005E-2</v>
      </c>
      <c r="K36">
        <v>4.8000000000000001E-2</v>
      </c>
      <c r="L36">
        <v>5.7000000000000002E-2</v>
      </c>
      <c r="M36">
        <v>6.2E-2</v>
      </c>
      <c r="N36">
        <v>5.0999999999999997E-2</v>
      </c>
      <c r="O36">
        <v>7.0000000000000007E-2</v>
      </c>
      <c r="P36">
        <v>2E-3</v>
      </c>
      <c r="Q36">
        <v>7.0000000000000001E-3</v>
      </c>
      <c r="R36">
        <v>2E-3</v>
      </c>
      <c r="S36">
        <v>5.0000000000000001E-3</v>
      </c>
      <c r="T36">
        <v>6.0000000000000001E-3</v>
      </c>
      <c r="U36">
        <v>6.0000000000000001E-3</v>
      </c>
      <c r="V36">
        <v>3.0000000000000001E-3</v>
      </c>
      <c r="W36">
        <v>4.0000000000000001E-3</v>
      </c>
      <c r="X36">
        <v>4.0000000000000001E-3</v>
      </c>
      <c r="Y36">
        <v>4.0000000000000001E-3</v>
      </c>
      <c r="Z36">
        <v>4.0000000000000001E-3</v>
      </c>
      <c r="AA36">
        <v>6.0000000000000001E-3</v>
      </c>
      <c r="AB36">
        <v>2E-3</v>
      </c>
      <c r="AC36">
        <v>6.0000000000000001E-3</v>
      </c>
    </row>
    <row r="37" spans="1:29" x14ac:dyDescent="0.3">
      <c r="A37" t="s">
        <v>56</v>
      </c>
      <c r="B37">
        <v>5.5E-2</v>
      </c>
      <c r="C37">
        <v>4.2999999999999997E-2</v>
      </c>
      <c r="D37">
        <v>3.7999999999999999E-2</v>
      </c>
      <c r="E37">
        <v>3.2000000000000001E-2</v>
      </c>
      <c r="F37">
        <v>3.6999999999999998E-2</v>
      </c>
      <c r="G37">
        <v>3.5000000000000003E-2</v>
      </c>
      <c r="H37">
        <v>2.3E-2</v>
      </c>
      <c r="I37">
        <v>2.4E-2</v>
      </c>
      <c r="J37">
        <v>3.4000000000000002E-2</v>
      </c>
      <c r="K37">
        <v>2.4E-2</v>
      </c>
      <c r="L37">
        <v>1.6E-2</v>
      </c>
      <c r="M37">
        <v>2.9000000000000001E-2</v>
      </c>
      <c r="N37">
        <v>2.7E-2</v>
      </c>
      <c r="O37">
        <v>1.7999999999999999E-2</v>
      </c>
      <c r="Q37">
        <v>5.0000000000000001E-3</v>
      </c>
      <c r="R37">
        <v>4.0000000000000001E-3</v>
      </c>
      <c r="S37">
        <v>1E-3</v>
      </c>
      <c r="T37">
        <v>6.0000000000000001E-3</v>
      </c>
      <c r="U37">
        <v>3.0000000000000001E-3</v>
      </c>
      <c r="V37">
        <v>2E-3</v>
      </c>
      <c r="W37">
        <v>2E-3</v>
      </c>
      <c r="X37">
        <v>4.0000000000000001E-3</v>
      </c>
      <c r="Y37">
        <v>2E-3</v>
      </c>
      <c r="Z37">
        <v>1E-3</v>
      </c>
      <c r="AA37">
        <v>4.0000000000000001E-3</v>
      </c>
      <c r="AB37">
        <v>3.0000000000000001E-3</v>
      </c>
      <c r="AC37">
        <v>4.0000000000000001E-3</v>
      </c>
    </row>
    <row r="38" spans="1:29" x14ac:dyDescent="0.3">
      <c r="A38" t="s">
        <v>57</v>
      </c>
      <c r="B38">
        <v>8.9999999999999993E-3</v>
      </c>
      <c r="C38">
        <v>1.2999999999999999E-2</v>
      </c>
      <c r="D38">
        <v>8.0000000000000002E-3</v>
      </c>
      <c r="E38">
        <v>4.0000000000000001E-3</v>
      </c>
      <c r="F38">
        <v>3.0000000000000001E-3</v>
      </c>
      <c r="G38">
        <v>6.0000000000000001E-3</v>
      </c>
      <c r="H38">
        <v>5.0000000000000001E-3</v>
      </c>
      <c r="I38">
        <v>6.0000000000000001E-3</v>
      </c>
      <c r="J38">
        <v>3.0000000000000001E-3</v>
      </c>
      <c r="K38">
        <v>2E-3</v>
      </c>
      <c r="L38">
        <v>2E-3</v>
      </c>
      <c r="M38">
        <v>2E-3</v>
      </c>
      <c r="N38">
        <v>2E-3</v>
      </c>
      <c r="O38">
        <v>1E-3</v>
      </c>
      <c r="Q38">
        <v>5.0000000000000001E-3</v>
      </c>
      <c r="R38">
        <v>2E-3</v>
      </c>
      <c r="S38">
        <v>1E-3</v>
      </c>
      <c r="T38">
        <v>1E-3</v>
      </c>
      <c r="U38">
        <v>4.0000000000000001E-3</v>
      </c>
      <c r="V38">
        <v>1E-3</v>
      </c>
      <c r="W38">
        <v>4.0000000000000001E-3</v>
      </c>
      <c r="X38">
        <v>1E-3</v>
      </c>
      <c r="Y38">
        <v>1E-3</v>
      </c>
      <c r="Z38">
        <v>1E-3</v>
      </c>
      <c r="AA38">
        <v>0</v>
      </c>
      <c r="AB38">
        <v>1E-3</v>
      </c>
      <c r="AC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75A-234D-4EEE-8C05-EA75276D1881}">
  <dimension ref="A1:G44"/>
  <sheetViews>
    <sheetView workbookViewId="0">
      <selection activeCell="A28" sqref="A28"/>
    </sheetView>
  </sheetViews>
  <sheetFormatPr defaultRowHeight="14.4" x14ac:dyDescent="0.3"/>
  <cols>
    <col min="1" max="1" width="46.6640625" customWidth="1"/>
  </cols>
  <sheetData>
    <row r="1" spans="1:7" x14ac:dyDescent="0.3">
      <c r="A1" t="s">
        <v>58</v>
      </c>
      <c r="B1" t="s">
        <v>17</v>
      </c>
      <c r="C1" t="s">
        <v>18</v>
      </c>
      <c r="D1" t="s">
        <v>14</v>
      </c>
      <c r="E1" t="s">
        <v>25</v>
      </c>
      <c r="F1" t="s">
        <v>26</v>
      </c>
      <c r="G1" t="s">
        <v>22</v>
      </c>
    </row>
    <row r="2" spans="1:7" x14ac:dyDescent="0.3">
      <c r="A2" t="s">
        <v>47</v>
      </c>
      <c r="B2">
        <f>0.000555*1000</f>
        <v>0.55500000000000005</v>
      </c>
      <c r="C2">
        <f>0.000149*1000</f>
        <v>0.14899999999999999</v>
      </c>
      <c r="D2">
        <f>0.000189*1000</f>
        <v>0.189</v>
      </c>
      <c r="E2">
        <f>(B2-0.000437*1000)/2</f>
        <v>5.9000000000000025E-2</v>
      </c>
      <c r="F2">
        <f>(C2-0.0000981*1000)/2</f>
        <v>2.545E-2</v>
      </c>
      <c r="G2">
        <f>(D2-0.0000802*1000)/2</f>
        <v>5.4400000000000004E-2</v>
      </c>
    </row>
    <row r="3" spans="1:7" x14ac:dyDescent="0.3">
      <c r="A3" t="s">
        <v>71</v>
      </c>
      <c r="B3">
        <f>0.000281*1000</f>
        <v>0.28100000000000003</v>
      </c>
      <c r="C3">
        <f>0.000156*1000</f>
        <v>0.156</v>
      </c>
      <c r="D3">
        <f>0.000101*1000</f>
        <v>0.10100000000000001</v>
      </c>
      <c r="E3">
        <f>(B3-0.000232*1000)/2</f>
        <v>2.4500000000000008E-2</v>
      </c>
      <c r="F3">
        <f>(C3-0.0000941*1000)/2</f>
        <v>3.0949999999999998E-2</v>
      </c>
      <c r="G3">
        <f>(D3-0.0000316*1000)/2</f>
        <v>3.4700000000000002E-2</v>
      </c>
    </row>
    <row r="4" spans="1:7" x14ac:dyDescent="0.3">
      <c r="A4" t="s">
        <v>48</v>
      </c>
      <c r="B4">
        <f>0.00963*1000</f>
        <v>9.629999999999999</v>
      </c>
      <c r="C4">
        <f>0.00898*1000</f>
        <v>8.98</v>
      </c>
      <c r="D4">
        <f>0.00414*1000</f>
        <v>4.1399999999999997</v>
      </c>
      <c r="E4">
        <f>(B4-0.00813*1000)/2</f>
        <v>0.74999999999999911</v>
      </c>
      <c r="F4">
        <f>(C4-0.00691*1000)/2</f>
        <v>1.0350000000000001</v>
      </c>
      <c r="G4">
        <f>(D4-0.00279*1000)/2</f>
        <v>0.67499999999999982</v>
      </c>
    </row>
    <row r="5" spans="1:7" x14ac:dyDescent="0.3">
      <c r="A5" t="s">
        <v>54</v>
      </c>
      <c r="B5">
        <f>0.096*1000</f>
        <v>96</v>
      </c>
      <c r="C5">
        <f>0.149*1000</f>
        <v>149</v>
      </c>
      <c r="D5">
        <f>0.0448*1000</f>
        <v>44.8</v>
      </c>
      <c r="E5">
        <f>(B5-0.0924*1000)/2</f>
        <v>1.8000000000000043</v>
      </c>
      <c r="F5">
        <f>(149-0.133*1000)/2</f>
        <v>8</v>
      </c>
      <c r="G5">
        <f>(44.8-0.0326*1000)/2</f>
        <v>6.1000000000000014</v>
      </c>
    </row>
    <row r="6" spans="1:7" x14ac:dyDescent="0.3">
      <c r="A6" t="s">
        <v>53</v>
      </c>
      <c r="B6">
        <f>0.00381*1000</f>
        <v>3.81</v>
      </c>
      <c r="C6">
        <f>0.00495*1000</f>
        <v>4.95</v>
      </c>
      <c r="D6">
        <v>3.06</v>
      </c>
      <c r="E6">
        <f>(B6-0.0035*1000)/2</f>
        <v>0.15500000000000003</v>
      </c>
      <c r="F6">
        <f>(C6-4.35)/2</f>
        <v>0.30000000000000027</v>
      </c>
      <c r="G6">
        <f>(3.06-2.62)/2</f>
        <v>0.21999999999999997</v>
      </c>
    </row>
    <row r="7" spans="1:7" x14ac:dyDescent="0.3">
      <c r="A7" t="s">
        <v>2</v>
      </c>
      <c r="B7">
        <f>0.000511*1000</f>
        <v>0.5109999999999999</v>
      </c>
      <c r="C7">
        <f>0.00097*1000</f>
        <v>0.97000000000000008</v>
      </c>
      <c r="D7">
        <f>0.00054*1000</f>
        <v>0.54</v>
      </c>
      <c r="E7">
        <f>(B7-0.000442*1000)/2</f>
        <v>3.4499999999999947E-2</v>
      </c>
      <c r="F7">
        <f>(0.97-0.000609*1000)/2</f>
        <v>0.18049999999999999</v>
      </c>
      <c r="G7">
        <f>(0.54-0.000332*1000)/2</f>
        <v>0.10400000000000001</v>
      </c>
    </row>
    <row r="8" spans="1:7" x14ac:dyDescent="0.3">
      <c r="A8" t="s">
        <v>3</v>
      </c>
      <c r="B8">
        <f>0.00423*1000</f>
        <v>4.2300000000000004</v>
      </c>
      <c r="C8">
        <f>0.0093*1000</f>
        <v>9.2999999999999989</v>
      </c>
      <c r="D8">
        <f>0.00753*1000</f>
        <v>7.53</v>
      </c>
      <c r="E8">
        <f>(B8-3.56)/2</f>
        <v>0.33500000000000019</v>
      </c>
      <c r="F8">
        <f>(C8-6.45)/2</f>
        <v>1.4249999999999994</v>
      </c>
      <c r="G8">
        <f>(7.53-3.27)/2</f>
        <v>2.13</v>
      </c>
    </row>
    <row r="9" spans="1:7" x14ac:dyDescent="0.3">
      <c r="A9" t="s">
        <v>4</v>
      </c>
      <c r="B9">
        <f>0.0000289*1000</f>
        <v>2.8900000000000002E-2</v>
      </c>
      <c r="C9">
        <f>0.0000874*1000</f>
        <v>8.7399999999999992E-2</v>
      </c>
      <c r="D9">
        <f>0.0000522*1000</f>
        <v>5.2200000000000003E-2</v>
      </c>
      <c r="E9">
        <f>(B9-0.0000187*1000)/2</f>
        <v>5.1000000000000004E-3</v>
      </c>
      <c r="F9">
        <f>(C9-0.0000489*1000)/2</f>
        <v>1.9249999999999993E-2</v>
      </c>
      <c r="G9">
        <f>(D9-0.0000282*1000)/2</f>
        <v>1.2000000000000002E-2</v>
      </c>
    </row>
    <row r="10" spans="1:7" x14ac:dyDescent="0.3">
      <c r="A10" t="s">
        <v>5</v>
      </c>
      <c r="B10">
        <f>0.000569*1000</f>
        <v>0.56899999999999995</v>
      </c>
      <c r="C10">
        <v>0</v>
      </c>
      <c r="D10">
        <v>0</v>
      </c>
      <c r="E10">
        <f>(B10-0.000479*1000)/2</f>
        <v>4.4999999999999984E-2</v>
      </c>
      <c r="F10">
        <v>0</v>
      </c>
      <c r="G10">
        <v>0</v>
      </c>
    </row>
    <row r="11" spans="1:7" x14ac:dyDescent="0.3">
      <c r="A11" t="s">
        <v>6</v>
      </c>
      <c r="B11">
        <f>0.00000147*1000</f>
        <v>1.47E-3</v>
      </c>
      <c r="C11">
        <v>0</v>
      </c>
      <c r="D11">
        <v>0</v>
      </c>
      <c r="E11">
        <f>(B11-0.00000126*1000)/2</f>
        <v>1.0499999999999995E-4</v>
      </c>
      <c r="F11">
        <v>0</v>
      </c>
      <c r="G11">
        <v>0</v>
      </c>
    </row>
    <row r="12" spans="1:7" x14ac:dyDescent="0.3">
      <c r="A12" t="s">
        <v>7</v>
      </c>
      <c r="B12">
        <f>0.0000182*1000</f>
        <v>1.8199999999999997E-2</v>
      </c>
      <c r="C12">
        <f>0.0000421*1000</f>
        <v>4.2099999999999999E-2</v>
      </c>
      <c r="D12">
        <f>0.0000274*1000</f>
        <v>2.7399999999999997E-2</v>
      </c>
      <c r="E12">
        <f>(B12-0.0000177*1000)/2</f>
        <v>2.4999999999999849E-4</v>
      </c>
      <c r="F12">
        <f>(C12-0.0000338*1000)/2</f>
        <v>4.1499999999999974E-3</v>
      </c>
      <c r="G12">
        <f>(D12-0.0000203*1000)/2</f>
        <v>3.5499999999999993E-3</v>
      </c>
    </row>
    <row r="13" spans="1:7" x14ac:dyDescent="0.3">
      <c r="A13" t="s">
        <v>50</v>
      </c>
      <c r="B13">
        <f>0.000676*1000</f>
        <v>0.67599999999999993</v>
      </c>
      <c r="C13">
        <f>0.0000232*1000</f>
        <v>2.3200000000000002E-2</v>
      </c>
      <c r="D13">
        <f>0.0000177*1000</f>
        <v>1.77E-2</v>
      </c>
      <c r="E13">
        <f>(B13-0.000499*1000)/2</f>
        <v>8.8499999999999968E-2</v>
      </c>
      <c r="F13">
        <f>(C13-0.00000573*1000)/2</f>
        <v>8.7350000000000014E-3</v>
      </c>
      <c r="G13">
        <f>(D13-0.00000464*1000)/2</f>
        <v>6.5300000000000002E-3</v>
      </c>
    </row>
    <row r="14" spans="1:7" x14ac:dyDescent="0.3">
      <c r="A14" t="s">
        <v>49</v>
      </c>
      <c r="B14">
        <f>0.0000237*1000</f>
        <v>2.3699999999999999E-2</v>
      </c>
      <c r="C14">
        <v>0</v>
      </c>
      <c r="D14">
        <v>0</v>
      </c>
      <c r="E14">
        <f>(B14 -0.0000166*1000)/2</f>
        <v>3.5499999999999993E-3</v>
      </c>
      <c r="F14">
        <v>0</v>
      </c>
      <c r="G14">
        <v>0</v>
      </c>
    </row>
    <row r="15" spans="1:7" x14ac:dyDescent="0.3">
      <c r="A15" t="s">
        <v>51</v>
      </c>
      <c r="B15">
        <f>0.00487*1000</f>
        <v>4.87</v>
      </c>
      <c r="C15">
        <f>0.00269*1000</f>
        <v>2.69</v>
      </c>
      <c r="D15">
        <f>0.00125*1000</f>
        <v>1.25</v>
      </c>
      <c r="E15">
        <f>(B15-1.57)/2</f>
        <v>1.65</v>
      </c>
      <c r="F15">
        <f>(C15-0.000703*1000)/2</f>
        <v>0.99350000000000005</v>
      </c>
      <c r="G15">
        <f>(D15-0.000364*1000)/2</f>
        <v>0.443</v>
      </c>
    </row>
    <row r="16" spans="1:7" x14ac:dyDescent="0.3">
      <c r="A16" t="s">
        <v>72</v>
      </c>
      <c r="B16">
        <f>0.00255*1000</f>
        <v>2.5500000000000003</v>
      </c>
      <c r="C16">
        <f>0.00408*1000</f>
        <v>4.08</v>
      </c>
      <c r="D16">
        <f>0.00243*1000</f>
        <v>2.4299999999999997</v>
      </c>
      <c r="E16">
        <f>(B16-0.00232*1000)/2</f>
        <v>0.11500000000000021</v>
      </c>
      <c r="F16">
        <f>(C16-0.00128*1000)/2</f>
        <v>1.4</v>
      </c>
      <c r="G16">
        <f>(D16-0.00111*1000)/2</f>
        <v>0.65999999999999981</v>
      </c>
    </row>
    <row r="17" spans="1:7" x14ac:dyDescent="0.3">
      <c r="A17" t="s">
        <v>73</v>
      </c>
      <c r="B17">
        <f>0.0000832*1000</f>
        <v>8.3199999999999996E-2</v>
      </c>
      <c r="C17">
        <f>0.000129*1000</f>
        <v>0.129</v>
      </c>
      <c r="D17">
        <f>0.000135*1000</f>
        <v>0.13500000000000001</v>
      </c>
      <c r="E17">
        <f>(B17-0.0000545*1000)/2</f>
        <v>1.4349999999999995E-2</v>
      </c>
      <c r="F17">
        <f>(C17-0.0000194*1000)/2</f>
        <v>5.4800000000000001E-2</v>
      </c>
      <c r="G17">
        <f>(D17-0.0000791*1000)/2</f>
        <v>2.7950000000000003E-2</v>
      </c>
    </row>
    <row r="18" spans="1:7" x14ac:dyDescent="0.3">
      <c r="A18" t="s">
        <v>74</v>
      </c>
      <c r="B18">
        <f>0.00000208*1000</f>
        <v>2.0799999999999998E-3</v>
      </c>
      <c r="C18">
        <v>0</v>
      </c>
      <c r="D18">
        <v>0</v>
      </c>
      <c r="E18">
        <f>(0.00000208*1000-0.00000014*1000)/2</f>
        <v>9.6999999999999994E-4</v>
      </c>
      <c r="F18">
        <v>0</v>
      </c>
      <c r="G18">
        <v>0</v>
      </c>
    </row>
    <row r="19" spans="1:7" x14ac:dyDescent="0.3">
      <c r="A19" t="s">
        <v>75</v>
      </c>
      <c r="B19">
        <f>0.000121*1000</f>
        <v>0.121</v>
      </c>
      <c r="C19">
        <f>0.000288*1000</f>
        <v>0.28800000000000003</v>
      </c>
      <c r="D19">
        <f>0.000298*1000</f>
        <v>0.29799999999999999</v>
      </c>
      <c r="E19">
        <f>(B19-0.00011*1000)/2</f>
        <v>5.4999999999999979E-3</v>
      </c>
      <c r="F19">
        <f>(C19-0.0000404*1000)/2</f>
        <v>0.12380000000000002</v>
      </c>
      <c r="G19">
        <f>(D19-0.0000522*1000)/2</f>
        <v>0.1229</v>
      </c>
    </row>
    <row r="20" spans="1:7" x14ac:dyDescent="0.3">
      <c r="A20" t="s">
        <v>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38</v>
      </c>
      <c r="B25">
        <f>3.77</f>
        <v>3.77</v>
      </c>
      <c r="C25">
        <f>0.0004*1000</f>
        <v>0.4</v>
      </c>
      <c r="D25">
        <f>0.000193*1000</f>
        <v>0.193</v>
      </c>
      <c r="E25">
        <f>(B25-3.69)/2</f>
        <v>4.0000000000000036E-2</v>
      </c>
      <c r="F25">
        <f>(C25-0.000246*1000)/2</f>
        <v>7.6999999999999999E-2</v>
      </c>
      <c r="G25">
        <f>(D25-0.00009*1000)/2</f>
        <v>5.1499999999999997E-2</v>
      </c>
    </row>
    <row r="26" spans="1:7" x14ac:dyDescent="0.3">
      <c r="A26" t="s">
        <v>37</v>
      </c>
      <c r="B26">
        <f>0.000184*1000</f>
        <v>0.184</v>
      </c>
      <c r="C26">
        <f>0.00134*1000</f>
        <v>1.34</v>
      </c>
      <c r="D26">
        <f>0.000909*1000</f>
        <v>0.90900000000000003</v>
      </c>
      <c r="E26">
        <f>(B26-0.000146*1000)/2</f>
        <v>1.9000000000000003E-2</v>
      </c>
      <c r="F26">
        <f>(C26-0.00104*1000)/2</f>
        <v>0.15000000000000013</v>
      </c>
      <c r="G26">
        <f>(D26-0.000659*1000)/2</f>
        <v>0.12500000000000006</v>
      </c>
    </row>
    <row r="27" spans="1:7" x14ac:dyDescent="0.3">
      <c r="A27" t="s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116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33</v>
      </c>
      <c r="B29">
        <f>0.0152*1000</f>
        <v>15.2</v>
      </c>
      <c r="C29">
        <f>0.00585*1000</f>
        <v>5.8500000000000005</v>
      </c>
      <c r="D29">
        <f>0.000152*1000</f>
        <v>0.152</v>
      </c>
      <c r="E29">
        <f>(B29-0.014*1000)/2</f>
        <v>0.59999999999999964</v>
      </c>
      <c r="F29">
        <f>(C29-0.00419*1000)/2</f>
        <v>0.83000000000000007</v>
      </c>
      <c r="G29">
        <v>0</v>
      </c>
    </row>
    <row r="30" spans="1:7" x14ac:dyDescent="0.3">
      <c r="A30" t="s">
        <v>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t="s">
        <v>10</v>
      </c>
      <c r="B35">
        <f>0.00196*1000</f>
        <v>1.96</v>
      </c>
      <c r="C35">
        <f>0.00232*1000</f>
        <v>2.3199999999999998</v>
      </c>
      <c r="D35">
        <f>0.0219*1000</f>
        <v>21.9</v>
      </c>
      <c r="E35">
        <f>(B35-0.0011*1000)/2</f>
        <v>0.42999999999999994</v>
      </c>
      <c r="F35">
        <f>(C35-0.00123*1000)/2</f>
        <v>0.54499999999999993</v>
      </c>
      <c r="G35">
        <f>(D35-0.0175*1000)/2</f>
        <v>2.1999999999999993</v>
      </c>
    </row>
    <row r="36" spans="1:7" x14ac:dyDescent="0.3">
      <c r="A36" t="s">
        <v>11</v>
      </c>
      <c r="B36">
        <f>0.000443*1000</f>
        <v>0.443</v>
      </c>
      <c r="C36">
        <f>0.000616*1000</f>
        <v>0.61599999999999999</v>
      </c>
      <c r="D36">
        <f>0.000446*1000</f>
        <v>0.44600000000000001</v>
      </c>
      <c r="E36">
        <f>(B36-0.000312*1000)/2</f>
        <v>6.5500000000000003E-2</v>
      </c>
      <c r="F36">
        <f>(C36-0.000357*1000)/2</f>
        <v>0.1295</v>
      </c>
      <c r="G36">
        <f>(D36-0.000265*1000)/2</f>
        <v>9.0499999999999997E-2</v>
      </c>
    </row>
    <row r="37" spans="1:7" x14ac:dyDescent="0.3">
      <c r="A37" t="s">
        <v>12</v>
      </c>
      <c r="B37">
        <f>0.000115*1000</f>
        <v>0.115</v>
      </c>
      <c r="C37">
        <f>0.000255*1000</f>
        <v>0.255</v>
      </c>
      <c r="D37">
        <f>0.000267*1000</f>
        <v>0.26699999999999996</v>
      </c>
      <c r="E37">
        <f>(B37-0.000003*1000)/2</f>
        <v>5.6000000000000001E-2</v>
      </c>
      <c r="F37">
        <f>(C37-0.00000658*1000)/2</f>
        <v>0.12421</v>
      </c>
      <c r="G37">
        <f>(D37-0.00000673*1000)/2</f>
        <v>0.13013499999999997</v>
      </c>
    </row>
    <row r="38" spans="1:7" x14ac:dyDescent="0.3">
      <c r="A38" t="s">
        <v>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46</v>
      </c>
      <c r="B39">
        <f>0.00168*1000</f>
        <v>1.6800000000000002</v>
      </c>
      <c r="C39">
        <f>3.45</f>
        <v>3.45</v>
      </c>
      <c r="D39">
        <f>3.33</f>
        <v>3.33</v>
      </c>
      <c r="E39">
        <f>(B39-1.66)/2</f>
        <v>1.000000000000012E-2</v>
      </c>
      <c r="F39">
        <f>(C39-3.07)/2</f>
        <v>0.19000000000000017</v>
      </c>
      <c r="G39">
        <f>(D39-2.95)/2</f>
        <v>0.18999999999999995</v>
      </c>
    </row>
    <row r="40" spans="1:7" x14ac:dyDescent="0.3">
      <c r="A40" t="s">
        <v>1</v>
      </c>
      <c r="B40">
        <f>0.000569*1000</f>
        <v>0.56899999999999995</v>
      </c>
      <c r="C40">
        <f>0.00114*1000</f>
        <v>1.1399999999999999</v>
      </c>
      <c r="D40">
        <f>0.000923*1000</f>
        <v>0.92300000000000004</v>
      </c>
      <c r="E40">
        <f>(B40-0.000341*1000)/2</f>
        <v>0.11399999999999999</v>
      </c>
      <c r="F40">
        <f>(C40-0.000626*1000)/2</f>
        <v>0.25699999999999995</v>
      </c>
      <c r="G40">
        <f>(D40-0.00039*1000)/2</f>
        <v>0.26650000000000001</v>
      </c>
    </row>
    <row r="41" spans="1:7" x14ac:dyDescent="0.3">
      <c r="A41" t="s">
        <v>57</v>
      </c>
      <c r="B41">
        <f>0.0000352*1000</f>
        <v>3.5200000000000002E-2</v>
      </c>
      <c r="C41">
        <f>0.000083*1000</f>
        <v>8.3000000000000004E-2</v>
      </c>
      <c r="D41">
        <f>0.000146*1000</f>
        <v>0.14599999999999999</v>
      </c>
      <c r="E41">
        <f>(B41-0.0000282*1000)/2</f>
        <v>3.5000000000000014E-3</v>
      </c>
      <c r="F41">
        <f>(C41-0.0000304*1000)/2</f>
        <v>2.6300000000000004E-2</v>
      </c>
      <c r="G41">
        <f>(D41-0.0000537*1000)/2</f>
        <v>4.6149999999999997E-2</v>
      </c>
    </row>
    <row r="42" spans="1:7" x14ac:dyDescent="0.3">
      <c r="A42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t="s">
        <v>78</v>
      </c>
      <c r="B43">
        <v>0</v>
      </c>
      <c r="C43">
        <v>0</v>
      </c>
      <c r="E43">
        <v>0</v>
      </c>
      <c r="F43">
        <v>0</v>
      </c>
      <c r="G43">
        <v>0</v>
      </c>
    </row>
    <row r="44" spans="1:7" x14ac:dyDescent="0.3">
      <c r="A44" t="s">
        <v>79</v>
      </c>
      <c r="B44">
        <f>0.000049*1000</f>
        <v>4.9000000000000002E-2</v>
      </c>
      <c r="C44">
        <f>0.000813*1000</f>
        <v>0.81300000000000006</v>
      </c>
      <c r="D44">
        <f>0.000246*1000</f>
        <v>0.24600000000000002</v>
      </c>
      <c r="E44">
        <f>(B44-0.0000129*1000)/2</f>
        <v>1.805E-2</v>
      </c>
      <c r="F44">
        <f>(C44-0.000182*1000)/2</f>
        <v>0.3155</v>
      </c>
      <c r="G44">
        <f>(D44-0.0000494*1000)/2</f>
        <v>9.8300000000000012E-2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C4C5-A01C-4FA2-84F7-50906637E453}">
  <dimension ref="A1:Q37"/>
  <sheetViews>
    <sheetView workbookViewId="0">
      <selection activeCell="R2" sqref="R2:R37"/>
    </sheetView>
  </sheetViews>
  <sheetFormatPr defaultRowHeight="14.4" x14ac:dyDescent="0.3"/>
  <cols>
    <col min="1" max="1" width="35.33203125" customWidth="1"/>
  </cols>
  <sheetData>
    <row r="1" spans="1:17" x14ac:dyDescent="0.3">
      <c r="A1" t="s">
        <v>115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 t="s">
        <v>97</v>
      </c>
      <c r="B2">
        <v>5.9060869565217393</v>
      </c>
      <c r="C2">
        <v>-1.4472433091787438</v>
      </c>
      <c r="D2">
        <v>-8.5606022279296114E-9</v>
      </c>
      <c r="E2">
        <v>-2.9682692086943572</v>
      </c>
      <c r="F2">
        <v>-0.25956533217547834</v>
      </c>
      <c r="G2">
        <v>-2.175644518973058</v>
      </c>
      <c r="H2">
        <v>-5.1799607478311085</v>
      </c>
      <c r="I2">
        <v>-1.4439015999971916</v>
      </c>
      <c r="J2">
        <v>0.14153780571199884</v>
      </c>
      <c r="K2">
        <v>2.555545270836054E-2</v>
      </c>
      <c r="L2">
        <v>0</v>
      </c>
      <c r="M2">
        <v>0.44735251326791564</v>
      </c>
      <c r="N2">
        <v>8.7038035872166589E-2</v>
      </c>
      <c r="O2">
        <v>6.8503171846835798E-2</v>
      </c>
      <c r="P2">
        <v>0.2306528385995025</v>
      </c>
      <c r="Q2">
        <v>0.13420712986727404</v>
      </c>
    </row>
    <row r="3" spans="1:17" x14ac:dyDescent="0.3">
      <c r="A3" t="s">
        <v>98</v>
      </c>
      <c r="B3">
        <v>0</v>
      </c>
      <c r="C3">
        <v>3.6208695652173915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0.12121035859120713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t="s">
        <v>99</v>
      </c>
      <c r="B4">
        <v>0</v>
      </c>
      <c r="C4">
        <v>0</v>
      </c>
      <c r="D4">
        <v>0.85608695652173927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5.7565217391304354E-3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100</v>
      </c>
      <c r="B5">
        <v>0</v>
      </c>
      <c r="C5">
        <v>0</v>
      </c>
      <c r="D5">
        <v>0</v>
      </c>
      <c r="E5">
        <v>4.1973913043478266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1.6534927798021549E-2</v>
      </c>
      <c r="N5">
        <v>0</v>
      </c>
      <c r="O5">
        <v>0</v>
      </c>
      <c r="P5">
        <v>0</v>
      </c>
      <c r="Q5">
        <v>0</v>
      </c>
    </row>
    <row r="6" spans="1:17" x14ac:dyDescent="0.3">
      <c r="A6" t="s">
        <v>101</v>
      </c>
      <c r="B6">
        <v>0</v>
      </c>
      <c r="C6">
        <v>0</v>
      </c>
      <c r="D6">
        <v>0</v>
      </c>
      <c r="E6">
        <v>0</v>
      </c>
      <c r="F6">
        <v>2.1499276726984906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6.3417058679682517E-2</v>
      </c>
      <c r="O6">
        <v>0</v>
      </c>
      <c r="P6">
        <v>0</v>
      </c>
      <c r="Q6">
        <v>0</v>
      </c>
    </row>
    <row r="7" spans="1:17" x14ac:dyDescent="0.3">
      <c r="A7" t="s">
        <v>102</v>
      </c>
      <c r="B7">
        <v>0</v>
      </c>
      <c r="C7">
        <v>0</v>
      </c>
      <c r="D7">
        <v>0</v>
      </c>
      <c r="E7">
        <v>0</v>
      </c>
      <c r="F7">
        <v>0</v>
      </c>
      <c r="G7">
        <v>3.1669231269357168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1.4608152829637676E-2</v>
      </c>
      <c r="P7">
        <v>0</v>
      </c>
      <c r="Q7">
        <v>0</v>
      </c>
    </row>
    <row r="8" spans="1:17" x14ac:dyDescent="0.3">
      <c r="A8" t="s">
        <v>103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11.614782608695652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0.34703804000689314</v>
      </c>
      <c r="Q8">
        <v>0</v>
      </c>
    </row>
    <row r="9" spans="1:17" x14ac:dyDescent="0.3">
      <c r="A9" t="s">
        <v>104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6.913913043478261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0.13289902814980531</v>
      </c>
    </row>
    <row r="10" spans="1:17" x14ac:dyDescent="0.3">
      <c r="A10" t="s">
        <v>105</v>
      </c>
      <c r="B10">
        <v>5.9061965006420326E-8</v>
      </c>
      <c r="C10">
        <v>3.6206313493517457E-8</v>
      </c>
      <c r="D10">
        <v>8.5606368435331158E-9</v>
      </c>
      <c r="E10">
        <v>4.1972749217410366E-8</v>
      </c>
      <c r="F10">
        <v>4.4068193122529728E-8</v>
      </c>
      <c r="G10">
        <v>3.16681623233919E-8</v>
      </c>
      <c r="H10">
        <v>0</v>
      </c>
      <c r="I10">
        <v>0.49565151217201819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3.0000000000000006E-2</v>
      </c>
    </row>
    <row r="11" spans="1:17" x14ac:dyDescent="0.3">
      <c r="A11" t="s">
        <v>106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0.50304784955388027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3.0000000000000006E-2</v>
      </c>
      <c r="Q11">
        <v>0</v>
      </c>
    </row>
    <row r="12" spans="1:17" x14ac:dyDescent="0.3">
      <c r="A12" t="s">
        <v>80</v>
      </c>
      <c r="B12">
        <v>-1.4883719163939089</v>
      </c>
      <c r="C12">
        <v>-2.6947531890283236</v>
      </c>
      <c r="D12">
        <v>0.59499372309387633</v>
      </c>
      <c r="E12">
        <v>2.4782479665516992</v>
      </c>
      <c r="F12">
        <v>-1.4997405540266506</v>
      </c>
      <c r="G12">
        <v>-1.3617801113161057E-2</v>
      </c>
      <c r="H12">
        <v>-0.39050991657192086</v>
      </c>
      <c r="I12">
        <v>-2.4305734872158897</v>
      </c>
      <c r="J12">
        <v>0.24638176671686371</v>
      </c>
      <c r="K12">
        <v>0.16201608608714196</v>
      </c>
      <c r="L12">
        <v>1.737634602172514E-2</v>
      </c>
      <c r="M12">
        <v>0.13519951758857615</v>
      </c>
      <c r="N12">
        <v>7.0591068821851025E-2</v>
      </c>
      <c r="O12">
        <v>1.9199033385200144E-13</v>
      </c>
      <c r="P12">
        <v>2.9011019939512453E-2</v>
      </c>
      <c r="Q12">
        <v>0.2367335818799006</v>
      </c>
    </row>
    <row r="13" spans="1:17" x14ac:dyDescent="0.3">
      <c r="A13" t="s">
        <v>81</v>
      </c>
      <c r="B13">
        <v>-0.8201022468193675</v>
      </c>
      <c r="C13">
        <v>-1.0700009762964213</v>
      </c>
      <c r="D13">
        <v>0.67280447846266567</v>
      </c>
      <c r="E13">
        <v>3.0689030440352258</v>
      </c>
      <c r="F13">
        <v>-0.65217391304347827</v>
      </c>
      <c r="G13">
        <v>0.21170401153467477</v>
      </c>
      <c r="H13">
        <v>-0.255222465713005</v>
      </c>
      <c r="I13">
        <v>-1.1702630416198847</v>
      </c>
      <c r="J13">
        <v>0.13069929487657353</v>
      </c>
      <c r="K13">
        <v>5.4005362029036254E-2</v>
      </c>
      <c r="L13">
        <v>6.0691798443949898E-3</v>
      </c>
      <c r="M13">
        <v>6.1601435158877157E-2</v>
      </c>
      <c r="N13">
        <v>3.6111367760996479E-2</v>
      </c>
      <c r="O13">
        <v>1.4265544369849096E-2</v>
      </c>
      <c r="P13">
        <v>9.6703399798554485E-3</v>
      </c>
      <c r="Q13">
        <v>0.13024161570841106</v>
      </c>
    </row>
    <row r="14" spans="1:17" x14ac:dyDescent="0.3">
      <c r="A14" t="s">
        <v>82</v>
      </c>
      <c r="B14">
        <v>-0.82010224681868349</v>
      </c>
      <c r="C14">
        <v>2.5508685889217069</v>
      </c>
      <c r="D14">
        <v>0.67280447846260683</v>
      </c>
      <c r="E14">
        <v>3.0689030440350167</v>
      </c>
      <c r="F14">
        <v>-0.6503037653296736</v>
      </c>
      <c r="G14">
        <v>0.21170401153664331</v>
      </c>
      <c r="H14">
        <v>-0.25522246572477053</v>
      </c>
      <c r="I14">
        <v>-1.1702630416204005</v>
      </c>
      <c r="J14">
        <v>5.1337360914659853E-2</v>
      </c>
      <c r="K14">
        <v>1.9953554977994864E-2</v>
      </c>
      <c r="L14">
        <v>2.7921166354354806E-3</v>
      </c>
      <c r="M14">
        <v>2.2815346355132771E-2</v>
      </c>
      <c r="N14">
        <v>1.7616881052802364E-2</v>
      </c>
      <c r="O14">
        <v>6.857081680843276E-3</v>
      </c>
      <c r="P14">
        <v>3.7550508575721424E-3</v>
      </c>
      <c r="Q14">
        <v>4.9639213232962873E-2</v>
      </c>
    </row>
    <row r="15" spans="1:17" x14ac:dyDescent="0.3">
      <c r="A15" t="s">
        <v>83</v>
      </c>
      <c r="B15">
        <v>-0.82010224681197252</v>
      </c>
      <c r="C15">
        <v>2.5508685889211606</v>
      </c>
      <c r="D15">
        <v>0.67280447846253488</v>
      </c>
      <c r="E15">
        <v>3.0689030440347826</v>
      </c>
      <c r="F15">
        <v>3.7566527564090082</v>
      </c>
      <c r="G15">
        <v>0.21170401153141483</v>
      </c>
      <c r="H15">
        <v>-0.2552224657094696</v>
      </c>
      <c r="I15">
        <v>-1.1702630416278901</v>
      </c>
      <c r="J15">
        <v>0.13069929487656332</v>
      </c>
      <c r="K15">
        <v>5.4005362029040389E-2</v>
      </c>
      <c r="L15">
        <v>6.069179844392085E-3</v>
      </c>
      <c r="M15">
        <v>6.1601435158852406E-2</v>
      </c>
      <c r="N15">
        <v>3.6111367761001406E-2</v>
      </c>
      <c r="O15">
        <v>1.4265544369861124E-2</v>
      </c>
      <c r="P15">
        <v>9.6703399798776461E-3</v>
      </c>
      <c r="Q15">
        <v>0.13024161570840503</v>
      </c>
    </row>
    <row r="16" spans="1:17" x14ac:dyDescent="0.3">
      <c r="A16" t="s">
        <v>107</v>
      </c>
      <c r="B16">
        <v>-0.98429146420280966</v>
      </c>
      <c r="C16">
        <v>5.8541878932680422</v>
      </c>
      <c r="D16">
        <v>1.438488652376626</v>
      </c>
      <c r="E16">
        <v>6.8306051309963003</v>
      </c>
      <c r="F16">
        <v>3.4838621477084852</v>
      </c>
      <c r="G16">
        <v>2.9976462863058653</v>
      </c>
      <c r="H16">
        <v>-0.49100255267764714</v>
      </c>
      <c r="I16">
        <v>-1.4848460851147747</v>
      </c>
      <c r="J16">
        <v>0.13069929487658502</v>
      </c>
      <c r="K16">
        <v>5.4005362029038703E-2</v>
      </c>
      <c r="L16">
        <v>6.0691798444015904E-3</v>
      </c>
      <c r="M16">
        <v>6.160143515878181E-2</v>
      </c>
      <c r="N16">
        <v>3.6111367761011162E-2</v>
      </c>
      <c r="O16">
        <v>1.4265544370025432E-2</v>
      </c>
      <c r="P16">
        <v>9.6703399798464453E-3</v>
      </c>
      <c r="Q16">
        <v>0.13024161570833323</v>
      </c>
    </row>
    <row r="17" spans="1:17" x14ac:dyDescent="0.3">
      <c r="A17" t="s">
        <v>108</v>
      </c>
      <c r="B17">
        <v>-1.1898232902923587</v>
      </c>
      <c r="C17">
        <v>5.4776174584835085</v>
      </c>
      <c r="D17">
        <v>1.3224032610720804</v>
      </c>
      <c r="E17">
        <v>6.3294366092562457</v>
      </c>
      <c r="F17">
        <v>3.1559845824901576</v>
      </c>
      <c r="G17">
        <v>2.5536436639055924</v>
      </c>
      <c r="H17">
        <v>-0.77788768311074863</v>
      </c>
      <c r="I17">
        <v>-1.8581973894640014</v>
      </c>
      <c r="J17">
        <v>0.13069929487659382</v>
      </c>
      <c r="K17">
        <v>5.4005362029050014E-2</v>
      </c>
      <c r="L17">
        <v>6.0691798444022452E-3</v>
      </c>
      <c r="M17">
        <v>6.1601435158775621E-2</v>
      </c>
      <c r="N17">
        <v>3.6111367761018684E-2</v>
      </c>
      <c r="O17">
        <v>1.4265544369891924E-2</v>
      </c>
      <c r="P17">
        <v>9.6703399798779878E-3</v>
      </c>
      <c r="Q17">
        <v>0.13024161570833107</v>
      </c>
    </row>
    <row r="18" spans="1:17" x14ac:dyDescent="0.3">
      <c r="A18" t="s">
        <v>84</v>
      </c>
      <c r="B18">
        <v>-0.71878061107392177</v>
      </c>
      <c r="C18">
        <v>0.2908857567595608</v>
      </c>
      <c r="D18">
        <v>1.4597142580700171</v>
      </c>
      <c r="E18">
        <v>1.0814383034076955</v>
      </c>
      <c r="F18">
        <v>2.3944625396034445</v>
      </c>
      <c r="G18">
        <v>1.5063422488460747</v>
      </c>
      <c r="H18">
        <v>-1.5001670147973332</v>
      </c>
      <c r="I18">
        <v>-1.6217553454580957</v>
      </c>
      <c r="J18">
        <v>0.5699804070465937</v>
      </c>
      <c r="K18">
        <v>0.20403415884110526</v>
      </c>
      <c r="L18">
        <v>1.3729166996533189E-2</v>
      </c>
      <c r="M18">
        <v>6.160143515881461E-2</v>
      </c>
      <c r="N18">
        <v>3.6111367760984281E-2</v>
      </c>
      <c r="O18">
        <v>1.4265544369597438E-2</v>
      </c>
      <c r="P18">
        <v>0.10744810219093455</v>
      </c>
      <c r="Q18">
        <v>1.5296855745847926</v>
      </c>
    </row>
    <row r="19" spans="1:17" x14ac:dyDescent="0.3">
      <c r="A19" t="s">
        <v>85</v>
      </c>
      <c r="B19">
        <v>2.8462024849487118E-2</v>
      </c>
      <c r="C19">
        <v>3.9429676653776271</v>
      </c>
      <c r="D19">
        <v>1.2794340652803031</v>
      </c>
      <c r="E19">
        <v>4.9123757690470615</v>
      </c>
      <c r="F19">
        <v>1.7816243005498764</v>
      </c>
      <c r="G19">
        <v>3.2632791153179808</v>
      </c>
      <c r="H19">
        <v>9.13799749632987</v>
      </c>
      <c r="I19">
        <v>3.3704703731811101</v>
      </c>
      <c r="J19">
        <v>7.2366981607144179E-2</v>
      </c>
      <c r="K19">
        <v>5.284598490032804E-2</v>
      </c>
      <c r="L19">
        <v>1.4458928081999049E-2</v>
      </c>
      <c r="M19">
        <v>3.9389092888198751E-2</v>
      </c>
      <c r="N19">
        <v>2.2424862159416879E-2</v>
      </c>
      <c r="O19">
        <v>7.1327721852839495E-3</v>
      </c>
      <c r="P19">
        <v>4.7873562931580682E-2</v>
      </c>
      <c r="Q19">
        <v>1.7618382896014705E-2</v>
      </c>
    </row>
    <row r="20" spans="1:17" x14ac:dyDescent="0.3">
      <c r="A20" t="s">
        <v>86</v>
      </c>
      <c r="B20">
        <v>0.35721471638153035</v>
      </c>
      <c r="C20">
        <v>3.6208980582184426E-10</v>
      </c>
      <c r="D20">
        <v>7.5205274289142934E-2</v>
      </c>
      <c r="E20">
        <v>0.4726048085335563</v>
      </c>
      <c r="F20">
        <v>6.3392840197706692E-3</v>
      </c>
      <c r="G20">
        <v>2.5299828964434079</v>
      </c>
      <c r="H20">
        <v>1.1614889515019501E-9</v>
      </c>
      <c r="I20">
        <v>0.2849844275170057</v>
      </c>
      <c r="J20">
        <v>8.8995869703860503E-2</v>
      </c>
      <c r="K20">
        <v>1.6983129320863716E-14</v>
      </c>
      <c r="L20">
        <v>6.7319198657012419E-3</v>
      </c>
      <c r="M20">
        <v>3.4744098175360734E-2</v>
      </c>
      <c r="N20">
        <v>0</v>
      </c>
      <c r="O20">
        <v>2.1398316555011516E-2</v>
      </c>
      <c r="P20">
        <v>1.862242319400655E-14</v>
      </c>
      <c r="Q20">
        <v>0.10627015166781725</v>
      </c>
    </row>
    <row r="21" spans="1:17" x14ac:dyDescent="0.3">
      <c r="A21" t="s">
        <v>109</v>
      </c>
      <c r="B21">
        <v>1.4818752207475991</v>
      </c>
      <c r="C21">
        <v>2.6831664064179823</v>
      </c>
      <c r="D21">
        <v>0.25724084212331522</v>
      </c>
      <c r="E21">
        <v>1.7040327290993766</v>
      </c>
      <c r="F21">
        <v>1.489604554024758</v>
      </c>
      <c r="G21">
        <v>0</v>
      </c>
      <c r="H21">
        <v>0.38121809049333194</v>
      </c>
      <c r="I21">
        <v>2.4188198350350167</v>
      </c>
      <c r="J21">
        <v>0.21416499757811644</v>
      </c>
      <c r="K21">
        <v>0.16201608608709894</v>
      </c>
      <c r="L21">
        <v>2.1643101302422797E-2</v>
      </c>
      <c r="M21">
        <v>0.12316922547863737</v>
      </c>
      <c r="N21">
        <v>3.1194873814124609E-2</v>
      </c>
      <c r="O21">
        <v>3.0261789484025723E-2</v>
      </c>
      <c r="P21">
        <v>2.9011019939529883E-2</v>
      </c>
      <c r="Q21">
        <v>0.23001002292501341</v>
      </c>
    </row>
    <row r="22" spans="1:17" x14ac:dyDescent="0.3">
      <c r="A22" t="s">
        <v>110</v>
      </c>
      <c r="B22">
        <v>1.1246605043660687</v>
      </c>
      <c r="C22">
        <v>2.6831664060558924</v>
      </c>
      <c r="D22">
        <v>0.1820355678341723</v>
      </c>
      <c r="E22">
        <v>1.2314279205658203</v>
      </c>
      <c r="F22">
        <v>1.4832652700049875</v>
      </c>
      <c r="G22">
        <v>0.63694026215969712</v>
      </c>
      <c r="H22">
        <v>0.38121808933184292</v>
      </c>
      <c r="I22">
        <v>2.1338354075180113</v>
      </c>
      <c r="J22">
        <v>0.19479830944668924</v>
      </c>
      <c r="K22">
        <v>0.16201608608709894</v>
      </c>
      <c r="L22">
        <v>2.0569518441342086E-2</v>
      </c>
      <c r="M22">
        <v>0.11816727866456224</v>
      </c>
      <c r="N22">
        <v>6.7274586478807699E-2</v>
      </c>
      <c r="O22">
        <v>2.1398316554977165E-2</v>
      </c>
      <c r="P22">
        <v>2.9011019939529883E-2</v>
      </c>
      <c r="Q22">
        <v>0.20398839552892292</v>
      </c>
    </row>
    <row r="23" spans="1:17" x14ac:dyDescent="0.3">
      <c r="A23" t="s">
        <v>87</v>
      </c>
      <c r="B23">
        <v>0.44753170435750006</v>
      </c>
      <c r="C23">
        <v>1.0428444541951478</v>
      </c>
      <c r="D23">
        <v>9.9088290726942613E-2</v>
      </c>
      <c r="E23">
        <v>0.62062536482463049</v>
      </c>
      <c r="F23">
        <v>0.62016691608733476</v>
      </c>
      <c r="G23">
        <v>0.39356698768824788</v>
      </c>
      <c r="H23">
        <v>0.2343158558594374</v>
      </c>
      <c r="I23">
        <v>0.85831435322888705</v>
      </c>
      <c r="J23">
        <v>6.4932769815564076E-2</v>
      </c>
      <c r="K23">
        <v>5.4005362029009525E-2</v>
      </c>
      <c r="L23">
        <v>6.8565061471151699E-3</v>
      </c>
      <c r="M23">
        <v>3.938909288818461E-2</v>
      </c>
      <c r="N23">
        <v>2.2424862159566225E-2</v>
      </c>
      <c r="O23">
        <v>7.1327721849726135E-3</v>
      </c>
      <c r="P23">
        <v>9.6703399798255211E-3</v>
      </c>
      <c r="Q23">
        <v>6.7996131842966503E-2</v>
      </c>
    </row>
    <row r="24" spans="1:17" x14ac:dyDescent="0.3">
      <c r="A24" t="s">
        <v>88</v>
      </c>
      <c r="B24">
        <v>0.67712880000857023</v>
      </c>
      <c r="C24">
        <v>1.6403219518607459</v>
      </c>
      <c r="D24">
        <v>8.2947277107229572E-2</v>
      </c>
      <c r="E24">
        <v>0.61080255574119025</v>
      </c>
      <c r="F24">
        <v>0.86309835391765455</v>
      </c>
      <c r="G24">
        <v>0.24337327447144946</v>
      </c>
      <c r="H24">
        <v>0.14690223347240539</v>
      </c>
      <c r="I24">
        <v>1.2755210542891227</v>
      </c>
      <c r="J24">
        <v>6.4932769815564076E-2</v>
      </c>
      <c r="K24">
        <v>5.4005362029009525E-2</v>
      </c>
      <c r="L24">
        <v>6.8565061471151699E-3</v>
      </c>
      <c r="M24">
        <v>3.938909288818461E-2</v>
      </c>
      <c r="N24">
        <v>2.2424862159566225E-2</v>
      </c>
      <c r="O24">
        <v>7.1327721849726135E-3</v>
      </c>
      <c r="P24">
        <v>9.6703399798255211E-3</v>
      </c>
      <c r="Q24">
        <v>6.7996131842966503E-2</v>
      </c>
    </row>
    <row r="25" spans="1:17" x14ac:dyDescent="0.3">
      <c r="A25" t="s">
        <v>111</v>
      </c>
      <c r="B25">
        <v>0.36484648696205357</v>
      </c>
      <c r="C25">
        <v>0.86252514984453688</v>
      </c>
      <c r="D25">
        <v>5.7482464640698533E-2</v>
      </c>
      <c r="E25">
        <v>0.35660945178419207</v>
      </c>
      <c r="F25">
        <v>0.46988969869807784</v>
      </c>
      <c r="G25">
        <v>0.16903213797939207</v>
      </c>
      <c r="H25">
        <v>0.10771472543424718</v>
      </c>
      <c r="I25">
        <v>0.67993539670929415</v>
      </c>
      <c r="J25">
        <v>6.4932769815564076E-2</v>
      </c>
      <c r="K25">
        <v>5.4005362029009525E-2</v>
      </c>
      <c r="L25">
        <v>6.8565061471151699E-3</v>
      </c>
      <c r="M25">
        <v>3.938909288818461E-2</v>
      </c>
      <c r="N25">
        <v>2.2424862159566225E-2</v>
      </c>
      <c r="O25">
        <v>7.1327721849726135E-3</v>
      </c>
      <c r="P25">
        <v>9.6703399798255211E-3</v>
      </c>
      <c r="Q25">
        <v>6.7996131842966503E-2</v>
      </c>
    </row>
    <row r="26" spans="1:17" x14ac:dyDescent="0.3">
      <c r="A26" t="s">
        <v>89</v>
      </c>
      <c r="B26">
        <v>0.31228231304651671</v>
      </c>
      <c r="C26">
        <v>0.77779680201620904</v>
      </c>
      <c r="D26">
        <v>2.5464812466531043E-2</v>
      </c>
      <c r="E26">
        <v>0.25419310395699818</v>
      </c>
      <c r="F26">
        <v>0.39320865521957665</v>
      </c>
      <c r="G26">
        <v>7.4341136492057369E-2</v>
      </c>
      <c r="H26">
        <v>3.9187508038158222E-2</v>
      </c>
      <c r="I26">
        <v>0.59558565757982851</v>
      </c>
      <c r="J26">
        <v>6.493276981556316E-2</v>
      </c>
      <c r="K26">
        <v>5.4005362029049056E-2</v>
      </c>
      <c r="L26">
        <v>6.8565061471119269E-3</v>
      </c>
      <c r="M26">
        <v>3.9389092888182854E-2</v>
      </c>
      <c r="N26">
        <v>2.2424862159663755E-2</v>
      </c>
      <c r="O26">
        <v>7.132772185024807E-3</v>
      </c>
      <c r="P26">
        <v>9.670339979867236E-3</v>
      </c>
      <c r="Q26">
        <v>6.799613184298374E-2</v>
      </c>
    </row>
    <row r="27" spans="1:17" x14ac:dyDescent="0.3">
      <c r="A27" t="s">
        <v>90</v>
      </c>
      <c r="B27">
        <v>0.77136760303017737</v>
      </c>
      <c r="C27">
        <v>1.5415951402944985</v>
      </c>
      <c r="D27">
        <v>0.16408099233937806</v>
      </c>
      <c r="E27">
        <v>1.0666657953260379</v>
      </c>
      <c r="F27">
        <v>0.59846460795450662</v>
      </c>
      <c r="G27">
        <v>0.84493499589415377</v>
      </c>
      <c r="H27">
        <v>1.082368950053608</v>
      </c>
      <c r="I27">
        <v>0.8765696515304997</v>
      </c>
      <c r="J27">
        <v>0.15385086884579471</v>
      </c>
      <c r="K27">
        <v>5.0353616709736579E-2</v>
      </c>
      <c r="L27">
        <v>8.9508892180802917E-3</v>
      </c>
      <c r="M27">
        <v>5.2527092696243394E-2</v>
      </c>
      <c r="N27">
        <v>8.2316247994437814E-14</v>
      </c>
      <c r="O27">
        <v>6.1823425543446466E-13</v>
      </c>
      <c r="P27">
        <v>5.560487623376157E-2</v>
      </c>
      <c r="Q27">
        <v>2.2896900099980685E-2</v>
      </c>
    </row>
    <row r="28" spans="1:17" x14ac:dyDescent="0.3">
      <c r="A28" t="s">
        <v>91</v>
      </c>
      <c r="B28">
        <v>1.3540353257244557</v>
      </c>
      <c r="C28">
        <v>0.15605230812816218</v>
      </c>
      <c r="D28">
        <v>0.369108467597828</v>
      </c>
      <c r="E28">
        <v>0.23516261991054005</v>
      </c>
      <c r="F28">
        <v>-4.3631217846792789E-8</v>
      </c>
      <c r="G28">
        <v>-3.1352525308842718E-8</v>
      </c>
      <c r="H28">
        <v>0.50643587922019584</v>
      </c>
      <c r="I28">
        <v>1.2920820433577846</v>
      </c>
      <c r="J28">
        <v>0.5258066066006768</v>
      </c>
      <c r="K28">
        <v>0.19938947175469995</v>
      </c>
      <c r="L28">
        <v>1.4500037877395544E-2</v>
      </c>
      <c r="M28">
        <v>5.2527092696248251E-2</v>
      </c>
      <c r="N28">
        <v>3.3018677593896412E-14</v>
      </c>
      <c r="O28">
        <v>1.1428410900890563E-13</v>
      </c>
      <c r="P28">
        <v>0.1191752615849698</v>
      </c>
      <c r="Q28">
        <v>1.5160205437612448</v>
      </c>
    </row>
    <row r="29" spans="1:17" x14ac:dyDescent="0.3">
      <c r="A29" t="s">
        <v>112</v>
      </c>
      <c r="B29">
        <v>3.8408778575980596</v>
      </c>
      <c r="C29">
        <v>1.9862301168768215</v>
      </c>
      <c r="D29">
        <v>0.66128811837500123</v>
      </c>
      <c r="E29">
        <v>1.2947701251496933</v>
      </c>
      <c r="F29">
        <v>1.071668011415545</v>
      </c>
      <c r="G29">
        <v>0.50175378619258804</v>
      </c>
      <c r="H29">
        <v>3.5138789088726892</v>
      </c>
      <c r="I29">
        <v>1.3719134219738685</v>
      </c>
      <c r="J29">
        <v>6.4932769815563965E-2</v>
      </c>
      <c r="K29">
        <v>5.4005362029177738E-2</v>
      </c>
      <c r="L29">
        <v>6.8565061471433826E-3</v>
      </c>
      <c r="M29">
        <v>3.9389092888206606E-2</v>
      </c>
      <c r="N29">
        <v>2.2424862159341141E-2</v>
      </c>
      <c r="O29">
        <v>7.1327721851332168E-3</v>
      </c>
      <c r="P29">
        <v>9.6703399799317677E-3</v>
      </c>
      <c r="Q29">
        <v>6.7996131842878491E-2</v>
      </c>
    </row>
    <row r="30" spans="1:17" x14ac:dyDescent="0.3">
      <c r="A30" t="s">
        <v>92</v>
      </c>
      <c r="B30">
        <v>2.0419205320224552</v>
      </c>
      <c r="C30">
        <v>1.9852690553290093</v>
      </c>
      <c r="D30">
        <v>0.21572931046506796</v>
      </c>
      <c r="E30">
        <v>1.2947701247293801</v>
      </c>
      <c r="F30">
        <v>1.0716680109681911</v>
      </c>
      <c r="G30">
        <v>0.50175375452759086</v>
      </c>
      <c r="H30">
        <v>3.4692695909674716</v>
      </c>
      <c r="I30">
        <v>1.3212823316338258</v>
      </c>
      <c r="J30">
        <v>0.14640805385993205</v>
      </c>
      <c r="K30">
        <v>5.5759062495349995E-2</v>
      </c>
      <c r="L30">
        <v>1.5380663489753744E-2</v>
      </c>
      <c r="M30">
        <v>3.9389092888206315E-2</v>
      </c>
      <c r="N30">
        <v>2.2424862159339115E-2</v>
      </c>
      <c r="O30">
        <v>7.1327721850970305E-3</v>
      </c>
      <c r="P30">
        <v>4.4133684958753139E-2</v>
      </c>
      <c r="Q30">
        <v>0.13102410074570306</v>
      </c>
    </row>
    <row r="31" spans="1:17" x14ac:dyDescent="0.3">
      <c r="A31" t="s">
        <v>117</v>
      </c>
      <c r="B31">
        <v>1.8552881841950895</v>
      </c>
      <c r="C31">
        <v>1.6847368814210237</v>
      </c>
      <c r="D31">
        <v>0.10264022350848266</v>
      </c>
      <c r="E31">
        <v>0.92959708125091722</v>
      </c>
      <c r="F31">
        <v>0.80019948923179596</v>
      </c>
      <c r="G31">
        <v>7.9286209394592619E-2</v>
      </c>
      <c r="H31">
        <v>3.2241976779345296</v>
      </c>
      <c r="I31">
        <v>1.0226012881533852</v>
      </c>
      <c r="J31">
        <v>0.14640805385993352</v>
      </c>
      <c r="K31">
        <v>5.5759062495385016E-2</v>
      </c>
      <c r="L31">
        <v>1.5380663489752935E-2</v>
      </c>
      <c r="M31">
        <v>3.9389092888203601E-2</v>
      </c>
      <c r="N31">
        <v>2.2424862159353416E-2</v>
      </c>
      <c r="O31">
        <v>7.1327721850786155E-3</v>
      </c>
      <c r="P31">
        <v>4.413368495876345E-2</v>
      </c>
      <c r="Q31">
        <v>0.13102410074569748</v>
      </c>
    </row>
    <row r="32" spans="1:17" x14ac:dyDescent="0.3">
      <c r="A32" t="s">
        <v>93</v>
      </c>
      <c r="B32">
        <v>3.6542455097717506</v>
      </c>
      <c r="C32">
        <v>1.6856979429638634</v>
      </c>
      <c r="D32">
        <v>0.54819903141881132</v>
      </c>
      <c r="E32">
        <v>0.92959708167311306</v>
      </c>
      <c r="F32">
        <v>0.80019948967487919</v>
      </c>
      <c r="G32">
        <v>7.9286241061167398E-2</v>
      </c>
      <c r="H32">
        <v>3.2688069958286561</v>
      </c>
      <c r="I32">
        <v>7.9871454219649767</v>
      </c>
      <c r="J32">
        <v>6.493276981556384E-2</v>
      </c>
      <c r="K32">
        <v>5.4005362029232513E-2</v>
      </c>
      <c r="L32">
        <v>6.8565061471417537E-3</v>
      </c>
      <c r="M32">
        <v>3.9389092888205968E-2</v>
      </c>
      <c r="N32">
        <v>2.2424862159336631E-2</v>
      </c>
      <c r="O32">
        <v>7.132772185181652E-3</v>
      </c>
      <c r="P32">
        <v>9.6703399799128245E-3</v>
      </c>
      <c r="Q32">
        <v>6.7996131842860671E-2</v>
      </c>
    </row>
    <row r="33" spans="1:17" x14ac:dyDescent="0.3">
      <c r="A33" t="s">
        <v>94</v>
      </c>
      <c r="B33">
        <v>3.6542455097717506</v>
      </c>
      <c r="C33">
        <v>1.6856979429638634</v>
      </c>
      <c r="D33">
        <v>0.54819903141881132</v>
      </c>
      <c r="E33">
        <v>0.92959708167311306</v>
      </c>
      <c r="F33">
        <v>0.80019948967487919</v>
      </c>
      <c r="G33">
        <v>7.9286241061167398E-2</v>
      </c>
      <c r="H33">
        <v>3.2688069958286561</v>
      </c>
      <c r="I33">
        <v>7.4914939097929576</v>
      </c>
      <c r="J33">
        <v>6.493276981556384E-2</v>
      </c>
      <c r="K33">
        <v>5.4005362029232513E-2</v>
      </c>
      <c r="L33">
        <v>6.8565061471417537E-3</v>
      </c>
      <c r="M33">
        <v>3.9389092888205968E-2</v>
      </c>
      <c r="N33">
        <v>2.2424862159336631E-2</v>
      </c>
      <c r="O33">
        <v>7.132772185181652E-3</v>
      </c>
      <c r="P33">
        <v>9.6703399799128245E-3</v>
      </c>
      <c r="Q33">
        <v>6.7996131842860671E-2</v>
      </c>
    </row>
    <row r="34" spans="1:17" x14ac:dyDescent="0.3">
      <c r="A34" t="s">
        <v>113</v>
      </c>
      <c r="B34">
        <v>4.6396956521739137</v>
      </c>
      <c r="C34">
        <v>0.96856763253981248</v>
      </c>
      <c r="D34">
        <v>0.99353011537264735</v>
      </c>
      <c r="E34">
        <v>0.92959712364761193</v>
      </c>
      <c r="F34">
        <v>0.80019953374391561</v>
      </c>
      <c r="G34">
        <v>7.9286304082581846E-2</v>
      </c>
      <c r="H34">
        <v>3.229476881518198</v>
      </c>
      <c r="I34">
        <v>2.1524804225003518</v>
      </c>
      <c r="J34">
        <v>0.52264643231776986</v>
      </c>
      <c r="K34">
        <v>0.20403415884114284</v>
      </c>
      <c r="L34">
        <v>1.4417813970825916E-2</v>
      </c>
      <c r="M34">
        <v>3.9389092888214711E-2</v>
      </c>
      <c r="N34">
        <v>2.2424862159323364E-2</v>
      </c>
      <c r="O34">
        <v>7.1327721852454127E-3</v>
      </c>
      <c r="P34">
        <v>0.10744810219093018</v>
      </c>
      <c r="Q34">
        <v>1.5110342081531607</v>
      </c>
    </row>
    <row r="35" spans="1:17" x14ac:dyDescent="0.3">
      <c r="A35" t="s">
        <v>95</v>
      </c>
      <c r="B35">
        <v>0.81349447245040052</v>
      </c>
      <c r="C35">
        <v>0.71809137196923511</v>
      </c>
      <c r="D35">
        <v>2.2772395629941603E-4</v>
      </c>
      <c r="E35">
        <v>-4.155322811417772E-8</v>
      </c>
      <c r="F35">
        <v>-4.362880598739708E-8</v>
      </c>
      <c r="G35">
        <v>-3.1350364151122857E-8</v>
      </c>
      <c r="H35">
        <v>8.3939432199875708E-2</v>
      </c>
      <c r="I35">
        <v>5.3896445776482578</v>
      </c>
      <c r="J35">
        <v>0.51545152997546728</v>
      </c>
      <c r="K35">
        <v>0.20107204140422716</v>
      </c>
      <c r="L35">
        <v>1.4262772596156438E-3</v>
      </c>
      <c r="M35">
        <v>4.2644260661096651E-14</v>
      </c>
      <c r="N35">
        <v>2.376356741825786E-14</v>
      </c>
      <c r="O35">
        <v>2.7952834968418415E-13</v>
      </c>
      <c r="P35">
        <v>0.1085267741010208</v>
      </c>
      <c r="Q35">
        <v>1.5097978838864294</v>
      </c>
    </row>
    <row r="36" spans="1:17" x14ac:dyDescent="0.3">
      <c r="A36" t="s">
        <v>114</v>
      </c>
      <c r="B36">
        <v>1.7989573255781421</v>
      </c>
      <c r="C36">
        <v>9.6106154399379904E-4</v>
      </c>
      <c r="D36">
        <v>0.44555880790981572</v>
      </c>
      <c r="E36">
        <v>4.1974079928501195E-10</v>
      </c>
      <c r="F36">
        <v>4.4069836298956853E-10</v>
      </c>
      <c r="G36">
        <v>3.1669571051634709E-8</v>
      </c>
      <c r="H36">
        <v>4.4609317896689225E-2</v>
      </c>
      <c r="I36">
        <v>5.0631090341947224E-2</v>
      </c>
      <c r="J36">
        <v>9.5498086551871655E-2</v>
      </c>
      <c r="K36">
        <v>5.8571714436877987E-3</v>
      </c>
      <c r="L36">
        <v>1.3258998031035342E-2</v>
      </c>
      <c r="M36">
        <v>1.2055982523787564E-14</v>
      </c>
      <c r="N36">
        <v>1.3757187379042834E-14</v>
      </c>
      <c r="O36">
        <v>7.6888862521601196E-14</v>
      </c>
      <c r="P36">
        <v>4.5014604436464281E-2</v>
      </c>
      <c r="Q36">
        <v>6.4151284090434982E-2</v>
      </c>
    </row>
    <row r="37" spans="1:17" x14ac:dyDescent="0.3">
      <c r="A37" t="s">
        <v>96</v>
      </c>
      <c r="B37">
        <v>0.12608695652173912</v>
      </c>
      <c r="C37">
        <v>0.21408695652173912</v>
      </c>
      <c r="D37">
        <v>7.8260869565217397E-2</v>
      </c>
      <c r="E37">
        <v>0.28260869565217395</v>
      </c>
      <c r="F37">
        <v>0.21304347826086958</v>
      </c>
      <c r="G37">
        <v>0.2565217391304348</v>
      </c>
      <c r="H37">
        <v>0.16956521739130437</v>
      </c>
      <c r="I37">
        <v>0.22173913043478263</v>
      </c>
      <c r="J37">
        <v>5.6521739130434784E-3</v>
      </c>
      <c r="K37">
        <v>4.3478260869565218E-3</v>
      </c>
      <c r="L37">
        <v>4.3478260869565218E-3</v>
      </c>
      <c r="M37">
        <v>4.3478260869565218E-3</v>
      </c>
      <c r="N37">
        <v>3.4782608695652175E-3</v>
      </c>
      <c r="O37">
        <v>1.0869565217391306E-2</v>
      </c>
      <c r="P37">
        <v>4.3478260869565218E-3</v>
      </c>
      <c r="Q37">
        <v>4.3478260869565218E-3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Gerosa</vt:lpstr>
      <vt:lpstr>Kochanowski</vt:lpstr>
      <vt:lpstr>Bennett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Euler</dc:creator>
  <cp:lastModifiedBy>Christian Euler</cp:lastModifiedBy>
  <dcterms:created xsi:type="dcterms:W3CDTF">2020-05-18T17:37:56Z</dcterms:created>
  <dcterms:modified xsi:type="dcterms:W3CDTF">2020-06-02T05:29:26Z</dcterms:modified>
</cp:coreProperties>
</file>