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 tabRatio="839"/>
  </bookViews>
  <sheets>
    <sheet name="Calculations Rough Input" sheetId="1" r:id="rId1"/>
    <sheet name="TTC" sheetId="2" r:id="rId2"/>
    <sheet name="Probes" sheetId="3" r:id="rId3"/>
    <sheet name="EPS" sheetId="4" r:id="rId4"/>
    <sheet name="Fuel" sheetId="5" r:id="rId5"/>
    <sheet name="Thrusters" sheetId="6" r:id="rId6"/>
    <sheet name="ThrustVectors" sheetId="7" r:id="rId7"/>
    <sheet name="updates_from_sub" sheetId="8" r:id="rId8"/>
  </sheets>
  <calcPr calcId="152511"/>
</workbook>
</file>

<file path=xl/calcChain.xml><?xml version="1.0" encoding="utf-8"?>
<calcChain xmlns="http://schemas.openxmlformats.org/spreadsheetml/2006/main">
  <c r="G3" i="2" l="1"/>
  <c r="K2" i="2"/>
  <c r="G2" i="2"/>
  <c r="L10" i="1"/>
  <c r="F3" i="2" s="1"/>
  <c r="H9" i="1"/>
  <c r="H8" i="1"/>
  <c r="H7" i="1"/>
  <c r="H6" i="1"/>
  <c r="H5" i="1"/>
  <c r="H10" i="1" s="1"/>
  <c r="F2" i="2" s="1"/>
  <c r="D4" i="1"/>
  <c r="C4" i="1" s="1"/>
  <c r="D3" i="1"/>
  <c r="C3" i="1" s="1"/>
  <c r="C6" i="1" s="1"/>
  <c r="C7" i="1" l="1"/>
  <c r="C8" i="1"/>
  <c r="C9" i="1"/>
  <c r="F3" i="4"/>
  <c r="F2" i="4"/>
  <c r="G2" i="4"/>
  <c r="G3" i="4" s="1"/>
  <c r="H2" i="4" l="1"/>
  <c r="D2" i="4"/>
  <c r="K2" i="4" s="1"/>
  <c r="K3" i="4" s="1"/>
  <c r="D3" i="4"/>
  <c r="I2" i="4" l="1"/>
  <c r="H3" i="4"/>
  <c r="J2" i="4" l="1"/>
  <c r="J3" i="4" s="1"/>
  <c r="I3" i="4"/>
</calcChain>
</file>

<file path=xl/sharedStrings.xml><?xml version="1.0" encoding="utf-8"?>
<sst xmlns="http://schemas.openxmlformats.org/spreadsheetml/2006/main" count="215" uniqueCount="81">
  <si>
    <t>Sheet Name</t>
  </si>
  <si>
    <t>EPS</t>
  </si>
  <si>
    <t>TTC</t>
  </si>
  <si>
    <t>A_orb</t>
  </si>
  <si>
    <t>total area</t>
  </si>
  <si>
    <t>Earth-pt</t>
  </si>
  <si>
    <t>Nadir</t>
  </si>
  <si>
    <t>orbiter_SA_mass</t>
  </si>
  <si>
    <t>total mass</t>
  </si>
  <si>
    <t>unit kg</t>
  </si>
  <si>
    <t>total kg</t>
  </si>
  <si>
    <t>AR</t>
  </si>
  <si>
    <t>HGA</t>
  </si>
  <si>
    <t>UHF</t>
  </si>
  <si>
    <t>st area</t>
  </si>
  <si>
    <t>LGA</t>
  </si>
  <si>
    <t>2P2T</t>
  </si>
  <si>
    <t>length</t>
  </si>
  <si>
    <t>Gimbal</t>
  </si>
  <si>
    <t>EUT</t>
  </si>
  <si>
    <t>width</t>
  </si>
  <si>
    <t>radius</t>
  </si>
  <si>
    <t>Diplexer</t>
  </si>
  <si>
    <t>thickness</t>
  </si>
  <si>
    <t>TOTAL</t>
  </si>
  <si>
    <t>DIMS</t>
  </si>
  <si>
    <t>1.5x1.5x0.5</t>
  </si>
  <si>
    <t>ARM</t>
  </si>
  <si>
    <t>arm</t>
  </si>
  <si>
    <t>from sidewall</t>
  </si>
  <si>
    <t>Probes</t>
  </si>
  <si>
    <t>name</t>
  </si>
  <si>
    <t>face1</t>
  </si>
  <si>
    <t>face2</t>
  </si>
  <si>
    <t>offset1</t>
  </si>
  <si>
    <t>offset2</t>
  </si>
  <si>
    <t>mass</t>
  </si>
  <si>
    <t>area</t>
  </si>
  <si>
    <t>Ix</t>
  </si>
  <si>
    <t>Iy</t>
  </si>
  <si>
    <t>Iz</t>
  </si>
  <si>
    <t>gimb arm</t>
  </si>
  <si>
    <t>NOTE:  positive offset = outside body;   negative offset = inside body</t>
  </si>
  <si>
    <t>TTC-earth</t>
  </si>
  <si>
    <t>z+</t>
  </si>
  <si>
    <t>y-</t>
  </si>
  <si>
    <t>Worst case for now. Better:side view for area, rotate behind/front of body for other pointing, but will never present full s/a</t>
  </si>
  <si>
    <t>TTC-nadir</t>
  </si>
  <si>
    <t>z-</t>
  </si>
  <si>
    <t>gimbal</t>
  </si>
  <si>
    <t>sa1</t>
  </si>
  <si>
    <t>x+</t>
  </si>
  <si>
    <t>circular s/a will only rotate about radius axis</t>
  </si>
  <si>
    <t>sa2</t>
  </si>
  <si>
    <t>x-</t>
  </si>
  <si>
    <t>moi</t>
  </si>
  <si>
    <t>fuel1</t>
  </si>
  <si>
    <t>see sub_output</t>
  </si>
  <si>
    <t>fuel2</t>
  </si>
  <si>
    <t>y+</t>
  </si>
  <si>
    <t>fuel3</t>
  </si>
  <si>
    <t>fuel4</t>
  </si>
  <si>
    <t>loc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</si>
  <si>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</si>
  <si>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</si>
  <si>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</si>
  <si>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</si>
  <si>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</si>
  <si>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</si>
  <si>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</si>
  <si>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</si>
  <si>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</si>
  <si>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</si>
  <si>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</si>
  <si>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</si>
  <si>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x</t>
  </si>
  <si>
    <t>y</t>
  </si>
  <si>
    <t>z</t>
  </si>
  <si>
    <t>pair</t>
  </si>
  <si>
    <t>value</t>
  </si>
  <si>
    <t>From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</si>
</sst>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"/>
  <sheetViews>
    <sheetView tabSelected="1" workbookViewId="0">
      <selection activeCell="D8" sqref="D8"/>
    </sheetView>
  </sheetViews>
  <sheetFormatPr defaultRowHeight="15" x14ac:dyDescent="0.25"/>
  <cols>
    <col min="1" max="1" width="16" style="3" bestFit="1" customWidth="1"/>
    <col min="2" max="2" width="11.85546875" style="3" bestFit="1" customWidth="1"/>
    <col min="3" max="3" width="14.85546875" style="3" bestFit="1" customWidth="1"/>
    <col min="4" max="4" width="12" style="3" bestFit="1" customWidth="1"/>
    <col min="8" max="8" width="10.7109375" style="3" bestFit="1" customWidth="1"/>
  </cols>
  <sheetData>
    <row r="1" spans="1:15" x14ac:dyDescent="0.25">
      <c r="B1" t="s">
        <v>0</v>
      </c>
      <c r="C1" s="2" t="s">
        <v>1</v>
      </c>
      <c r="F1" s="2" t="s">
        <v>2</v>
      </c>
    </row>
    <row r="2" spans="1:15" x14ac:dyDescent="0.25">
      <c r="B2" s="2"/>
      <c r="C2"/>
      <c r="D2" t="s">
        <v>80</v>
      </c>
      <c r="F2" s="2"/>
    </row>
    <row r="3" spans="1:15" x14ac:dyDescent="0.25">
      <c r="A3" t="s">
        <v>3</v>
      </c>
      <c r="B3" s="2" t="s">
        <v>4</v>
      </c>
      <c r="C3">
        <f>D3</f>
        <v>8.3445942578798498</v>
      </c>
      <c r="D3">
        <f>VLOOKUP(A3, updates_from_sub!A$2:B31, 2, FALSE)</f>
        <v>8.3445942578798498</v>
      </c>
      <c r="F3" t="s">
        <v>5</v>
      </c>
      <c r="J3" t="s">
        <v>6</v>
      </c>
      <c r="O3" s="1"/>
    </row>
    <row r="4" spans="1:15" x14ac:dyDescent="0.25">
      <c r="A4" t="s">
        <v>7</v>
      </c>
      <c r="B4" s="2" t="s">
        <v>8</v>
      </c>
      <c r="C4">
        <f>D4</f>
        <v>25</v>
      </c>
      <c r="D4">
        <f>VLOOKUP(A4, updates_from_sub!A$2:B32, 2, FALSE)</f>
        <v>25</v>
      </c>
      <c r="G4" t="s">
        <v>9</v>
      </c>
      <c r="H4" t="s">
        <v>10</v>
      </c>
    </row>
    <row r="5" spans="1:15" x14ac:dyDescent="0.25">
      <c r="B5" t="s">
        <v>11</v>
      </c>
      <c r="C5">
        <v>2</v>
      </c>
      <c r="E5">
        <v>1</v>
      </c>
      <c r="F5" t="s">
        <v>12</v>
      </c>
      <c r="G5">
        <v>10.6</v>
      </c>
      <c r="H5">
        <f>G5*E5</f>
        <v>10.6</v>
      </c>
      <c r="J5">
        <v>2</v>
      </c>
      <c r="K5" t="s">
        <v>13</v>
      </c>
      <c r="L5">
        <v>1.4</v>
      </c>
    </row>
    <row r="6" spans="1:15" x14ac:dyDescent="0.25">
      <c r="B6" t="s">
        <v>14</v>
      </c>
      <c r="C6">
        <f>C3/2</f>
        <v>4.1722971289399249</v>
      </c>
      <c r="E6">
        <v>1</v>
      </c>
      <c r="F6" t="s">
        <v>15</v>
      </c>
      <c r="G6">
        <v>0.8</v>
      </c>
      <c r="H6">
        <f>G6*E6</f>
        <v>0.8</v>
      </c>
      <c r="J6">
        <v>1</v>
      </c>
      <c r="K6" t="s">
        <v>16</v>
      </c>
      <c r="L6">
        <v>0.1</v>
      </c>
    </row>
    <row r="7" spans="1:15" x14ac:dyDescent="0.25">
      <c r="B7" t="s">
        <v>17</v>
      </c>
      <c r="C7">
        <f>2*SQRT(C6/2)</f>
        <v>2.8887011368225424</v>
      </c>
      <c r="E7">
        <v>1</v>
      </c>
      <c r="F7" t="s">
        <v>18</v>
      </c>
      <c r="G7">
        <v>30</v>
      </c>
      <c r="H7">
        <f>G7*E7</f>
        <v>30</v>
      </c>
      <c r="J7">
        <v>2</v>
      </c>
      <c r="K7" t="s">
        <v>19</v>
      </c>
      <c r="L7">
        <v>10.1</v>
      </c>
    </row>
    <row r="8" spans="1:15" x14ac:dyDescent="0.25">
      <c r="B8" t="s">
        <v>20</v>
      </c>
      <c r="C8">
        <f>SQRT(C6/2)</f>
        <v>1.4443505684112712</v>
      </c>
      <c r="E8">
        <v>3</v>
      </c>
      <c r="F8" t="s">
        <v>16</v>
      </c>
      <c r="G8">
        <v>0.1</v>
      </c>
      <c r="H8">
        <f>G8*E8</f>
        <v>0.30000000000000004</v>
      </c>
    </row>
    <row r="9" spans="1:15" x14ac:dyDescent="0.25">
      <c r="B9" t="s">
        <v>21</v>
      </c>
      <c r="C9">
        <f>SQRT(C6/PI())</f>
        <v>1.1524250189221961</v>
      </c>
      <c r="E9">
        <v>2</v>
      </c>
      <c r="F9" t="s">
        <v>22</v>
      </c>
      <c r="G9">
        <v>1.8</v>
      </c>
      <c r="H9">
        <f>G9*E9</f>
        <v>3.6</v>
      </c>
    </row>
    <row r="10" spans="1:15" x14ac:dyDescent="0.25">
      <c r="B10" t="s">
        <v>23</v>
      </c>
      <c r="C10">
        <v>0.05</v>
      </c>
      <c r="G10" s="2" t="s">
        <v>24</v>
      </c>
      <c r="H10" s="2">
        <f>SUM(H5:H9)</f>
        <v>45.3</v>
      </c>
      <c r="K10" s="2" t="s">
        <v>24</v>
      </c>
      <c r="L10" s="2">
        <f>SUM(L5:L7)</f>
        <v>11.6</v>
      </c>
    </row>
    <row r="11" spans="1:15" x14ac:dyDescent="0.25">
      <c r="G11" t="s">
        <v>25</v>
      </c>
      <c r="H11" t="s">
        <v>26</v>
      </c>
      <c r="K11" t="s">
        <v>25</v>
      </c>
    </row>
    <row r="12" spans="1:15" x14ac:dyDescent="0.25">
      <c r="G12" t="s">
        <v>27</v>
      </c>
      <c r="K12" t="s">
        <v>28</v>
      </c>
      <c r="L12">
        <v>0.5</v>
      </c>
      <c r="M12" t="s">
        <v>29</v>
      </c>
    </row>
    <row r="14" spans="1:15" x14ac:dyDescent="0.25">
      <c r="B14" s="2" t="s">
        <v>30</v>
      </c>
    </row>
    <row r="19" spans="3:3" x14ac:dyDescent="0.25">
      <c r="C19">
        <v>8.3445942578798515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C8" sqref="C8"/>
    </sheetView>
  </sheetViews>
  <sheetFormatPr defaultRowHeight="15" x14ac:dyDescent="0.25"/>
  <cols>
    <col min="1" max="1" width="9.5703125" style="3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s="2" t="s">
        <v>42</v>
      </c>
    </row>
    <row r="2" spans="1:12" x14ac:dyDescent="0.25">
      <c r="A2" t="s">
        <v>43</v>
      </c>
      <c r="B2" t="s">
        <v>44</v>
      </c>
      <c r="C2" t="s">
        <v>45</v>
      </c>
      <c r="D2">
        <v>0.5</v>
      </c>
      <c r="E2">
        <v>0.75</v>
      </c>
      <c r="F2">
        <f>'Calculations Rough Input'!H10</f>
        <v>45.3</v>
      </c>
      <c r="G2">
        <f>1.5*1.5</f>
        <v>2.25</v>
      </c>
      <c r="H2">
        <v>94.375</v>
      </c>
      <c r="I2">
        <v>102.868749999999</v>
      </c>
      <c r="J2">
        <v>8.4937500000000004</v>
      </c>
      <c r="K2">
        <f>SQRT(D2^2 + E2^2)</f>
        <v>0.90138781886599728</v>
      </c>
      <c r="L2" t="s">
        <v>46</v>
      </c>
    </row>
    <row r="3" spans="1:12" x14ac:dyDescent="0.25">
      <c r="A3" t="s">
        <v>47</v>
      </c>
      <c r="B3" t="s">
        <v>48</v>
      </c>
      <c r="D3">
        <v>0.4</v>
      </c>
      <c r="E3">
        <v>0</v>
      </c>
      <c r="F3">
        <f>'Calculations Rough Input'!L10</f>
        <v>11.6</v>
      </c>
      <c r="G3">
        <f>0.42*0.5</f>
        <v>0.21</v>
      </c>
      <c r="L3" s="2"/>
    </row>
    <row r="4" spans="1:12" x14ac:dyDescent="0.25">
      <c r="A4" t="s">
        <v>49</v>
      </c>
      <c r="B4" t="s">
        <v>45</v>
      </c>
      <c r="C4" t="s">
        <v>44</v>
      </c>
      <c r="D4">
        <v>0</v>
      </c>
      <c r="E4">
        <v>0</v>
      </c>
      <c r="F4">
        <v>45</v>
      </c>
      <c r="L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"/>
  <sheetViews>
    <sheetView workbookViewId="0">
      <selection activeCell="K22" sqref="K22"/>
    </sheetView>
  </sheetViews>
  <sheetFormatPr defaultRowHeight="15" x14ac:dyDescent="0.25"/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s="2" t="s">
        <v>42</v>
      </c>
    </row>
    <row r="2" spans="1:12" x14ac:dyDescent="0.25">
      <c r="A2" t="s">
        <v>50</v>
      </c>
      <c r="B2" t="s">
        <v>51</v>
      </c>
      <c r="D2">
        <f>'Calculations Rough Input'!C7/2 + 0.2</f>
        <v>1.6443505684112711</v>
      </c>
      <c r="E2">
        <v>0</v>
      </c>
      <c r="F2">
        <f>'Calculations Rough Input'!D$4/2</f>
        <v>12.5</v>
      </c>
      <c r="G2">
        <f>'Calculations Rough Input'!D3/2</f>
        <v>4.1722971289399249</v>
      </c>
      <c r="H2">
        <f>F2*'Calculations Rough Input'!C9^2 + (EPS!F2*'Calculations Rough Input'!C10^2)/12</f>
        <v>16.603646969639467</v>
      </c>
      <c r="I2">
        <f>H2</f>
        <v>16.603646969639467</v>
      </c>
      <c r="J2">
        <f>I2</f>
        <v>16.603646969639467</v>
      </c>
      <c r="K2">
        <f>SQRT(D2^2 + E2^2)</f>
        <v>1.6443505684112711</v>
      </c>
      <c r="L2" t="s">
        <v>52</v>
      </c>
    </row>
    <row r="3" spans="1:12" x14ac:dyDescent="0.25">
      <c r="A3" t="s">
        <v>53</v>
      </c>
      <c r="B3" t="s">
        <v>54</v>
      </c>
      <c r="D3">
        <f>'Calculations Rough Input'!C7/2 + 0.2</f>
        <v>1.6443505684112711</v>
      </c>
      <c r="E3">
        <v>0</v>
      </c>
      <c r="F3">
        <f>'Calculations Rough Input'!D$4/2</f>
        <v>12.5</v>
      </c>
      <c r="G3">
        <f>G2</f>
        <v>4.1722971289399249</v>
      </c>
      <c r="H3">
        <f>H2</f>
        <v>16.603646969639467</v>
      </c>
      <c r="I3">
        <f>I2</f>
        <v>16.603646969639467</v>
      </c>
      <c r="J3">
        <f>J2</f>
        <v>16.603646969639467</v>
      </c>
      <c r="K3">
        <f>K2</f>
        <v>1.6443505684112711</v>
      </c>
      <c r="L3" s="2"/>
    </row>
    <row r="4" spans="1:12" x14ac:dyDescent="0.25">
      <c r="L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"/>
  <sheetViews>
    <sheetView workbookViewId="0">
      <selection activeCell="H7" sqref="H7"/>
    </sheetView>
  </sheetViews>
  <sheetFormatPr defaultRowHeight="15" x14ac:dyDescent="0.25"/>
  <cols>
    <col min="6" max="6" width="14.85546875" style="3" bestFit="1" customWidth="1"/>
  </cols>
  <sheetData>
    <row r="1" spans="1:10" x14ac:dyDescent="0.2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55</v>
      </c>
      <c r="I1" s="2" t="s">
        <v>42</v>
      </c>
    </row>
    <row r="2" spans="1:10" x14ac:dyDescent="0.25">
      <c r="A2" t="s">
        <v>56</v>
      </c>
      <c r="B2" t="s">
        <v>51</v>
      </c>
      <c r="C2" t="s">
        <v>45</v>
      </c>
      <c r="D2">
        <v>-0.35</v>
      </c>
      <c r="E2">
        <v>-0.35</v>
      </c>
      <c r="F2" t="s">
        <v>57</v>
      </c>
      <c r="J2" s="2"/>
    </row>
    <row r="3" spans="1:10" x14ac:dyDescent="0.25">
      <c r="A3" t="s">
        <v>58</v>
      </c>
      <c r="B3" t="s">
        <v>51</v>
      </c>
      <c r="C3" t="s">
        <v>59</v>
      </c>
      <c r="D3">
        <v>-0.35</v>
      </c>
      <c r="E3">
        <v>-0.35</v>
      </c>
      <c r="F3" t="s">
        <v>57</v>
      </c>
      <c r="J3" s="2"/>
    </row>
    <row r="4" spans="1:10" x14ac:dyDescent="0.25">
      <c r="A4" t="s">
        <v>60</v>
      </c>
      <c r="B4" t="s">
        <v>54</v>
      </c>
      <c r="C4" t="s">
        <v>45</v>
      </c>
      <c r="D4">
        <v>-0.35</v>
      </c>
      <c r="E4">
        <v>-0.35</v>
      </c>
      <c r="F4" t="s">
        <v>57</v>
      </c>
      <c r="J4" s="2"/>
    </row>
    <row r="5" spans="1:10" x14ac:dyDescent="0.25">
      <c r="A5" t="s">
        <v>61</v>
      </c>
      <c r="B5" t="s">
        <v>54</v>
      </c>
      <c r="C5" t="s">
        <v>59</v>
      </c>
      <c r="D5">
        <v>-0.35</v>
      </c>
      <c r="E5">
        <v>-0.35</v>
      </c>
      <c r="F5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I1" sqref="I1"/>
    </sheetView>
  </sheetViews>
  <sheetFormatPr defaultRowHeight="15" x14ac:dyDescent="0.25"/>
  <sheetData>
    <row r="1" spans="1:10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62</v>
      </c>
      <c r="G1" t="s">
        <v>36</v>
      </c>
      <c r="H1" t="s">
        <v>37</v>
      </c>
      <c r="I1" t="s">
        <v>55</v>
      </c>
      <c r="J1" s="2" t="s">
        <v>42</v>
      </c>
    </row>
    <row r="2" spans="1:10" x14ac:dyDescent="0.25">
      <c r="A2" t="s">
        <v>63</v>
      </c>
      <c r="B2" t="s">
        <v>51</v>
      </c>
      <c r="C2" t="s">
        <v>45</v>
      </c>
      <c r="D2">
        <v>0</v>
      </c>
      <c r="E2">
        <v>0</v>
      </c>
      <c r="F2">
        <v>4</v>
      </c>
      <c r="G2" t="s">
        <v>57</v>
      </c>
      <c r="J2" s="2"/>
    </row>
    <row r="3" spans="1:10" x14ac:dyDescent="0.25">
      <c r="A3" t="s">
        <v>64</v>
      </c>
      <c r="B3" t="s">
        <v>51</v>
      </c>
      <c r="C3" t="s">
        <v>59</v>
      </c>
      <c r="D3">
        <v>0</v>
      </c>
      <c r="E3">
        <v>0</v>
      </c>
      <c r="F3">
        <v>6</v>
      </c>
      <c r="G3" t="s">
        <v>57</v>
      </c>
      <c r="J3" s="2"/>
    </row>
    <row r="4" spans="1:10" x14ac:dyDescent="0.25">
      <c r="A4" t="s">
        <v>65</v>
      </c>
      <c r="B4" t="s">
        <v>54</v>
      </c>
      <c r="C4" t="s">
        <v>45</v>
      </c>
      <c r="D4">
        <v>0</v>
      </c>
      <c r="E4">
        <v>0</v>
      </c>
      <c r="F4">
        <v>4</v>
      </c>
      <c r="G4" t="s">
        <v>57</v>
      </c>
      <c r="J4" s="2"/>
    </row>
    <row r="5" spans="1:10" x14ac:dyDescent="0.25">
      <c r="A5" t="s">
        <v>66</v>
      </c>
      <c r="B5" t="s">
        <v>54</v>
      </c>
      <c r="C5" t="s">
        <v>59</v>
      </c>
      <c r="D5">
        <v>0</v>
      </c>
      <c r="E5">
        <v>0</v>
      </c>
      <c r="F5">
        <v>6</v>
      </c>
      <c r="G5" t="s">
        <v>57</v>
      </c>
    </row>
    <row r="6" spans="1:10" x14ac:dyDescent="0.25">
      <c r="A6" t="s">
        <v>67</v>
      </c>
      <c r="B6" t="s">
        <v>59</v>
      </c>
      <c r="C6" t="s">
        <v>44</v>
      </c>
      <c r="D6">
        <v>0</v>
      </c>
      <c r="E6">
        <v>0</v>
      </c>
      <c r="F6">
        <v>2</v>
      </c>
      <c r="G6" t="s">
        <v>57</v>
      </c>
    </row>
    <row r="7" spans="1:10" x14ac:dyDescent="0.25">
      <c r="A7" t="s">
        <v>68</v>
      </c>
      <c r="B7" t="s">
        <v>59</v>
      </c>
      <c r="C7" t="s">
        <v>48</v>
      </c>
      <c r="D7">
        <v>0</v>
      </c>
      <c r="E7">
        <v>0</v>
      </c>
      <c r="F7">
        <v>8</v>
      </c>
      <c r="G7" t="s">
        <v>57</v>
      </c>
    </row>
    <row r="8" spans="1:10" x14ac:dyDescent="0.25">
      <c r="A8" t="s">
        <v>69</v>
      </c>
      <c r="B8" t="s">
        <v>45</v>
      </c>
      <c r="C8" t="s">
        <v>44</v>
      </c>
      <c r="D8">
        <v>0</v>
      </c>
      <c r="E8">
        <v>0</v>
      </c>
      <c r="F8">
        <v>2</v>
      </c>
      <c r="G8" t="s">
        <v>57</v>
      </c>
    </row>
    <row r="9" spans="1:10" x14ac:dyDescent="0.25">
      <c r="A9" t="s">
        <v>70</v>
      </c>
      <c r="B9" t="s">
        <v>45</v>
      </c>
      <c r="C9" t="s">
        <v>48</v>
      </c>
      <c r="D9">
        <v>0</v>
      </c>
      <c r="E9">
        <v>0</v>
      </c>
      <c r="F9">
        <v>8</v>
      </c>
      <c r="G9" t="s">
        <v>57</v>
      </c>
    </row>
    <row r="10" spans="1:10" x14ac:dyDescent="0.25">
      <c r="A10" t="s">
        <v>71</v>
      </c>
      <c r="B10" t="s">
        <v>44</v>
      </c>
      <c r="C10" t="s">
        <v>51</v>
      </c>
      <c r="D10">
        <v>0</v>
      </c>
      <c r="E10">
        <v>0</v>
      </c>
      <c r="F10">
        <v>2</v>
      </c>
      <c r="G10" t="s">
        <v>57</v>
      </c>
    </row>
    <row r="11" spans="1:10" x14ac:dyDescent="0.25">
      <c r="A11" t="s">
        <v>72</v>
      </c>
      <c r="B11" t="s">
        <v>44</v>
      </c>
      <c r="C11" t="s">
        <v>54</v>
      </c>
      <c r="D11">
        <v>0</v>
      </c>
      <c r="E11">
        <v>0</v>
      </c>
      <c r="F11">
        <v>8</v>
      </c>
      <c r="G11" t="s">
        <v>57</v>
      </c>
    </row>
    <row r="12" spans="1:10" x14ac:dyDescent="0.25">
      <c r="A12" t="s">
        <v>73</v>
      </c>
      <c r="B12" t="s">
        <v>48</v>
      </c>
      <c r="C12" t="s">
        <v>51</v>
      </c>
      <c r="D12">
        <v>0</v>
      </c>
      <c r="E12">
        <v>0</v>
      </c>
      <c r="F12">
        <v>2</v>
      </c>
      <c r="G12" t="s">
        <v>57</v>
      </c>
    </row>
    <row r="13" spans="1:10" x14ac:dyDescent="0.25">
      <c r="A13" t="s">
        <v>74</v>
      </c>
      <c r="B13" t="s">
        <v>48</v>
      </c>
      <c r="C13" t="s">
        <v>54</v>
      </c>
      <c r="D13">
        <v>0</v>
      </c>
      <c r="E13">
        <v>0</v>
      </c>
      <c r="F13">
        <v>8</v>
      </c>
      <c r="G13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A6" sqref="A6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33</v>
      </c>
      <c r="D1" t="s">
        <v>75</v>
      </c>
      <c r="E1" t="s">
        <v>76</v>
      </c>
      <c r="F1" t="s">
        <v>77</v>
      </c>
      <c r="G1" t="s">
        <v>78</v>
      </c>
    </row>
    <row r="2" spans="1:7" x14ac:dyDescent="0.25">
      <c r="A2" t="s">
        <v>63</v>
      </c>
      <c r="B2" t="s">
        <v>51</v>
      </c>
      <c r="C2" t="s">
        <v>45</v>
      </c>
      <c r="D2">
        <v>-1</v>
      </c>
      <c r="E2">
        <v>0</v>
      </c>
      <c r="F2">
        <v>0</v>
      </c>
      <c r="G2" t="s">
        <v>66</v>
      </c>
    </row>
    <row r="3" spans="1:7" x14ac:dyDescent="0.25">
      <c r="A3" t="s">
        <v>64</v>
      </c>
      <c r="B3" t="s">
        <v>51</v>
      </c>
      <c r="C3" t="s">
        <v>59</v>
      </c>
      <c r="D3">
        <v>-1</v>
      </c>
      <c r="E3">
        <v>0</v>
      </c>
      <c r="F3">
        <v>0</v>
      </c>
      <c r="G3" t="s">
        <v>65</v>
      </c>
    </row>
    <row r="4" spans="1:7" x14ac:dyDescent="0.25">
      <c r="A4" t="s">
        <v>65</v>
      </c>
      <c r="B4" t="s">
        <v>54</v>
      </c>
      <c r="C4" t="s">
        <v>45</v>
      </c>
      <c r="D4">
        <v>1</v>
      </c>
      <c r="E4">
        <v>0</v>
      </c>
      <c r="F4">
        <v>0</v>
      </c>
      <c r="G4" t="s">
        <v>64</v>
      </c>
    </row>
    <row r="5" spans="1:7" x14ac:dyDescent="0.25">
      <c r="A5" t="s">
        <v>66</v>
      </c>
      <c r="B5" t="s">
        <v>54</v>
      </c>
      <c r="C5" t="s">
        <v>59</v>
      </c>
      <c r="D5">
        <v>1</v>
      </c>
      <c r="E5">
        <v>0</v>
      </c>
      <c r="F5">
        <v>0</v>
      </c>
      <c r="G5" t="s">
        <v>63</v>
      </c>
    </row>
    <row r="6" spans="1:7" x14ac:dyDescent="0.25">
      <c r="A6" t="s">
        <v>67</v>
      </c>
      <c r="B6" t="s">
        <v>59</v>
      </c>
      <c r="C6" t="s">
        <v>44</v>
      </c>
      <c r="D6">
        <v>0</v>
      </c>
      <c r="E6">
        <v>-1</v>
      </c>
      <c r="F6">
        <v>0</v>
      </c>
      <c r="G6" t="s">
        <v>70</v>
      </c>
    </row>
    <row r="7" spans="1:7" x14ac:dyDescent="0.25">
      <c r="A7" t="s">
        <v>68</v>
      </c>
      <c r="B7" t="s">
        <v>59</v>
      </c>
      <c r="C7" t="s">
        <v>48</v>
      </c>
      <c r="D7">
        <v>0</v>
      </c>
      <c r="E7">
        <v>-1</v>
      </c>
      <c r="F7">
        <v>0</v>
      </c>
      <c r="G7" t="s">
        <v>69</v>
      </c>
    </row>
    <row r="8" spans="1:7" x14ac:dyDescent="0.25">
      <c r="A8" t="s">
        <v>69</v>
      </c>
      <c r="B8" t="s">
        <v>45</v>
      </c>
      <c r="C8" t="s">
        <v>44</v>
      </c>
      <c r="D8">
        <v>0</v>
      </c>
      <c r="E8">
        <v>1</v>
      </c>
      <c r="F8">
        <v>0</v>
      </c>
      <c r="G8" t="s">
        <v>68</v>
      </c>
    </row>
    <row r="9" spans="1:7" x14ac:dyDescent="0.25">
      <c r="A9" t="s">
        <v>70</v>
      </c>
      <c r="B9" t="s">
        <v>45</v>
      </c>
      <c r="C9" t="s">
        <v>48</v>
      </c>
      <c r="D9">
        <v>0</v>
      </c>
      <c r="E9">
        <v>1</v>
      </c>
      <c r="F9">
        <v>0</v>
      </c>
      <c r="G9" t="s">
        <v>67</v>
      </c>
    </row>
    <row r="10" spans="1:7" x14ac:dyDescent="0.25">
      <c r="A10" t="s">
        <v>71</v>
      </c>
      <c r="B10" t="s">
        <v>44</v>
      </c>
      <c r="C10" t="s">
        <v>51</v>
      </c>
      <c r="D10">
        <v>0</v>
      </c>
      <c r="E10">
        <v>0</v>
      </c>
      <c r="F10">
        <v>-1</v>
      </c>
      <c r="G10" t="s">
        <v>74</v>
      </c>
    </row>
    <row r="11" spans="1:7" x14ac:dyDescent="0.25">
      <c r="A11" t="s">
        <v>72</v>
      </c>
      <c r="B11" t="s">
        <v>44</v>
      </c>
      <c r="C11" t="s">
        <v>54</v>
      </c>
      <c r="D11">
        <v>0</v>
      </c>
      <c r="E11">
        <v>0</v>
      </c>
      <c r="F11">
        <v>-1</v>
      </c>
      <c r="G11" t="s">
        <v>73</v>
      </c>
    </row>
    <row r="12" spans="1:7" x14ac:dyDescent="0.25">
      <c r="A12" t="s">
        <v>73</v>
      </c>
      <c r="B12" t="s">
        <v>48</v>
      </c>
      <c r="C12" t="s">
        <v>51</v>
      </c>
      <c r="D12">
        <v>0</v>
      </c>
      <c r="E12">
        <v>0</v>
      </c>
      <c r="F12">
        <v>1</v>
      </c>
      <c r="G12" t="s">
        <v>72</v>
      </c>
    </row>
    <row r="13" spans="1:7" x14ac:dyDescent="0.25">
      <c r="A13" t="s">
        <v>74</v>
      </c>
      <c r="B13" t="s">
        <v>48</v>
      </c>
      <c r="C13" t="s">
        <v>54</v>
      </c>
      <c r="D13">
        <v>0</v>
      </c>
      <c r="E13">
        <v>0</v>
      </c>
      <c r="F13">
        <v>1</v>
      </c>
      <c r="G13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4" t="s">
        <v>31</v>
      </c>
      <c r="B1" s="4" t="s">
        <v>79</v>
      </c>
    </row>
    <row r="2" spans="1:2" x14ac:dyDescent="0.25">
      <c r="A2" t="s">
        <v>3</v>
      </c>
      <c r="B2">
        <v>8.3445942578798498</v>
      </c>
    </row>
    <row r="3" spans="1:2" x14ac:dyDescent="0.25">
      <c r="A3" t="s">
        <v>7</v>
      </c>
      <c r="B3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Calculations Rough Input</vt:lpstr>
      <vt:lpstr>TTC</vt:lpstr>
      <vt:lpstr>Probes</vt:lpstr>
      <vt:lpstr>EPS</vt:lpstr>
      <vt:lpstr>Fuel</vt:lpstr>
      <vt:lpstr>Thrusters</vt:lpstr>
      <vt:lpstr>ThrustVectors</vt:lpstr>
      <vt:lpstr>updates_from_sub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2020-06-09T08:03:46Z</dcterms:created>
  <dcterms:modified xsi:type="dcterms:W3CDTF">2020-06-10T23:26:09Z</dcterms:modified>
</cp:coreProperties>
</file>