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aarhusuniversitet-my.sharepoint.com/personal/au603477_uni_au_dk/Documents/AU Onedrive - RIGTIG/- 5. Semester/Bachelor's Project Course/RF's data/"/>
    </mc:Choice>
  </mc:AlternateContent>
  <xr:revisionPtr revIDLastSave="2" documentId="13_ncr:1_{C1C2FA1E-2904-4E9A-8062-A963B6442681}" xr6:coauthVersionLast="45" xr6:coauthVersionMax="45" xr10:uidLastSave="{84234AB6-DA06-4EBF-848E-63F24A5A480F}"/>
  <bookViews>
    <workbookView xWindow="0" yWindow="0" windowWidth="19180" windowHeight="10200" xr2:uid="{00000000-000D-0000-FFFF-FFFF00000000}"/>
  </bookViews>
  <sheets>
    <sheet name="MISUR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44" i="2" l="1"/>
  <c r="AO32" i="2"/>
  <c r="AM44" i="2"/>
  <c r="AM32" i="2"/>
  <c r="AO6" i="2"/>
  <c r="AM6" i="2"/>
  <c r="AO11" i="2"/>
  <c r="AO10" i="2"/>
  <c r="AM11" i="2"/>
  <c r="AM10" i="2"/>
  <c r="AO13" i="2"/>
  <c r="AO12" i="2"/>
  <c r="AM13" i="2"/>
  <c r="AM12" i="2"/>
  <c r="AO7" i="2"/>
  <c r="AM7" i="2"/>
  <c r="AK29" i="2" l="1"/>
  <c r="AJ29" i="2"/>
  <c r="AP9" i="2"/>
  <c r="AO9" i="2"/>
  <c r="AN9" i="2"/>
  <c r="AM9" i="2"/>
</calcChain>
</file>

<file path=xl/sharedStrings.xml><?xml version="1.0" encoding="utf-8"?>
<sst xmlns="http://schemas.openxmlformats.org/spreadsheetml/2006/main" count="670" uniqueCount="374">
  <si>
    <t>Emotional self-other voice processing in schizophrenia and its relationship with hallucinations: ERP evidence.</t>
  </si>
  <si>
    <t>Pinheiro AP, Rezaii N, Rauber A, Nestor PG, Spencer KM, Niznikiewicz M.</t>
  </si>
  <si>
    <t>Clinical investigation of speech signal features among patients with schizophrenia</t>
  </si>
  <si>
    <t>Zhang J, Pan Z, Gui C, Zhu J, Cui D.</t>
  </si>
  <si>
    <t>Associations of acoustically measured tongue jaw movements and
portion of time speaking with negative symptom severity in patients
with schizophrenia in Italy and the United States</t>
  </si>
  <si>
    <t>Bernardini F, Lunden A, Covington M, Broussard B, Halpern B, Alolayan Y, Crisafio A, Pauselli L, Balducci PM, Capulong L, Attademo L, Lucarini E, Salierno G, Natalicchi L, Quartesan R, Compton MT</t>
  </si>
  <si>
    <t>Can the Acoustic Analysis of Expressive Prosody Discriminate Schizophrenia?</t>
  </si>
  <si>
    <t>Martínez-Sánchez F, Muela-Martínez JA, Cortés-Soto P, García Meilán JJ, Vera Ferrándiz JA, Egea Caparrós A, Pujante Valverde IM.</t>
  </si>
  <si>
    <t>Speech prosody abnormalities and specific dimensional schizotypy features are relationships limited to male participants</t>
  </si>
  <si>
    <t>Bedwell, Jeffrey S., et al</t>
  </si>
  <si>
    <t>A comparison of clinical ratings with vocal acoustic measures of flat affect and alogia.</t>
  </si>
  <si>
    <t>Alpert, M., Shaw, R. J., Pouget, E. R., &amp; Lim, K. O.</t>
  </si>
  <si>
    <t>Acoustic and temporal analysis of speech: A potential biomarker for schizophrenia.</t>
  </si>
  <si>
    <t xml:space="preserve">Rapcan, V., D’Arcy, S., Yeap, S., Afzal, N., Thakore, J., &amp; Reilly, R. B. </t>
  </si>
  <si>
    <t xml:space="preserve"> Prosodic abnormalities in schizotypal personality disorder.</t>
  </si>
  <si>
    <t xml:space="preserve">Dickey, C. C., Vu, M. A. T., Voglmaier, M. M., Niznikiewicz, M. A., McCarley, R. W., &amp; Panych, L. P. </t>
  </si>
  <si>
    <t xml:space="preserve">Bradyphrenia and bradykinesia both contribute to altered speech in schizophrenia: a quantitative acoustic study. </t>
  </si>
  <si>
    <t xml:space="preserve">Cannizzaro, M. S., Cohen, H., Rappard, F., &amp; Snyder, P. J. </t>
  </si>
  <si>
    <t>Higher fundamental voice frequency is
related to extrapyramidal symptoms
in schizophrenia</t>
  </si>
  <si>
    <t>Graux, J., Courtine, J. B., Bruneau, N., Camus, V., &amp; El-Hage, W.</t>
  </si>
  <si>
    <t xml:space="preserve">Can patients with chronic schizophrenia express emotion? A speech analysis. </t>
  </si>
  <si>
    <t xml:space="preserve">McGilloway, S., Cooper, S. J., &amp; Douglas-Cowie, E. </t>
  </si>
  <si>
    <t xml:space="preserve">Constricted expressiveness and psychophysiological reactivity in schizophrenia. </t>
  </si>
  <si>
    <t>Sison, C. E., Alpert, M., Fudge, R., &amp; Stern, R. M. (</t>
  </si>
  <si>
    <t xml:space="preserve">Computerized measurement of negative symptoms in schizophrenia. </t>
  </si>
  <si>
    <t xml:space="preserve">Cohen, A. S., Alpert, M., Nienow, T. M., Dinzeo, T. J., &amp; Docherty, N. M. </t>
  </si>
  <si>
    <t xml:space="preserve"> The normalities and abnormalities associated with speech in psychometrically-defined schizotypy. </t>
  </si>
  <si>
    <t>Cohen, A. S., Auster, T. L., McGovern, J. E., &amp; MacAulay, R. K</t>
  </si>
  <si>
    <t xml:space="preserve">Towards a cognitive resource limitations model of diminished expression in schizotypy. </t>
  </si>
  <si>
    <t xml:space="preserve">Cohen, A. S., Morrison, S. C., Brown, L. A., &amp; Minor, K. S. </t>
  </si>
  <si>
    <t xml:space="preserve"> Understanding constricted affect in schizotypy through computerized prosodic analysis.25(4), 478-491.</t>
  </si>
  <si>
    <t xml:space="preserve">Cohen, A. S., &amp; Hong, S. L. </t>
  </si>
  <si>
    <t xml:space="preserve">Psychiatric symptom versus neurocognitive correlates of diminished expressivity in schizophrenia and mood disorders. </t>
  </si>
  <si>
    <t>Cohen, A. S., Kim, Y., &amp; Najolia, G. M</t>
  </si>
  <si>
    <t xml:space="preserve">On the boundaries of blunt affect/alogia across severe mental illness: implications for Research Domain Criteria. </t>
  </si>
  <si>
    <t xml:space="preserve">Cohen, A. S., Najolia, G. M., Kim, Y., &amp; Dinzeo, T. J. </t>
  </si>
  <si>
    <t>Prosody and lexical accuracy in flat affect schizophrenia.</t>
  </si>
  <si>
    <t xml:space="preserve">Alpert, M., Rosenberg, S. D., Pouget, E. R., &amp; Shaw, R. J. </t>
  </si>
  <si>
    <t>Covington, M. A., He, C., Brown, C., Naçi, L., McClain, J. T., Fjordbak, B. S., .</t>
  </si>
  <si>
    <t xml:space="preserve"> Frequency and neural correlates of pauses in patients with formal thought disorder</t>
  </si>
  <si>
    <t xml:space="preserve">Matsumoto et al. </t>
  </si>
  <si>
    <t>The syntactic role of pauses in the speech of schizophrenic patients with alogia.</t>
  </si>
  <si>
    <t xml:space="preserve">Alpert, M., Clark, A., &amp; Pouget, E. R. </t>
  </si>
  <si>
    <t>A multimethod, multichannel assessment of affective flattening in schizophrenia.</t>
  </si>
  <si>
    <t xml:space="preserve">Kring, A. M., Alpert, M., Neale, J. M., &amp; Harvey, P. D. (1994). </t>
  </si>
  <si>
    <t>hz</t>
  </si>
  <si>
    <t>db</t>
  </si>
  <si>
    <t>frequency</t>
  </si>
  <si>
    <t>variability</t>
  </si>
  <si>
    <t>% of frames (100ms) that were voiced</t>
  </si>
  <si>
    <t>semitones</t>
  </si>
  <si>
    <t>information entropy</t>
  </si>
  <si>
    <t>% time talking</t>
  </si>
  <si>
    <t>db_formant_amplitude (MEAN between (t1_t2)</t>
  </si>
  <si>
    <t>Hz</t>
  </si>
  <si>
    <t>Log10  Hz</t>
  </si>
  <si>
    <t>Semitones/s</t>
  </si>
  <si>
    <t>Frequency variance in semitones</t>
  </si>
  <si>
    <t>amplitude variance in db</t>
  </si>
  <si>
    <t>Percent time talking</t>
  </si>
  <si>
    <t>Response latency</t>
  </si>
  <si>
    <t>sec</t>
  </si>
  <si>
    <t>Number of pauses&gt;250ms</t>
  </si>
  <si>
    <t>Total length of pauses</t>
  </si>
  <si>
    <t>Number of pauses&gt;200ms</t>
  </si>
  <si>
    <t>Pause total</t>
  </si>
  <si>
    <t>Pause SD</t>
  </si>
  <si>
    <t>SD of F0 IN hz</t>
  </si>
  <si>
    <t>Average
pause time  computed as the average millisecond pause
between utterances</t>
  </si>
  <si>
    <t>words rate per minute</t>
  </si>
  <si>
    <t>SP_DUR_HC_M</t>
  </si>
  <si>
    <t>SP_DUR_HC_SD</t>
  </si>
  <si>
    <t>SP_DUR_SZ_M</t>
  </si>
  <si>
    <t>SP_DUR_SZ_SD</t>
  </si>
  <si>
    <t>SP_RAT_HC_M</t>
  </si>
  <si>
    <t>SP_RAT_HC_SD</t>
  </si>
  <si>
    <t>SP_RAT_SZ_M</t>
  </si>
  <si>
    <t>SP_RAT_SZ_SD</t>
  </si>
  <si>
    <t>PA_DUR_HC_M</t>
  </si>
  <si>
    <t>PA_DUR__HC_SD</t>
  </si>
  <si>
    <t>PA_DUR_SZ_M</t>
  </si>
  <si>
    <t>PA_DUR_SZ_SD</t>
  </si>
  <si>
    <t>PA_NUM_HC_M</t>
  </si>
  <si>
    <t>PA_NUM_HC_SD</t>
  </si>
  <si>
    <t>PA_NUM_SZ_M</t>
  </si>
  <si>
    <t>PA_NUM_SZ_SD</t>
  </si>
  <si>
    <t>PA_TLE_HC_M</t>
  </si>
  <si>
    <t>PA_TLE_HC_SD</t>
  </si>
  <si>
    <t>PA_TLE_SZ_M</t>
  </si>
  <si>
    <t>PA_TLE_SZ_SD</t>
  </si>
  <si>
    <t>PA_RL_HC_M</t>
  </si>
  <si>
    <t>PA_RL_HC_SD</t>
  </si>
  <si>
    <t>PA_RL_SZ_M</t>
  </si>
  <si>
    <t>PA_RL_SZ_SD</t>
  </si>
  <si>
    <t>PA_SD_HC_M</t>
  </si>
  <si>
    <t>PA_SD_HC_SD</t>
  </si>
  <si>
    <t>PA_SD_SZ_M</t>
  </si>
  <si>
    <t>PA_SD_SZ_SD</t>
  </si>
  <si>
    <t>PITCH_F0_HC_M</t>
  </si>
  <si>
    <t>PITCH_F0_HC_SD</t>
  </si>
  <si>
    <t>PITCH_F0_SZ_M</t>
  </si>
  <si>
    <t>PITCH_F0_SZ_SD</t>
  </si>
  <si>
    <t>PITCH_F1_HC_M</t>
  </si>
  <si>
    <t>PITCH_F1_HC_SD</t>
  </si>
  <si>
    <t>PITCH_F1_SZ_M</t>
  </si>
  <si>
    <t>PITCH_F1_SZ_SD</t>
  </si>
  <si>
    <t>PITCH_F2_HC_M</t>
  </si>
  <si>
    <t>PITCH_F2_HC_SD</t>
  </si>
  <si>
    <t>PITCH_F2_SZ_M</t>
  </si>
  <si>
    <t>PITCH_F2_SZ_SD</t>
  </si>
  <si>
    <t>PITCH_F3_HC_M</t>
  </si>
  <si>
    <t>PITCH_F3_HC_SD</t>
  </si>
  <si>
    <t>PITCH_F3_SZ_M</t>
  </si>
  <si>
    <t>PITCH_F3_SZ_SD</t>
  </si>
  <si>
    <t>PITCH_F4_HC_M</t>
  </si>
  <si>
    <t>PITCH_F4_HC_SD</t>
  </si>
  <si>
    <t>PITCH_F4_SZ_M</t>
  </si>
  <si>
    <t>PITCH_F4_SZ_SD</t>
  </si>
  <si>
    <t>PITCH_F5_HC_M</t>
  </si>
  <si>
    <t>PITCH_F5_HC_SD</t>
  </si>
  <si>
    <t>PITCH_F5_SZ_M</t>
  </si>
  <si>
    <t>PITCH_F5_SZ_SD</t>
  </si>
  <si>
    <t>PITCH_F6_HC_M</t>
  </si>
  <si>
    <t>PITCH_F6_HC_SD</t>
  </si>
  <si>
    <t>PITCH_F6_SZ_M</t>
  </si>
  <si>
    <t>PITCH_F6_SZ_SD</t>
  </si>
  <si>
    <t>PITCH_F0SD_HC_M</t>
  </si>
  <si>
    <t>PITCH_F0SD_HC_SD</t>
  </si>
  <si>
    <t>PITCH_F0SD_SZ_M</t>
  </si>
  <si>
    <t>PITCH_F0SD_SZ_SD</t>
  </si>
  <si>
    <t>PITCH_F1SD_HC_M</t>
  </si>
  <si>
    <t>PITCH_F1SD_HC_SD</t>
  </si>
  <si>
    <t>PITCH_F1SD_SZ_M</t>
  </si>
  <si>
    <t>PITCH_F1SD_SZ_SD</t>
  </si>
  <si>
    <t>PITCH_F2SD_HC_M</t>
  </si>
  <si>
    <t>PITCH_F2SD_HC_SD</t>
  </si>
  <si>
    <t>PITCH_F2SD_SZ_M</t>
  </si>
  <si>
    <t>PITCH_F2SD_SZ_SD</t>
  </si>
  <si>
    <t>PITCH_BDWTH_HC_M</t>
  </si>
  <si>
    <t>PITCH_BDWTH_HC_SD</t>
  </si>
  <si>
    <t>PITCH_BDWTH_SZ_M</t>
  </si>
  <si>
    <t>PITCH_BDWTH_SZ_SD</t>
  </si>
  <si>
    <t>PITCH_F0RAN_HC_M</t>
  </si>
  <si>
    <t>PITCH_F0RAN_HC_SD</t>
  </si>
  <si>
    <t>PITCH_F0RAN_SZ_M</t>
  </si>
  <si>
    <t>PITCH_F0RAN_SZ_SD</t>
  </si>
  <si>
    <t>INT_MEAN_HC_M</t>
  </si>
  <si>
    <t>INT_MEAN_HC_SD</t>
  </si>
  <si>
    <t>INT_MEAN_SZ_M</t>
  </si>
  <si>
    <t>INT_VAR_HC_M</t>
  </si>
  <si>
    <t>INT_VAR_HC_SD</t>
  </si>
  <si>
    <t>INT_VAR_SZ_M</t>
  </si>
  <si>
    <t>not specified, maybe hz?</t>
  </si>
  <si>
    <t>not specified, db?</t>
  </si>
  <si>
    <t xml:space="preserve">Mean words duration (ms) </t>
  </si>
  <si>
    <t xml:space="preserve"> Hesitation patterns in the speech of thought-disordered schizophrenic and manic patients. </t>
  </si>
  <si>
    <t xml:space="preserve">Resnick, H. S., &amp; Oltmanns, T. F. </t>
  </si>
  <si>
    <t>Paralinguistic characteristics of speech in schizophrenics and depressives.</t>
  </si>
  <si>
    <t xml:space="preserve">Mandal, M. K., Srivastava, P., &amp; Singh, S. K. </t>
  </si>
  <si>
    <t>Specific linguistic and pragmatic deficits in Italian patients with schizophrenia</t>
  </si>
  <si>
    <t xml:space="preserve">Tavano, A., Sponda, S., Fabbro, F., Perlini, C., Rambaldelli, G., Ferro, A., ... &amp; Brambilla, P. </t>
  </si>
  <si>
    <t>Linguistic production and syntactic
comprehension in schizophrenia and bipolar
disorde</t>
  </si>
  <si>
    <t>Perlini et al .</t>
  </si>
  <si>
    <t xml:space="preserve"> Speech patterning in recently admitted and chronic long‐stay schizophrenic patients.</t>
  </si>
  <si>
    <t>Rutter, D. R.</t>
  </si>
  <si>
    <t xml:space="preserve"> Emotion word use in the conversational speech of schizophrenia patients.</t>
  </si>
  <si>
    <t>St-Hilaire, A., Cohen, A. S., &amp; Docherty, N. M</t>
  </si>
  <si>
    <t>Missing referents, psychotic symptoms, and discriminating the internal from the externalized.</t>
  </si>
  <si>
    <t xml:space="preserve">Docherty, N. M. </t>
  </si>
  <si>
    <t>Number of pauses  &gt;250ms and &gt; 3000ms_TOTAL</t>
  </si>
  <si>
    <t>Hesitation duration/frequency duration)</t>
  </si>
  <si>
    <t>total time subject speaks out time alloted</t>
  </si>
  <si>
    <t>mean number of words/s</t>
  </si>
  <si>
    <t>mean length of utterance</t>
  </si>
  <si>
    <t>mean length of pauses</t>
  </si>
  <si>
    <t>words/sec</t>
  </si>
  <si>
    <t>% time speaking</t>
  </si>
  <si>
    <t>Title</t>
  </si>
  <si>
    <t>Authors</t>
  </si>
  <si>
    <t>Year_publication</t>
  </si>
  <si>
    <t>SAMPLE_SIZE_SZ</t>
  </si>
  <si>
    <t>_1_it</t>
  </si>
  <si>
    <t>_2_us</t>
  </si>
  <si>
    <t>_a_rote_speech_confition</t>
  </si>
  <si>
    <t>_b_free_speech condition</t>
  </si>
  <si>
    <t>INT_MEAN_SZ_SD</t>
  </si>
  <si>
    <t>variability(?) in the F0 in %</t>
  </si>
  <si>
    <t>MALE_SZ</t>
  </si>
  <si>
    <t>MALE_HC</t>
  </si>
  <si>
    <t>FEMALE_HC</t>
  </si>
  <si>
    <t>NR</t>
  </si>
  <si>
    <t>FEMALE_SZ</t>
  </si>
  <si>
    <t>AGE_M_SZ</t>
  </si>
  <si>
    <t>AGE_SD_SZ</t>
  </si>
  <si>
    <t>AGE_M_HC</t>
  </si>
  <si>
    <t>AGE_SD_HC</t>
  </si>
  <si>
    <t>EDUCATION_M_SZ</t>
  </si>
  <si>
    <t>EDUCATION_SD_SZ</t>
  </si>
  <si>
    <t>EDUCATION_M_HC</t>
  </si>
  <si>
    <t>EDUCATION_SD_HC</t>
  </si>
  <si>
    <t>DIAGNOSIS</t>
  </si>
  <si>
    <t>SZ</t>
  </si>
  <si>
    <t>ST</t>
  </si>
  <si>
    <t xml:space="preserve"> words/s</t>
  </si>
  <si>
    <t>speech fluency(words per sec)</t>
  </si>
  <si>
    <t>predetermined</t>
  </si>
  <si>
    <t>free spech</t>
  </si>
  <si>
    <t>PITCH_F0_ENTROPY_HC_M</t>
  </si>
  <si>
    <t>PITCH_F0_ENTROPY__HC_SD</t>
  </si>
  <si>
    <t>PITCH_F0_ENTROPY_SZ_M</t>
  </si>
  <si>
    <t>PITCH_F0_ENTROPY__SZ_SD</t>
  </si>
  <si>
    <t>standard deviation of the standard deviation of the F0 (multiplied by a factor of 100)</t>
  </si>
  <si>
    <t>variance of voice level_db</t>
  </si>
  <si>
    <t>standard deviation of the sd of intensity</t>
  </si>
  <si>
    <t>db_entropy</t>
  </si>
  <si>
    <t>average sd of intensity (i.e volume)</t>
  </si>
  <si>
    <t>sd in hz of the pitch maximum and minimum</t>
  </si>
  <si>
    <t>normal_partner condition</t>
  </si>
  <si>
    <t>patient_partner condition</t>
  </si>
  <si>
    <t>INT_VAR_SZ_SD</t>
  </si>
  <si>
    <t>mean duration</t>
  </si>
  <si>
    <t>AL MINUTO_frequency</t>
  </si>
  <si>
    <t>INT_VAR_ENTR_HC_M</t>
  </si>
  <si>
    <t>INT_VAR_ENTR_HC_SD</t>
  </si>
  <si>
    <t>INT_VAR_ENTR_SZ_M</t>
  </si>
  <si>
    <t>INT_VAR_ENTR_SZ_SD</t>
  </si>
  <si>
    <t>Relative variaton in local pitch - coefficient variation ok</t>
  </si>
  <si>
    <t xml:space="preserve">Speech fluency and schizophrenic negative signs. </t>
  </si>
  <si>
    <t>Alpert, M., Kotsaftis, A., &amp; Pouget, E. R.</t>
  </si>
  <si>
    <t>Mean in-turn pause duration</t>
  </si>
  <si>
    <t xml:space="preserve">2 min + 2 min </t>
  </si>
  <si>
    <t>global intonation=standard deviation of local intonation values across the speech sample (local intonation = average standard deviation of fundamental
frequency values computed separately for each utterance)</t>
  </si>
  <si>
    <t>% speech production</t>
  </si>
  <si>
    <t>variability_entropy</t>
  </si>
  <si>
    <t>intensity_mean</t>
  </si>
  <si>
    <t>intensity_variability</t>
  </si>
  <si>
    <t>pitch_f0_variability</t>
  </si>
  <si>
    <t xml:space="preserve">Phonetic measures of reduced tongue movement correlate with negative symptom severity in hospitalized patients with first-episode schizophrenia-spectrum disorders. </t>
  </si>
  <si>
    <t xml:space="preserve">Rochester, S. R., Thurston, S., &amp; Rupp, J. </t>
  </si>
  <si>
    <t>Hesitations as clues to failures in coherence: A study of the thought-disordered speaker.</t>
  </si>
  <si>
    <t xml:space="preserve"> Imagery mediation of vocal emphasis in flat affect. </t>
  </si>
  <si>
    <t xml:space="preserve">Alpert, M., &amp; Anderson, L. T. </t>
  </si>
  <si>
    <t xml:space="preserve">log of amplitude variance </t>
  </si>
  <si>
    <t>The relationship between affect expression and affect recognition in schizophrenia. S</t>
  </si>
  <si>
    <t xml:space="preserve">Shaw, R. J., Dong, M., Lim, K. O., Faustman, W. O., Pouget, E. R., &amp; Alpert, M. </t>
  </si>
  <si>
    <t>Vocal indicators of psychiatric treatment effects in depressives and schizophrenics.</t>
  </si>
  <si>
    <t xml:space="preserve">Tolkmitt, F., Helfrich, H., Standke, R., &amp; Scherer, K. R. . </t>
  </si>
  <si>
    <t xml:space="preserve">2,63197
</t>
  </si>
  <si>
    <t>Content and style of speech from mothers with schizophrenia towards their infants.</t>
  </si>
  <si>
    <t xml:space="preserve">Wan, M. W., Penketh, V., Salmon, M. P., &amp; Abel, K. M. </t>
  </si>
  <si>
    <t>Study_2</t>
  </si>
  <si>
    <t>Spontaneous speech prosody and discourse analysis in schizophrenia and Fronto Temporal Dementia (FTD) patients. colombiana de psiquiatria, 44(1), 13-19.</t>
  </si>
  <si>
    <t>Martínez, A., Felizzola Donado, C. A., &amp; Matallana Eslava, D. L.</t>
  </si>
  <si>
    <t>The aprosody of schizophrenia: Computationally derived acoustic phonetic underpinnings of monotone speech.</t>
  </si>
  <si>
    <t>Compton, M. T., Lunden, A., Cleary, S. D., Pauselli, L., Alolayan, Y., Halpern, B., ... &amp; Bernardini, F. (2018).</t>
  </si>
  <si>
    <t>pause/sec-&gt; frequency</t>
  </si>
  <si>
    <t>Written but not oral verbal production is preserved in young schizophrenic patients. Psychiatry research, 111(2), 137-145.</t>
  </si>
  <si>
    <t xml:space="preserve">Salomé, F., Boyer, P., &amp; Fayol, M. </t>
  </si>
  <si>
    <t xml:space="preserve">Alpert, M., Pouget, E. R., Sison, C., Yahia, M., &amp; Allan, E. </t>
  </si>
  <si>
    <t>Cues to the assessment of affects and moods: Speech fluency and pausing. tin.</t>
  </si>
  <si>
    <t xml:space="preserve">The effects of oxytocin and galantamine on
objectively-defined vocal and facial expression: Data from the CIDAR study.
</t>
  </si>
  <si>
    <t xml:space="preserve">Cohen, A. S., Mitchell, K. R., Strauss, G. P., Blanchard, J. J., Buchanan, R. W., Kelly, D. L., ... &amp; Carpenter, W. T. </t>
  </si>
  <si>
    <t>Evidence for depression and schizophrenia in speech prosody. In Third ISCA Workshop on Experimental Linguistics.</t>
  </si>
  <si>
    <t xml:space="preserve">Kliper, R., Vaizman, Y., Weinshall, D., &amp; Portuguese, S. </t>
  </si>
  <si>
    <t xml:space="preserve">Prosodic Analysis of Speech and the Underlying Mental State. </t>
  </si>
  <si>
    <t xml:space="preserve">Kliper, R., Portuguese, S., &amp; Weinshall, D. </t>
  </si>
  <si>
    <t>48,46 minutes</t>
  </si>
  <si>
    <t>57,13 minutes</t>
  </si>
  <si>
    <t>sd of pitch for sentence</t>
  </si>
  <si>
    <t>average voiceless epoch bounded by speech N150 ms in LENGTH</t>
  </si>
  <si>
    <t>standard deviation of the fundamental frequency
values computedwithin a voiced epoch [i.e., an “utterance”], then averaged
across utterances</t>
  </si>
  <si>
    <t>standard deviation of the
volume computed within an utterance, then averaged across utterances</t>
  </si>
  <si>
    <t xml:space="preserve">Affective-prosodic deficits in schizophrenia: profiles of patients with brain damage and comparison with relation to schizophrenic symptoms. </t>
  </si>
  <si>
    <t>Ross, E. D., Orbelo, D. M., Cartwright, J., Hansel, S., Burgard, M., Testa, J. A., &amp; Buck, R.</t>
  </si>
  <si>
    <t>repetition</t>
  </si>
  <si>
    <t>&gt; 10 msec</t>
  </si>
  <si>
    <t>Mean pause duration (s), &gt; 250 ms</t>
  </si>
  <si>
    <t>Average pause, s, &gt; 200ms</t>
  </si>
  <si>
    <t>Average pause dur (media e iqr) NR</t>
  </si>
  <si>
    <t>&gt; 200m sec</t>
  </si>
  <si>
    <t>Pinheiro et al. (2016)</t>
  </si>
  <si>
    <t>Zhang et al. (2016)</t>
  </si>
  <si>
    <t>Bedwell et al. (2014)</t>
  </si>
  <si>
    <t>Alpert et al. (2002)</t>
  </si>
  <si>
    <t>Rapcan et al. (2010)</t>
  </si>
  <si>
    <t>Graux et al. (2011)</t>
  </si>
  <si>
    <t>McGilloway et al. (2003)</t>
  </si>
  <si>
    <t>Sison et al. (1996)</t>
  </si>
  <si>
    <t>Cohen et al. (2008)</t>
  </si>
  <si>
    <t>Cohen et al. (2014)</t>
  </si>
  <si>
    <t>Cohen et al. (2011a)</t>
  </si>
  <si>
    <t>Cohen et al. (2017)</t>
  </si>
  <si>
    <t>Cohen et al. (2011b)</t>
  </si>
  <si>
    <t>Cohen et al. (2013)</t>
  </si>
  <si>
    <t>Cohen et al. (2012)</t>
  </si>
  <si>
    <t>Alpert et al. (1997)</t>
  </si>
  <si>
    <t>Kliper et al. (2010)</t>
  </si>
  <si>
    <t>Kliper et al. (2015)</t>
  </si>
  <si>
    <t>Alpert et al. (1995)</t>
  </si>
  <si>
    <t>Salomè et al. (2002)</t>
  </si>
  <si>
    <t>Martinez e al. (2015)</t>
  </si>
  <si>
    <t>Tolkmitt (1982)</t>
  </si>
  <si>
    <t>Rochester et al. (1977)</t>
  </si>
  <si>
    <t>Wan et al. (2008)</t>
  </si>
  <si>
    <t>Docherty et al. (2012)</t>
  </si>
  <si>
    <t>Shaw (1999)</t>
  </si>
  <si>
    <t>St-Hilaire et al. (2008)</t>
  </si>
  <si>
    <t>Perlini et al. (2012)</t>
  </si>
  <si>
    <t>Mandal et al. (1990)</t>
  </si>
  <si>
    <t>Resnick et al. (1984)</t>
  </si>
  <si>
    <t>Pinheiro et al. (2017)</t>
  </si>
  <si>
    <t>Kring et al. (1994)</t>
  </si>
  <si>
    <t>Matsumoto et al. (2013)</t>
  </si>
  <si>
    <t>Covington et al. (2012)</t>
  </si>
  <si>
    <t>Alpert et al. (2000)</t>
  </si>
  <si>
    <t>Alpert et al. (1977)</t>
  </si>
  <si>
    <t>perceptual</t>
  </si>
  <si>
    <t>Meaux, L. T., Mitchell, K. R., &amp; Cohen, A. S.</t>
  </si>
  <si>
    <t>memory</t>
  </si>
  <si>
    <t>Blunted vocal affect and expression is not associated with schizophrenia: A computerized acoustic analysis of speech under ambiguous conditions</t>
  </si>
  <si>
    <t>Alpert et al. (1994)</t>
  </si>
  <si>
    <t>TYPE_OF_TASK</t>
  </si>
  <si>
    <t>SOCIAL</t>
  </si>
  <si>
    <t>FREE</t>
  </si>
  <si>
    <t>length of utterances (mean?), ms</t>
  </si>
  <si>
    <t>sentence in ms</t>
  </si>
  <si>
    <t>Utterance duration is ms</t>
  </si>
  <si>
    <t>(total length of utterenances (s)/total time recording ) * 100</t>
  </si>
  <si>
    <t>ms</t>
  </si>
  <si>
    <t>Mean utterance duration (ms)</t>
  </si>
  <si>
    <t>% Time non-silent</t>
  </si>
  <si>
    <t>% non-pause</t>
  </si>
  <si>
    <t>Proportion of non-silence _sentence</t>
  </si>
  <si>
    <t>Proportion of non-silence _fee speech</t>
  </si>
  <si>
    <t>Non-Pause rate % &gt; 300 ms</t>
  </si>
  <si>
    <t>% (TOTAL Non-HESITATION DURATION/TOTAL SPEECH DURATION)</t>
  </si>
  <si>
    <t>SPEECH_PERCENTAGE</t>
  </si>
  <si>
    <t>SP_PER_HC_M</t>
  </si>
  <si>
    <t>SP_PER_HC_SD</t>
  </si>
  <si>
    <t>SP_PER_SZ_M</t>
  </si>
  <si>
    <t>SP_PER_SZ_SD</t>
  </si>
  <si>
    <r>
      <rPr>
        <b/>
        <sz val="11"/>
        <color theme="1"/>
        <rFont val="Calibri"/>
        <family val="2"/>
        <scheme val="minor"/>
      </rPr>
      <t>Non-hesitation ratios</t>
    </r>
    <r>
      <rPr>
        <sz val="11"/>
        <color theme="1"/>
        <rFont val="Calibri"/>
        <family val="2"/>
        <scheme val="minor"/>
      </rPr>
      <t>: hesitation ratios were computed by dividing
the total hesitation durations per subject by
total speech duration per subject</t>
    </r>
  </si>
  <si>
    <t>PAUSE_DURATION</t>
  </si>
  <si>
    <t>Number_of_pauses</t>
  </si>
  <si>
    <t>SPEECH_RATE</t>
  </si>
  <si>
    <t>TASK_TOTAL_DURATION_HC_M</t>
  </si>
  <si>
    <t>TASK_TOTAL_DURATION_HC_SD</t>
  </si>
  <si>
    <t>TASK_TOTAL_DURATION_SZ_M</t>
  </si>
  <si>
    <t>TASK_TOTAL_DURATION_SZ_SD</t>
  </si>
  <si>
    <t>MEAN_DURATION</t>
  </si>
  <si>
    <t>standard deviation of the fundamental frequency averaged
across utterances</t>
  </si>
  <si>
    <t>Article</t>
  </si>
  <si>
    <t>StudyID</t>
  </si>
  <si>
    <t>SAMPLE_SIZE_HC</t>
  </si>
  <si>
    <t>ArticleID</t>
  </si>
  <si>
    <t>Cannizzaro et al. (2005)</t>
  </si>
  <si>
    <t>Tavano et al. (2008)</t>
  </si>
  <si>
    <t>Compton et al. (2018)</t>
  </si>
  <si>
    <t>Ross et al. (2001)</t>
  </si>
  <si>
    <t>Meaux et al. (2018)</t>
  </si>
  <si>
    <t>Dickey et al. (2012)</t>
  </si>
  <si>
    <t>Rutter et al. (1977)</t>
  </si>
  <si>
    <t>Bernardini et al. (2016)</t>
  </si>
  <si>
    <t>Martínez et al. (2015)</t>
  </si>
  <si>
    <t>CONSTR</t>
  </si>
  <si>
    <t>narrative</t>
  </si>
  <si>
    <t>conversational</t>
  </si>
  <si>
    <t>Specification</t>
  </si>
  <si>
    <t>Disturbing the rhythm of thought: Speech
pausing patterns in schizophrenia, with and
without formal thought disorder</t>
  </si>
  <si>
    <t>Çokal, D., Zimmerer, V., Turkington, D., Ferrier, N., Varley, R., Watson, S., &amp; Hinzen, W.</t>
  </si>
  <si>
    <t>Cockal et al. (2019)</t>
  </si>
  <si>
    <t>Thanh (2018)</t>
  </si>
  <si>
    <t>Vocal Expression In Schizophrenia: Examining The Role Of Vocal Accommodation In Clinical Ratings Of Speech</t>
  </si>
  <si>
    <t>Thanh, 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</si>
</sst>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sz val="11"/>
      <color rgb="FFFF0000"/>
      <name val="Calibri"/>
      <family val="2"/>
      <scheme val="minor"/>
    </font>
    <font>
      <sz val="11"/>
      <name val="Calibri"/>
      <family val="2"/>
      <scheme val="minor"/>
    </font>
    <font>
      <u/>
      <sz val="11"/>
      <color theme="10"/>
      <name val="Calibri"/>
      <family val="2"/>
      <scheme val="minor"/>
    </font>
    <font>
      <b/>
      <sz val="11"/>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4">
    <xf numFmtId="0" fontId="0" fillId="0" borderId="0" xfId="0"/>
    <xf numFmtId="0" fontId="0" fillId="0" borderId="0" xfId="0" applyFill="1" applyAlignment="1">
      <alignment horizontal="left" vertical="top" wrapText="1"/>
    </xf>
    <xf numFmtId="0" fontId="0" fillId="0" borderId="0" xfId="0" applyFill="1"/>
    <xf numFmtId="164" fontId="0" fillId="0" borderId="0" xfId="0" applyNumberFormat="1" applyAlignment="1">
      <alignment horizontal="left" vertical="top" wrapText="1"/>
    </xf>
    <xf numFmtId="164" fontId="0" fillId="0" borderId="0" xfId="0" applyNumberFormat="1" applyFill="1" applyAlignment="1">
      <alignment horizontal="left" vertical="top" wrapText="1"/>
    </xf>
    <xf numFmtId="2" fontId="0" fillId="4" borderId="0" xfId="0" applyNumberFormat="1" applyFill="1" applyAlignment="1">
      <alignment horizontal="left" vertical="top" wrapText="1"/>
    </xf>
    <xf numFmtId="164" fontId="0" fillId="2" borderId="0" xfId="0" applyNumberFormat="1" applyFill="1" applyAlignment="1">
      <alignment horizontal="left" vertical="top" wrapText="1"/>
    </xf>
    <xf numFmtId="164" fontId="4" fillId="2" borderId="0" xfId="0" applyNumberFormat="1" applyFont="1" applyFill="1" applyAlignment="1">
      <alignment horizontal="left" vertical="top" wrapText="1"/>
    </xf>
    <xf numFmtId="164" fontId="3" fillId="0" borderId="0" xfId="1" applyNumberFormat="1" applyFill="1" applyAlignment="1">
      <alignment horizontal="left" vertical="top" wrapText="1"/>
    </xf>
    <xf numFmtId="164" fontId="2" fillId="0" borderId="0" xfId="1" applyNumberFormat="1" applyFont="1" applyFill="1" applyAlignment="1">
      <alignment horizontal="left" vertical="top" wrapText="1"/>
    </xf>
    <xf numFmtId="164" fontId="0" fillId="0" borderId="0" xfId="0" applyNumberFormat="1" applyFont="1" applyFill="1" applyAlignment="1">
      <alignment horizontal="left" vertical="top" wrapText="1"/>
    </xf>
    <xf numFmtId="164" fontId="2" fillId="0" borderId="0" xfId="0" applyNumberFormat="1" applyFont="1" applyFill="1" applyAlignment="1">
      <alignment horizontal="left" vertical="top" wrapText="1"/>
    </xf>
    <xf numFmtId="1" fontId="0" fillId="5" borderId="0" xfId="0" applyNumberFormat="1" applyFill="1" applyAlignment="1">
      <alignment horizontal="left" vertical="top" wrapText="1"/>
    </xf>
    <xf numFmtId="1" fontId="0" fillId="0" borderId="0" xfId="0" applyNumberFormat="1" applyAlignment="1">
      <alignment horizontal="left"/>
    </xf>
    <xf numFmtId="164" fontId="0" fillId="0" borderId="0" xfId="0" applyNumberFormat="1" applyAlignment="1">
      <alignment horizontal="left"/>
    </xf>
    <xf numFmtId="164" fontId="0" fillId="0" borderId="0" xfId="0" applyNumberFormat="1" applyFill="1"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applyAlignment="1"/>
    <xf numFmtId="1" fontId="0" fillId="0" borderId="0" xfId="0" applyNumberFormat="1" applyFont="1" applyFill="1" applyAlignment="1">
      <alignment horizontal="left" vertical="center"/>
    </xf>
    <xf numFmtId="1" fontId="0" fillId="0" borderId="0" xfId="0" applyNumberFormat="1" applyFill="1" applyAlignment="1">
      <alignment horizontal="left"/>
    </xf>
    <xf numFmtId="1" fontId="0" fillId="0" borderId="0" xfId="0" applyNumberFormat="1" applyFill="1" applyAlignment="1">
      <alignment horizontal="left" vertical="top" wrapText="1"/>
    </xf>
    <xf numFmtId="2" fontId="0" fillId="0" borderId="0" xfId="0" applyNumberFormat="1" applyFill="1" applyAlignment="1">
      <alignment horizontal="left" vertical="top" wrapText="1"/>
    </xf>
    <xf numFmtId="2" fontId="0" fillId="0" borderId="0" xfId="0" applyNumberFormat="1" applyAlignment="1">
      <alignment horizontal="left"/>
    </xf>
    <xf numFmtId="2" fontId="0" fillId="2" borderId="0" xfId="0" applyNumberFormat="1" applyFill="1" applyAlignment="1">
      <alignment horizontal="left" vertical="top" wrapText="1"/>
    </xf>
    <xf numFmtId="2" fontId="2" fillId="0" borderId="0" xfId="0" applyNumberFormat="1" applyFont="1" applyFill="1" applyAlignment="1">
      <alignment horizontal="left" vertical="top" wrapText="1"/>
    </xf>
    <xf numFmtId="1" fontId="0" fillId="2" borderId="0" xfId="0" applyNumberFormat="1" applyFill="1" applyAlignment="1">
      <alignment horizontal="left" vertical="top" wrapText="1"/>
    </xf>
    <xf numFmtId="1" fontId="0" fillId="0" borderId="0" xfId="0" applyNumberFormat="1" applyFont="1" applyFill="1" applyAlignment="1">
      <alignment horizontal="left" vertical="top"/>
    </xf>
    <xf numFmtId="1" fontId="0" fillId="0" borderId="0" xfId="0" applyNumberFormat="1" applyFill="1" applyAlignment="1">
      <alignment horizontal="left" vertical="top"/>
    </xf>
    <xf numFmtId="0" fontId="0" fillId="0" borderId="0" xfId="0" applyFill="1" applyAlignment="1">
      <alignment horizontal="center" vertical="top" wrapText="1"/>
    </xf>
    <xf numFmtId="2" fontId="0" fillId="0" borderId="0" xfId="0" applyNumberFormat="1" applyFill="1" applyAlignment="1">
      <alignment horizontal="left"/>
    </xf>
    <xf numFmtId="164" fontId="0" fillId="6" borderId="0" xfId="0" applyNumberFormat="1" applyFill="1" applyAlignment="1">
      <alignment horizontal="left" vertical="top" wrapText="1"/>
    </xf>
    <xf numFmtId="164" fontId="1" fillId="0" borderId="0" xfId="0" applyNumberFormat="1" applyFont="1" applyFill="1" applyAlignment="1">
      <alignment horizontal="left" vertical="top" wrapText="1"/>
    </xf>
    <xf numFmtId="2" fontId="1" fillId="0" borderId="0" xfId="0" applyNumberFormat="1" applyFont="1" applyFill="1" applyAlignment="1">
      <alignment horizontal="left" vertical="top" wrapText="1"/>
    </xf>
    <xf numFmtId="1" fontId="0" fillId="5" borderId="0" xfId="0" applyNumberFormat="1" applyFill="1" applyAlignment="1">
      <alignment horizontal="center" vertical="top" wrapText="1"/>
    </xf>
    <xf numFmtId="1" fontId="0" fillId="0" borderId="0" xfId="0" applyNumberFormat="1" applyFill="1" applyAlignment="1">
      <alignment horizontal="center" vertical="top"/>
    </xf>
    <xf numFmtId="1" fontId="0" fillId="0" borderId="0" xfId="0" applyNumberFormat="1" applyAlignment="1">
      <alignment horizontal="center"/>
    </xf>
    <xf numFmtId="1" fontId="0" fillId="0" borderId="0" xfId="0" applyNumberFormat="1" applyFill="1" applyAlignment="1">
      <alignment horizontal="center"/>
    </xf>
    <xf numFmtId="164" fontId="0" fillId="0" borderId="0" xfId="0" applyNumberFormat="1" applyFill="1"/>
    <xf numFmtId="164" fontId="4" fillId="7" borderId="0" xfId="0" applyNumberFormat="1" applyFont="1" applyFill="1" applyAlignment="1">
      <alignment horizontal="left" vertical="top" wrapText="1"/>
    </xf>
    <xf numFmtId="0" fontId="0" fillId="0" borderId="0" xfId="0" applyFont="1" applyFill="1" applyAlignment="1">
      <alignment vertical="center"/>
    </xf>
    <xf numFmtId="1" fontId="2" fillId="0" borderId="0" xfId="0" applyNumberFormat="1" applyFont="1" applyFill="1" applyAlignment="1">
      <alignment horizontal="left" vertical="top" wrapText="1"/>
    </xf>
    <xf numFmtId="0" fontId="0" fillId="0" borderId="0" xfId="0" applyFill="1" applyAlignment="1">
      <alignment vertical="center"/>
    </xf>
    <xf numFmtId="0" fontId="0" fillId="0" borderId="0" xfId="0" applyFill="1" applyAlignment="1">
      <alignment horizontal="left" vertical="center"/>
    </xf>
    <xf numFmtId="164" fontId="0" fillId="0" borderId="0" xfId="0" applyNumberFormat="1" applyFill="1" applyAlignment="1">
      <alignment horizontal="left" vertical="top"/>
    </xf>
    <xf numFmtId="0" fontId="0" fillId="0" borderId="0" xfId="0" applyFont="1" applyFill="1" applyAlignment="1">
      <alignment horizontal="left" vertical="top" wrapText="1"/>
    </xf>
    <xf numFmtId="164" fontId="2" fillId="0" borderId="0" xfId="0" applyNumberFormat="1" applyFont="1" applyFill="1" applyAlignment="1">
      <alignment horizontal="right" vertical="top" wrapText="1"/>
    </xf>
    <xf numFmtId="1" fontId="0" fillId="0" borderId="0" xfId="0" applyNumberFormat="1" applyFill="1" applyAlignment="1">
      <alignment horizontal="left" wrapText="1"/>
    </xf>
    <xf numFmtId="2" fontId="0" fillId="0" borderId="0" xfId="0" applyNumberFormat="1" applyFont="1" applyFill="1" applyAlignment="1">
      <alignment horizontal="left" vertical="top" wrapText="1"/>
    </xf>
    <xf numFmtId="1" fontId="2" fillId="0" borderId="0" xfId="1" applyNumberFormat="1" applyFont="1" applyFill="1" applyAlignment="1">
      <alignment horizontal="left" vertical="top" wrapText="1"/>
    </xf>
    <xf numFmtId="1" fontId="0" fillId="0" borderId="0" xfId="0" applyNumberFormat="1" applyFont="1" applyFill="1" applyAlignment="1">
      <alignment horizontal="left" vertical="top" wrapText="1"/>
    </xf>
    <xf numFmtId="1" fontId="0" fillId="0" borderId="0" xfId="0" applyNumberFormat="1" applyFont="1" applyFill="1" applyAlignment="1">
      <alignment horizontal="left" wrapText="1"/>
    </xf>
    <xf numFmtId="1" fontId="0" fillId="0" borderId="0" xfId="0" applyNumberFormat="1" applyFont="1" applyFill="1" applyAlignment="1">
      <alignment horizontal="left"/>
    </xf>
    <xf numFmtId="1" fontId="0" fillId="0" borderId="0" xfId="0" applyNumberFormat="1" applyFill="1" applyAlignment="1">
      <alignment horizontal="center" vertical="top" wrapText="1"/>
    </xf>
    <xf numFmtId="164" fontId="0" fillId="0" borderId="0" xfId="0" quotePrefix="1" applyNumberFormat="1" applyFill="1" applyAlignment="1">
      <alignment horizontal="left" vertical="top" wrapText="1"/>
    </xf>
    <xf numFmtId="1" fontId="2" fillId="0" borderId="0" xfId="0" applyNumberFormat="1" applyFont="1" applyFill="1" applyAlignment="1">
      <alignment horizontal="left" vertical="center"/>
    </xf>
    <xf numFmtId="1" fontId="2" fillId="0" borderId="0" xfId="0" applyNumberFormat="1" applyFont="1" applyFill="1" applyAlignment="1">
      <alignment horizontal="left"/>
    </xf>
    <xf numFmtId="1" fontId="2" fillId="0" borderId="0" xfId="0" applyNumberFormat="1" applyFont="1" applyFill="1" applyAlignment="1">
      <alignment horizontal="center"/>
    </xf>
    <xf numFmtId="164" fontId="0" fillId="0" borderId="0" xfId="0" applyNumberFormat="1" applyFill="1" applyAlignment="1">
      <alignment horizontal="left" wrapText="1"/>
    </xf>
    <xf numFmtId="1" fontId="0" fillId="3" borderId="0" xfId="0" applyNumberFormat="1" applyFill="1" applyAlignment="1">
      <alignment horizontal="left" vertical="top" wrapText="1"/>
    </xf>
    <xf numFmtId="1" fontId="0" fillId="3" borderId="0" xfId="0" applyNumberFormat="1" applyFont="1" applyFill="1" applyAlignment="1">
      <alignment horizontal="left" vertical="top" wrapText="1"/>
    </xf>
    <xf numFmtId="0" fontId="0" fillId="0" borderId="0" xfId="0" applyFont="1" applyFill="1" applyAlignment="1">
      <alignment horizontal="left"/>
    </xf>
    <xf numFmtId="2" fontId="0" fillId="2" borderId="0" xfId="0" applyNumberFormat="1" applyFont="1" applyFill="1" applyAlignment="1">
      <alignment horizontal="left" vertical="top" wrapText="1"/>
    </xf>
    <xf numFmtId="1" fontId="0" fillId="0" borderId="0" xfId="0" applyNumberFormat="1" applyFont="1" applyFill="1" applyAlignment="1">
      <alignment horizontal="left" vertical="center" wrapText="1"/>
    </xf>
  </cellXfs>
  <cellStyles count="2">
    <cellStyle name="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Q59"/>
  <sheetViews>
    <sheetView tabSelected="1" zoomScaleNormal="100" zoomScaleSheetLayoutView="80" workbookViewId="0">
      <pane xSplit="6" ySplit="4" topLeftCell="K5" activePane="bottomRight" state="frozen"/>
      <selection pane="topRight" activeCell="G1" sqref="G1"/>
      <selection pane="bottomLeft" activeCell="A5" sqref="A5"/>
      <selection pane="bottomRight" activeCell="M1" sqref="M1"/>
    </sheetView>
  </sheetViews>
  <sheetFormatPr defaultColWidth="8.81640625" defaultRowHeight="14.5" customHeight="1" x14ac:dyDescent="0.35"/>
  <cols>
    <col min="1" max="1" width="7.36328125" style="13" customWidth="1"/>
    <col min="2" max="2" width="8.453125" style="52" customWidth="1"/>
    <col min="3" max="3" width="13.453125" style="13" customWidth="1"/>
    <col min="4" max="4" width="21.6328125" style="13" customWidth="1"/>
    <col min="5" max="5" width="18.1796875" style="13" customWidth="1"/>
    <col min="6" max="6" width="0.1796875" style="13" hidden="1" customWidth="1"/>
    <col min="7" max="7" width="26.1796875" style="36" customWidth="1"/>
    <col min="8" max="8" width="12.81640625" style="14" customWidth="1"/>
    <col min="9" max="12" width="12.81640625" style="13" customWidth="1"/>
    <col min="13" max="13" width="11.453125" style="23" customWidth="1"/>
    <col min="14" max="14" width="12.81640625" style="23" customWidth="1"/>
    <col min="15" max="15" width="10.81640625" style="23" customWidth="1"/>
    <col min="16" max="16" width="8.81640625" style="23" customWidth="1"/>
    <col min="17" max="17" width="15.81640625" style="23" customWidth="1"/>
    <col min="18" max="18" width="7.81640625" style="23" customWidth="1"/>
    <col min="19" max="19" width="8.81640625" style="23" customWidth="1"/>
    <col min="20" max="20" width="7.81640625" style="23" customWidth="1"/>
    <col min="21" max="22" width="12.81640625" style="23" customWidth="1"/>
    <col min="23" max="23" width="15.54296875" style="23" customWidth="1"/>
    <col min="24" max="24" width="16.453125" style="23" customWidth="1"/>
    <col min="25" max="26" width="12.81640625" style="23" customWidth="1"/>
    <col min="27" max="27" width="14.453125" style="23" customWidth="1"/>
    <col min="28" max="28" width="34.81640625" style="14" customWidth="1"/>
    <col min="29" max="30" width="13.81640625" style="14" customWidth="1"/>
    <col min="31" max="31" width="11.81640625" style="14" customWidth="1"/>
    <col min="32" max="32" width="9.54296875" style="14" customWidth="1"/>
    <col min="33" max="33" width="23.1796875" style="14" customWidth="1"/>
    <col min="34" max="34" width="16" style="14" customWidth="1"/>
    <col min="35" max="35" width="13.81640625" style="14" customWidth="1"/>
    <col min="36" max="36" width="9" style="14" customWidth="1"/>
    <col min="37" max="37" width="8.453125" style="14" customWidth="1"/>
    <col min="38" max="38" width="26.453125" style="14" customWidth="1"/>
    <col min="39" max="39" width="17" style="14" customWidth="1"/>
    <col min="40" max="40" width="13.81640625" style="14" customWidth="1"/>
    <col min="41" max="41" width="9" style="14" customWidth="1"/>
    <col min="42" max="42" width="8.453125" style="14" customWidth="1"/>
    <col min="43" max="43" width="13.54296875" style="14" customWidth="1"/>
    <col min="44" max="44" width="9" style="14" customWidth="1"/>
    <col min="45" max="45" width="9.453125" style="14" customWidth="1"/>
    <col min="46" max="46" width="9.1796875" style="14" customWidth="1"/>
    <col min="47" max="47" width="10.54296875" style="14" customWidth="1"/>
    <col min="48" max="48" width="22.81640625" style="14" customWidth="1"/>
    <col min="49" max="49" width="9.81640625" style="14" customWidth="1"/>
    <col min="50" max="50" width="7.1796875" style="14" customWidth="1"/>
    <col min="51" max="51" width="9.1796875" style="14" customWidth="1"/>
    <col min="52" max="52" width="8.81640625" style="14"/>
    <col min="53" max="53" width="11" style="14" customWidth="1"/>
    <col min="54" max="55" width="7.1796875" style="14" customWidth="1"/>
    <col min="56" max="56" width="9.1796875" style="14" customWidth="1"/>
    <col min="57" max="57" width="9.54296875" style="14" bestFit="1" customWidth="1"/>
    <col min="58" max="58" width="14.81640625" style="14" customWidth="1"/>
    <col min="59" max="59" width="10.1796875" style="14" customWidth="1"/>
    <col min="60" max="60" width="7.1796875" style="14" customWidth="1"/>
    <col min="61" max="61" width="9.1796875" style="14" customWidth="1"/>
    <col min="62" max="62" width="8.81640625" style="14"/>
    <col min="63" max="63" width="14.81640625" style="14" customWidth="1"/>
    <col min="64" max="64" width="13.54296875" style="14" customWidth="1"/>
    <col min="65" max="65" width="7.1796875" style="14" customWidth="1"/>
    <col min="66" max="66" width="9.1796875" style="14" customWidth="1"/>
    <col min="67" max="67" width="8.81640625" style="14"/>
    <col min="68" max="68" width="14.453125" style="14" customWidth="1"/>
    <col min="69" max="69" width="12.453125" style="14" customWidth="1"/>
    <col min="70" max="70" width="11.453125" style="14" customWidth="1"/>
    <col min="71" max="72" width="12" style="14" customWidth="1"/>
    <col min="73" max="76" width="12.453125" style="14" customWidth="1"/>
    <col min="77" max="77" width="10.1796875" style="14" customWidth="1"/>
    <col min="78" max="81" width="12.453125" style="14" customWidth="1"/>
    <col min="82" max="82" width="13.81640625" style="14" customWidth="1"/>
    <col min="83" max="86" width="12.453125" style="14" customWidth="1"/>
    <col min="87" max="87" width="10.1796875" style="14" customWidth="1"/>
    <col min="88" max="91" width="12.453125" style="14" customWidth="1"/>
    <col min="92" max="92" width="10.1796875" style="14" customWidth="1"/>
    <col min="93" max="96" width="12.453125" style="14" customWidth="1"/>
    <col min="97" max="97" width="10.1796875" style="14" customWidth="1"/>
    <col min="98" max="101" width="12.453125" style="14" customWidth="1"/>
    <col min="102" max="102" width="10.1796875" style="14" customWidth="1"/>
    <col min="103" max="103" width="36.81640625" style="14" customWidth="1"/>
    <col min="104" max="104" width="11.81640625" style="14" customWidth="1"/>
    <col min="105" max="105" width="8.81640625" style="14"/>
    <col min="106" max="106" width="11.453125" style="14" customWidth="1"/>
    <col min="107" max="107" width="11.1796875" style="14" customWidth="1"/>
    <col min="108" max="108" width="26.81640625" style="14" customWidth="1"/>
    <col min="109" max="109" width="11.81640625" style="14" customWidth="1"/>
    <col min="110" max="110" width="12.54296875" style="14" customWidth="1"/>
    <col min="111" max="111" width="11.453125" style="14" customWidth="1"/>
    <col min="112" max="112" width="11.1796875" style="14" customWidth="1"/>
    <col min="113" max="113" width="20.1796875" style="14" customWidth="1"/>
    <col min="114" max="114" width="11.81640625" style="14" customWidth="1"/>
    <col min="115" max="116" width="8.81640625" style="14"/>
    <col min="117" max="117" width="11.1796875" style="14" customWidth="1"/>
    <col min="118" max="118" width="20.1796875" style="14" customWidth="1"/>
    <col min="119" max="119" width="11.81640625" style="14" customWidth="1"/>
    <col min="120" max="121" width="8.81640625" style="14"/>
    <col min="122" max="122" width="11.1796875" style="14" customWidth="1"/>
    <col min="123" max="123" width="16.1796875" style="14" customWidth="1"/>
    <col min="124" max="124" width="11.81640625" style="14" customWidth="1"/>
    <col min="125" max="125" width="16.81640625" style="14" customWidth="1"/>
    <col min="126" max="126" width="13.453125" style="14" customWidth="1"/>
    <col min="127" max="127" width="11.1796875" style="14" customWidth="1"/>
    <col min="128" max="128" width="16.1796875" style="14" customWidth="1"/>
    <col min="129" max="129" width="14.54296875" style="14" customWidth="1"/>
    <col min="130" max="130" width="16.81640625" style="14" customWidth="1"/>
    <col min="131" max="131" width="13.453125" style="14" customWidth="1"/>
    <col min="132" max="132" width="12.54296875" style="14" customWidth="1"/>
    <col min="133" max="137" width="8.81640625" style="14"/>
    <col min="138" max="138" width="15" style="14" customWidth="1"/>
    <col min="139" max="144" width="8.81640625" style="14"/>
    <col min="145" max="145" width="13.453125" style="14" customWidth="1"/>
    <col min="146" max="147" width="8.81640625" style="14"/>
    <col min="148" max="173" width="8.81640625" style="15"/>
    <col min="174" max="16384" width="8.81640625" style="14"/>
  </cols>
  <sheetData>
    <row r="1" spans="1:173" s="3" customFormat="1" ht="14.5" customHeight="1" x14ac:dyDescent="0.35">
      <c r="A1" s="59" t="s">
        <v>354</v>
      </c>
      <c r="B1" s="60" t="s">
        <v>352</v>
      </c>
      <c r="C1" s="12" t="s">
        <v>367</v>
      </c>
      <c r="D1" s="12" t="s">
        <v>177</v>
      </c>
      <c r="E1" s="12" t="s">
        <v>178</v>
      </c>
      <c r="F1" s="12" t="s">
        <v>179</v>
      </c>
      <c r="G1" s="34" t="s">
        <v>351</v>
      </c>
      <c r="H1" s="31" t="s">
        <v>200</v>
      </c>
      <c r="I1" s="26" t="s">
        <v>187</v>
      </c>
      <c r="J1" s="26" t="s">
        <v>191</v>
      </c>
      <c r="K1" s="26" t="s">
        <v>188</v>
      </c>
      <c r="L1" s="26" t="s">
        <v>189</v>
      </c>
      <c r="M1" s="5" t="s">
        <v>192</v>
      </c>
      <c r="N1" s="5" t="s">
        <v>193</v>
      </c>
      <c r="O1" s="5" t="s">
        <v>194</v>
      </c>
      <c r="P1" s="5" t="s">
        <v>195</v>
      </c>
      <c r="Q1" s="5" t="s">
        <v>196</v>
      </c>
      <c r="R1" s="5" t="s">
        <v>197</v>
      </c>
      <c r="S1" s="5" t="s">
        <v>198</v>
      </c>
      <c r="T1" s="5" t="s">
        <v>199</v>
      </c>
      <c r="U1" s="24" t="s">
        <v>180</v>
      </c>
      <c r="V1" s="24" t="s">
        <v>353</v>
      </c>
      <c r="W1" s="62" t="s">
        <v>345</v>
      </c>
      <c r="X1" s="62" t="s">
        <v>346</v>
      </c>
      <c r="Y1" s="62" t="s">
        <v>347</v>
      </c>
      <c r="Z1" s="62" t="s">
        <v>348</v>
      </c>
      <c r="AA1" s="62" t="s">
        <v>321</v>
      </c>
      <c r="AB1" s="7" t="s">
        <v>349</v>
      </c>
      <c r="AC1" s="6" t="s">
        <v>70</v>
      </c>
      <c r="AD1" s="6" t="s">
        <v>71</v>
      </c>
      <c r="AE1" s="6" t="s">
        <v>72</v>
      </c>
      <c r="AF1" s="6" t="s">
        <v>73</v>
      </c>
      <c r="AG1" s="7" t="s">
        <v>344</v>
      </c>
      <c r="AH1" s="6" t="s">
        <v>74</v>
      </c>
      <c r="AI1" s="6" t="s">
        <v>75</v>
      </c>
      <c r="AJ1" s="6" t="s">
        <v>76</v>
      </c>
      <c r="AK1" s="6" t="s">
        <v>77</v>
      </c>
      <c r="AL1" s="7" t="s">
        <v>336</v>
      </c>
      <c r="AM1" s="6" t="s">
        <v>337</v>
      </c>
      <c r="AN1" s="6" t="s">
        <v>338</v>
      </c>
      <c r="AO1" s="6" t="s">
        <v>339</v>
      </c>
      <c r="AP1" s="6" t="s">
        <v>340</v>
      </c>
      <c r="AQ1" s="7" t="s">
        <v>342</v>
      </c>
      <c r="AR1" s="6" t="s">
        <v>78</v>
      </c>
      <c r="AS1" s="6" t="s">
        <v>79</v>
      </c>
      <c r="AT1" s="6" t="s">
        <v>80</v>
      </c>
      <c r="AU1" s="6" t="s">
        <v>81</v>
      </c>
      <c r="AV1" s="7" t="s">
        <v>343</v>
      </c>
      <c r="AW1" s="6" t="s">
        <v>82</v>
      </c>
      <c r="AX1" s="6" t="s">
        <v>83</v>
      </c>
      <c r="AY1" s="6" t="s">
        <v>84</v>
      </c>
      <c r="AZ1" s="6" t="s">
        <v>85</v>
      </c>
      <c r="BA1" s="7" t="s">
        <v>63</v>
      </c>
      <c r="BB1" s="6" t="s">
        <v>86</v>
      </c>
      <c r="BC1" s="6" t="s">
        <v>87</v>
      </c>
      <c r="BD1" s="6" t="s">
        <v>88</v>
      </c>
      <c r="BE1" s="6" t="s">
        <v>89</v>
      </c>
      <c r="BF1" s="7" t="s">
        <v>60</v>
      </c>
      <c r="BG1" s="6" t="s">
        <v>90</v>
      </c>
      <c r="BH1" s="6" t="s">
        <v>91</v>
      </c>
      <c r="BI1" s="6" t="s">
        <v>92</v>
      </c>
      <c r="BJ1" s="6" t="s">
        <v>93</v>
      </c>
      <c r="BK1" s="7" t="s">
        <v>66</v>
      </c>
      <c r="BL1" s="6" t="s">
        <v>94</v>
      </c>
      <c r="BM1" s="6" t="s">
        <v>95</v>
      </c>
      <c r="BN1" s="6" t="s">
        <v>96</v>
      </c>
      <c r="BO1" s="6" t="s">
        <v>97</v>
      </c>
      <c r="BP1" s="7" t="s">
        <v>47</v>
      </c>
      <c r="BQ1" s="6" t="s">
        <v>98</v>
      </c>
      <c r="BR1" s="6" t="s">
        <v>99</v>
      </c>
      <c r="BS1" s="6" t="s">
        <v>100</v>
      </c>
      <c r="BT1" s="6" t="s">
        <v>101</v>
      </c>
      <c r="BU1" s="7" t="s">
        <v>47</v>
      </c>
      <c r="BV1" s="6" t="s">
        <v>102</v>
      </c>
      <c r="BW1" s="6" t="s">
        <v>103</v>
      </c>
      <c r="BX1" s="6" t="s">
        <v>104</v>
      </c>
      <c r="BY1" s="6" t="s">
        <v>105</v>
      </c>
      <c r="BZ1" s="7" t="s">
        <v>47</v>
      </c>
      <c r="CA1" s="6" t="s">
        <v>106</v>
      </c>
      <c r="CB1" s="6" t="s">
        <v>107</v>
      </c>
      <c r="CC1" s="6" t="s">
        <v>108</v>
      </c>
      <c r="CD1" s="6" t="s">
        <v>109</v>
      </c>
      <c r="CE1" s="7" t="s">
        <v>47</v>
      </c>
      <c r="CF1" s="6" t="s">
        <v>110</v>
      </c>
      <c r="CG1" s="6" t="s">
        <v>111</v>
      </c>
      <c r="CH1" s="6" t="s">
        <v>112</v>
      </c>
      <c r="CI1" s="6" t="s">
        <v>113</v>
      </c>
      <c r="CJ1" s="7" t="s">
        <v>47</v>
      </c>
      <c r="CK1" s="6" t="s">
        <v>114</v>
      </c>
      <c r="CL1" s="6" t="s">
        <v>115</v>
      </c>
      <c r="CM1" s="6" t="s">
        <v>116</v>
      </c>
      <c r="CN1" s="6" t="s">
        <v>117</v>
      </c>
      <c r="CO1" s="7" t="s">
        <v>47</v>
      </c>
      <c r="CP1" s="6" t="s">
        <v>118</v>
      </c>
      <c r="CQ1" s="6" t="s">
        <v>119</v>
      </c>
      <c r="CR1" s="6" t="s">
        <v>120</v>
      </c>
      <c r="CS1" s="6" t="s">
        <v>121</v>
      </c>
      <c r="CT1" s="7" t="s">
        <v>47</v>
      </c>
      <c r="CU1" s="6" t="s">
        <v>122</v>
      </c>
      <c r="CV1" s="6" t="s">
        <v>123</v>
      </c>
      <c r="CW1" s="6" t="s">
        <v>124</v>
      </c>
      <c r="CX1" s="6" t="s">
        <v>125</v>
      </c>
      <c r="CY1" s="7" t="s">
        <v>236</v>
      </c>
      <c r="CZ1" s="6" t="s">
        <v>126</v>
      </c>
      <c r="DA1" s="6" t="s">
        <v>127</v>
      </c>
      <c r="DB1" s="6" t="s">
        <v>128</v>
      </c>
      <c r="DC1" s="6" t="s">
        <v>129</v>
      </c>
      <c r="DD1" s="7" t="s">
        <v>48</v>
      </c>
      <c r="DE1" s="6" t="s">
        <v>207</v>
      </c>
      <c r="DF1" s="6" t="s">
        <v>208</v>
      </c>
      <c r="DG1" s="6" t="s">
        <v>209</v>
      </c>
      <c r="DH1" s="6" t="s">
        <v>210</v>
      </c>
      <c r="DI1" s="7" t="s">
        <v>48</v>
      </c>
      <c r="DJ1" s="6" t="s">
        <v>130</v>
      </c>
      <c r="DK1" s="6" t="s">
        <v>131</v>
      </c>
      <c r="DL1" s="6" t="s">
        <v>132</v>
      </c>
      <c r="DM1" s="6" t="s">
        <v>133</v>
      </c>
      <c r="DN1" s="7" t="s">
        <v>48</v>
      </c>
      <c r="DO1" s="6" t="s">
        <v>134</v>
      </c>
      <c r="DP1" s="6" t="s">
        <v>135</v>
      </c>
      <c r="DQ1" s="6" t="s">
        <v>136</v>
      </c>
      <c r="DR1" s="6" t="s">
        <v>137</v>
      </c>
      <c r="DS1" s="7" t="s">
        <v>48</v>
      </c>
      <c r="DT1" s="6" t="s">
        <v>138</v>
      </c>
      <c r="DU1" s="6" t="s">
        <v>139</v>
      </c>
      <c r="DV1" s="6" t="s">
        <v>140</v>
      </c>
      <c r="DW1" s="6" t="s">
        <v>141</v>
      </c>
      <c r="DX1" s="7" t="s">
        <v>48</v>
      </c>
      <c r="DY1" s="6" t="s">
        <v>142</v>
      </c>
      <c r="DZ1" s="6" t="s">
        <v>143</v>
      </c>
      <c r="EA1" s="6" t="s">
        <v>144</v>
      </c>
      <c r="EB1" s="6" t="s">
        <v>145</v>
      </c>
      <c r="EC1" s="7" t="s">
        <v>234</v>
      </c>
      <c r="ED1" s="6" t="s">
        <v>146</v>
      </c>
      <c r="EE1" s="6" t="s">
        <v>147</v>
      </c>
      <c r="EF1" s="6" t="s">
        <v>148</v>
      </c>
      <c r="EG1" s="6" t="s">
        <v>185</v>
      </c>
      <c r="EH1" s="7" t="s">
        <v>235</v>
      </c>
      <c r="EI1" s="6" t="s">
        <v>149</v>
      </c>
      <c r="EJ1" s="6" t="s">
        <v>150</v>
      </c>
      <c r="EK1" s="6" t="s">
        <v>151</v>
      </c>
      <c r="EL1" s="6" t="s">
        <v>219</v>
      </c>
      <c r="EM1" s="39" t="s">
        <v>233</v>
      </c>
      <c r="EN1" s="6" t="s">
        <v>222</v>
      </c>
      <c r="EO1" s="6" t="s">
        <v>223</v>
      </c>
      <c r="EP1" s="6" t="s">
        <v>224</v>
      </c>
      <c r="EQ1" s="6" t="s">
        <v>225</v>
      </c>
      <c r="ER1" s="4"/>
      <c r="ES1" s="4"/>
      <c r="ET1" s="4"/>
      <c r="EU1" s="4"/>
      <c r="EV1" s="4"/>
      <c r="EW1" s="4"/>
      <c r="EX1" s="4"/>
      <c r="EY1" s="4"/>
      <c r="EZ1" s="4"/>
      <c r="FA1" s="4"/>
      <c r="FB1" s="4"/>
      <c r="FC1" s="4"/>
      <c r="FD1" s="4"/>
      <c r="FE1" s="4"/>
      <c r="FF1" s="4"/>
      <c r="FG1" s="4"/>
      <c r="FH1" s="4"/>
      <c r="FI1" s="4"/>
      <c r="FJ1" s="4"/>
      <c r="FK1" s="4"/>
      <c r="FL1" s="4"/>
      <c r="FM1" s="4"/>
      <c r="FN1" s="4"/>
      <c r="FO1" s="4"/>
      <c r="FP1" s="4"/>
      <c r="FQ1" s="4"/>
    </row>
    <row r="2" spans="1:173" s="4" customFormat="1" ht="14.5" customHeight="1" x14ac:dyDescent="0.35">
      <c r="A2" s="21">
        <v>1</v>
      </c>
      <c r="B2" s="50">
        <v>1</v>
      </c>
      <c r="C2" s="50"/>
      <c r="D2" s="21" t="s">
        <v>0</v>
      </c>
      <c r="E2" s="21" t="s">
        <v>1</v>
      </c>
      <c r="F2" s="21">
        <v>2016</v>
      </c>
      <c r="G2" s="53" t="s">
        <v>280</v>
      </c>
      <c r="H2" s="4" t="s">
        <v>201</v>
      </c>
      <c r="I2" s="21">
        <v>12</v>
      </c>
      <c r="J2" s="21">
        <v>5</v>
      </c>
      <c r="K2" s="21">
        <v>13</v>
      </c>
      <c r="L2" s="21">
        <v>5</v>
      </c>
      <c r="M2" s="22">
        <v>48.29</v>
      </c>
      <c r="N2" s="22">
        <v>8.49</v>
      </c>
      <c r="O2" s="22">
        <v>49.53</v>
      </c>
      <c r="P2" s="22">
        <v>4.4800000000000004</v>
      </c>
      <c r="Q2" s="22">
        <v>13.69</v>
      </c>
      <c r="R2" s="22">
        <v>2.33</v>
      </c>
      <c r="S2" s="22">
        <v>15.06</v>
      </c>
      <c r="T2" s="22">
        <v>1.91</v>
      </c>
      <c r="U2" s="25">
        <v>17</v>
      </c>
      <c r="V2" s="25">
        <v>18</v>
      </c>
      <c r="W2" s="22" t="s">
        <v>190</v>
      </c>
      <c r="X2" s="22" t="s">
        <v>190</v>
      </c>
      <c r="Y2" s="22" t="s">
        <v>190</v>
      </c>
      <c r="Z2" s="22" t="s">
        <v>190</v>
      </c>
      <c r="AA2" s="22" t="s">
        <v>364</v>
      </c>
      <c r="AB2" s="4" t="s">
        <v>154</v>
      </c>
      <c r="AC2" s="4">
        <v>625.49666666666667</v>
      </c>
      <c r="AD2" s="4">
        <v>62.113333333333337</v>
      </c>
      <c r="AE2" s="4">
        <v>666.41666666666663</v>
      </c>
      <c r="AF2" s="4">
        <v>64.466666666666654</v>
      </c>
      <c r="BP2" s="4" t="s">
        <v>45</v>
      </c>
      <c r="BQ2" s="4">
        <v>137.24666666666667</v>
      </c>
      <c r="BR2" s="4">
        <v>29.983333333333334</v>
      </c>
      <c r="BS2" s="4">
        <v>148.04333333333332</v>
      </c>
      <c r="BT2" s="4">
        <v>23.896666666666665</v>
      </c>
      <c r="EC2" s="4" t="s">
        <v>46</v>
      </c>
      <c r="ED2" s="4">
        <v>73.956666666666663</v>
      </c>
      <c r="EE2" s="4">
        <v>8.2966666666666669</v>
      </c>
      <c r="EF2" s="4">
        <v>74.526666666666657</v>
      </c>
      <c r="EG2" s="4">
        <v>2.3866666666666667</v>
      </c>
    </row>
    <row r="3" spans="1:173" s="4" customFormat="1" ht="14.5" customHeight="1" x14ac:dyDescent="0.35">
      <c r="A3" s="21">
        <v>2</v>
      </c>
      <c r="B3" s="50">
        <v>2</v>
      </c>
      <c r="C3" s="50"/>
      <c r="D3" s="21" t="s">
        <v>2</v>
      </c>
      <c r="E3" s="21" t="s">
        <v>3</v>
      </c>
      <c r="F3" s="21">
        <v>2016</v>
      </c>
      <c r="G3" s="53" t="s">
        <v>281</v>
      </c>
      <c r="H3" s="4" t="s">
        <v>201</v>
      </c>
      <c r="I3" s="21">
        <v>16</v>
      </c>
      <c r="J3" s="21">
        <v>10</v>
      </c>
      <c r="K3" s="21">
        <v>16</v>
      </c>
      <c r="L3" s="21">
        <v>14</v>
      </c>
      <c r="M3" s="22">
        <v>43.3</v>
      </c>
      <c r="N3" s="22">
        <v>10.9</v>
      </c>
      <c r="O3" s="22">
        <v>37</v>
      </c>
      <c r="P3" s="22">
        <v>14.3</v>
      </c>
      <c r="Q3" s="22">
        <v>9.5</v>
      </c>
      <c r="R3" s="22">
        <v>3</v>
      </c>
      <c r="S3" s="22">
        <v>11.6</v>
      </c>
      <c r="T3" s="22">
        <v>2.5</v>
      </c>
      <c r="U3" s="22">
        <v>26</v>
      </c>
      <c r="V3" s="22">
        <v>30</v>
      </c>
      <c r="W3" s="22"/>
      <c r="X3" s="22"/>
      <c r="Y3" s="22"/>
      <c r="Z3" s="22"/>
      <c r="AA3" s="22" t="s">
        <v>322</v>
      </c>
      <c r="BP3" s="8"/>
      <c r="BU3" s="8"/>
      <c r="BV3" s="4">
        <v>0.04</v>
      </c>
      <c r="BW3" s="4">
        <v>5.0000000000000001E-3</v>
      </c>
      <c r="BX3" s="4">
        <v>0.13649999999999998</v>
      </c>
      <c r="BY3" s="4">
        <v>1.7500000000000002E-2</v>
      </c>
      <c r="CA3" s="9">
        <v>8.3000000000000004E-2</v>
      </c>
      <c r="CB3" s="11">
        <v>8.9999999999999993E-3</v>
      </c>
      <c r="CC3" s="4">
        <v>6.2E-2</v>
      </c>
      <c r="CD3" s="4">
        <v>3.0499999999999999E-2</v>
      </c>
      <c r="CF3" s="9">
        <v>0.182</v>
      </c>
      <c r="CG3" s="11">
        <v>1.2E-2</v>
      </c>
      <c r="CH3" s="4">
        <v>0.17649999999999999</v>
      </c>
      <c r="CI3" s="4">
        <v>1.4499999999999999E-2</v>
      </c>
      <c r="CK3" s="9">
        <v>0.25700000000000001</v>
      </c>
      <c r="CL3" s="11">
        <v>1.9E-2</v>
      </c>
      <c r="CM3" s="4">
        <v>0.26450000000000001</v>
      </c>
      <c r="CN3" s="4">
        <v>2.0999999999999998E-2</v>
      </c>
      <c r="CP3" s="9">
        <v>0.35699999999999998</v>
      </c>
      <c r="CQ3" s="11">
        <v>1.2999999999999999E-2</v>
      </c>
      <c r="CR3" s="4">
        <v>0.35899999999999999</v>
      </c>
      <c r="CS3" s="4">
        <v>1.7000000000000001E-2</v>
      </c>
      <c r="CU3" s="9">
        <v>0.42599999999999999</v>
      </c>
      <c r="CV3" s="11">
        <v>1.4999999999999999E-2</v>
      </c>
      <c r="CW3" s="4">
        <v>0.42599999999999999</v>
      </c>
      <c r="CX3" s="4">
        <v>1.15E-2</v>
      </c>
      <c r="DS3" s="4" t="s">
        <v>54</v>
      </c>
      <c r="DT3" s="4">
        <v>18.100000000000001</v>
      </c>
      <c r="DU3" s="4">
        <v>9.81</v>
      </c>
      <c r="DV3" s="4">
        <v>20.045000000000002</v>
      </c>
      <c r="DW3" s="4">
        <v>11.73</v>
      </c>
      <c r="EM3" s="4" t="s">
        <v>53</v>
      </c>
      <c r="EN3" s="4">
        <v>4.1000000000000002E-2</v>
      </c>
      <c r="EO3" s="4">
        <v>8.9999999999999993E-3</v>
      </c>
      <c r="EP3" s="4">
        <v>4.2499999999999996E-2</v>
      </c>
      <c r="EQ3" s="4">
        <v>4.5000000000000005E-3</v>
      </c>
    </row>
    <row r="4" spans="1:173" s="4" customFormat="1" ht="14.5" customHeight="1" x14ac:dyDescent="0.35">
      <c r="A4" s="21">
        <v>3</v>
      </c>
      <c r="B4" s="50">
        <v>3</v>
      </c>
      <c r="C4" s="50" t="s">
        <v>181</v>
      </c>
      <c r="D4" s="21" t="s">
        <v>4</v>
      </c>
      <c r="E4" s="21" t="s">
        <v>5</v>
      </c>
      <c r="F4" s="21">
        <v>2016</v>
      </c>
      <c r="G4" s="53" t="s">
        <v>362</v>
      </c>
      <c r="H4" s="4" t="s">
        <v>201</v>
      </c>
      <c r="I4" s="21">
        <v>13</v>
      </c>
      <c r="J4" s="21">
        <v>7</v>
      </c>
      <c r="K4" s="21"/>
      <c r="L4" s="21"/>
      <c r="M4" s="22">
        <v>35.4</v>
      </c>
      <c r="N4" s="22">
        <v>11.2</v>
      </c>
      <c r="O4" s="22"/>
      <c r="P4" s="22"/>
      <c r="Q4" s="22">
        <v>12.6</v>
      </c>
      <c r="R4" s="22">
        <v>3.8</v>
      </c>
      <c r="S4" s="22"/>
      <c r="T4" s="22"/>
      <c r="U4" s="22">
        <v>20</v>
      </c>
      <c r="V4" s="22"/>
      <c r="W4" s="22"/>
      <c r="X4" s="22"/>
      <c r="Y4" s="22">
        <v>240</v>
      </c>
      <c r="Z4" s="22"/>
      <c r="AA4" s="22" t="s">
        <v>323</v>
      </c>
      <c r="AB4" s="4" t="s">
        <v>230</v>
      </c>
      <c r="AO4" s="4">
        <v>56</v>
      </c>
      <c r="AP4" s="4">
        <v>12</v>
      </c>
      <c r="BP4" s="4" t="s">
        <v>45</v>
      </c>
      <c r="BS4" s="4">
        <v>136.4408607361988</v>
      </c>
      <c r="BT4" s="4">
        <v>31.935963556837709</v>
      </c>
      <c r="CY4" s="4" t="s">
        <v>55</v>
      </c>
      <c r="DB4" s="4">
        <v>8.7499999999999994E-2</v>
      </c>
      <c r="DC4" s="4">
        <v>3.9399999999999998E-2</v>
      </c>
      <c r="DI4" s="4" t="s">
        <v>55</v>
      </c>
      <c r="DL4" s="4">
        <v>134.30000000000001</v>
      </c>
      <c r="DM4" s="4">
        <v>30.4</v>
      </c>
      <c r="DN4" s="4" t="s">
        <v>55</v>
      </c>
      <c r="DQ4" s="4">
        <v>411.8</v>
      </c>
      <c r="DR4" s="4">
        <v>66.900000000000006</v>
      </c>
    </row>
    <row r="5" spans="1:173" s="4" customFormat="1" ht="14.5" customHeight="1" x14ac:dyDescent="0.35">
      <c r="A5" s="21">
        <v>3</v>
      </c>
      <c r="B5" s="50">
        <v>4</v>
      </c>
      <c r="C5" s="50" t="s">
        <v>182</v>
      </c>
      <c r="D5" s="21" t="s">
        <v>4</v>
      </c>
      <c r="E5" s="21" t="s">
        <v>5</v>
      </c>
      <c r="F5" s="21">
        <v>2016</v>
      </c>
      <c r="G5" s="53" t="s">
        <v>362</v>
      </c>
      <c r="H5" s="4" t="s">
        <v>201</v>
      </c>
      <c r="I5" s="21">
        <v>13</v>
      </c>
      <c r="J5" s="21">
        <v>7</v>
      </c>
      <c r="K5" s="21"/>
      <c r="L5" s="21"/>
      <c r="M5" s="22">
        <v>33.6</v>
      </c>
      <c r="N5" s="22">
        <v>10.1</v>
      </c>
      <c r="O5" s="22"/>
      <c r="P5" s="22"/>
      <c r="Q5" s="22">
        <v>12.2</v>
      </c>
      <c r="R5" s="22">
        <v>2.4</v>
      </c>
      <c r="S5" s="22"/>
      <c r="T5" s="22"/>
      <c r="U5" s="22">
        <v>20</v>
      </c>
      <c r="V5" s="22"/>
      <c r="W5" s="22"/>
      <c r="X5" s="22"/>
      <c r="Y5" s="22"/>
      <c r="Z5" s="22"/>
      <c r="AA5" s="22" t="s">
        <v>323</v>
      </c>
      <c r="AO5" s="4">
        <v>42</v>
      </c>
      <c r="AP5" s="4">
        <v>17</v>
      </c>
      <c r="BP5" s="4" t="s">
        <v>45</v>
      </c>
      <c r="BS5" s="4">
        <v>118.93437091899855</v>
      </c>
      <c r="BT5" s="4">
        <v>30.242092354469829</v>
      </c>
      <c r="CY5" s="4" t="s">
        <v>55</v>
      </c>
      <c r="DB5" s="4">
        <v>8.3400000000000002E-2</v>
      </c>
      <c r="DC5" s="4">
        <v>2.4199999999999999E-2</v>
      </c>
      <c r="DI5" s="4" t="s">
        <v>55</v>
      </c>
      <c r="DL5" s="4">
        <v>149.4</v>
      </c>
      <c r="DM5" s="4">
        <v>62.7</v>
      </c>
      <c r="DN5" s="4" t="s">
        <v>55</v>
      </c>
      <c r="DQ5" s="4">
        <v>397.7</v>
      </c>
      <c r="DR5" s="4">
        <v>53.5</v>
      </c>
    </row>
    <row r="6" spans="1:173" s="4" customFormat="1" ht="14.5" customHeight="1" x14ac:dyDescent="0.35">
      <c r="A6" s="21">
        <v>4</v>
      </c>
      <c r="B6" s="50">
        <v>5</v>
      </c>
      <c r="C6" s="50"/>
      <c r="D6" s="50" t="s">
        <v>6</v>
      </c>
      <c r="E6" s="21" t="s">
        <v>7</v>
      </c>
      <c r="F6" s="21">
        <v>2015</v>
      </c>
      <c r="G6" s="53" t="s">
        <v>363</v>
      </c>
      <c r="H6" s="4" t="s">
        <v>201</v>
      </c>
      <c r="I6" s="21">
        <v>32</v>
      </c>
      <c r="J6" s="21">
        <v>13</v>
      </c>
      <c r="K6" s="21">
        <v>22</v>
      </c>
      <c r="L6" s="21">
        <v>13</v>
      </c>
      <c r="M6" s="22">
        <v>39.49</v>
      </c>
      <c r="N6" s="22">
        <v>10.89</v>
      </c>
      <c r="O6" s="22">
        <v>35.340000000000003</v>
      </c>
      <c r="P6" s="22">
        <v>10.48</v>
      </c>
      <c r="Q6" s="2">
        <v>10.4</v>
      </c>
      <c r="R6" s="22" t="s">
        <v>247</v>
      </c>
      <c r="S6" s="22">
        <v>11.6571</v>
      </c>
      <c r="T6" s="2">
        <v>3.3426200000000001</v>
      </c>
      <c r="U6" s="22">
        <v>45</v>
      </c>
      <c r="V6" s="22">
        <v>35</v>
      </c>
      <c r="W6" s="22">
        <v>83.85</v>
      </c>
      <c r="X6" s="22">
        <v>15.65</v>
      </c>
      <c r="Y6" s="22">
        <v>124.12</v>
      </c>
      <c r="Z6" s="22">
        <v>43.15</v>
      </c>
      <c r="AA6" s="22" t="s">
        <v>364</v>
      </c>
      <c r="AD6" s="10"/>
      <c r="AE6" s="10"/>
      <c r="AI6" s="10"/>
      <c r="AJ6" s="10"/>
      <c r="AL6" s="4" t="s">
        <v>334</v>
      </c>
      <c r="AM6" s="4">
        <f>100-28.58</f>
        <v>71.42</v>
      </c>
      <c r="AN6" s="10">
        <v>5.98</v>
      </c>
      <c r="AO6" s="10">
        <f>100-37.64</f>
        <v>62.36</v>
      </c>
      <c r="AP6" s="4">
        <v>10.69</v>
      </c>
      <c r="AS6" s="10"/>
      <c r="AT6" s="10"/>
      <c r="AX6" s="10"/>
      <c r="AY6" s="10"/>
      <c r="BC6" s="10"/>
      <c r="BD6" s="10"/>
      <c r="BH6" s="10"/>
      <c r="BI6" s="10"/>
      <c r="BM6" s="10"/>
      <c r="BN6" s="10"/>
      <c r="BP6" s="4" t="s">
        <v>45</v>
      </c>
      <c r="BQ6" s="4">
        <v>156.57</v>
      </c>
      <c r="BR6" s="4">
        <v>43.89</v>
      </c>
      <c r="BS6" s="4">
        <v>143.02000000000001</v>
      </c>
      <c r="BT6" s="4">
        <v>40.33</v>
      </c>
      <c r="CY6" s="4" t="s">
        <v>45</v>
      </c>
      <c r="CZ6" s="4">
        <v>29.67</v>
      </c>
      <c r="DA6" s="4">
        <v>8.32</v>
      </c>
      <c r="DB6" s="4">
        <v>27.5</v>
      </c>
      <c r="DC6" s="4">
        <v>10.36</v>
      </c>
      <c r="DX6" s="4" t="s">
        <v>56</v>
      </c>
      <c r="DY6" s="4">
        <v>11</v>
      </c>
      <c r="DZ6" s="4">
        <v>2.9</v>
      </c>
      <c r="EA6" s="4">
        <v>11.27</v>
      </c>
      <c r="EB6" s="4">
        <v>3.84</v>
      </c>
      <c r="EC6" s="4" t="s">
        <v>46</v>
      </c>
      <c r="ED6" s="4">
        <v>73.790000000000006</v>
      </c>
      <c r="EE6" s="4">
        <v>1.4</v>
      </c>
      <c r="EF6" s="4">
        <v>71.08</v>
      </c>
      <c r="EG6" s="4">
        <v>1.5</v>
      </c>
    </row>
    <row r="7" spans="1:173" s="4" customFormat="1" ht="14.5" customHeight="1" x14ac:dyDescent="0.35">
      <c r="A7" s="21">
        <v>5</v>
      </c>
      <c r="B7" s="27">
        <v>6</v>
      </c>
      <c r="C7" s="50"/>
      <c r="D7" s="50" t="s">
        <v>8</v>
      </c>
      <c r="E7" s="21" t="s">
        <v>9</v>
      </c>
      <c r="F7" s="21">
        <v>2014</v>
      </c>
      <c r="G7" s="53" t="s">
        <v>282</v>
      </c>
      <c r="H7" s="4" t="s">
        <v>202</v>
      </c>
      <c r="I7" s="21">
        <v>4</v>
      </c>
      <c r="J7" s="21">
        <v>4</v>
      </c>
      <c r="K7" s="21">
        <v>18</v>
      </c>
      <c r="L7" s="21">
        <v>18</v>
      </c>
      <c r="M7" s="22">
        <v>20</v>
      </c>
      <c r="N7" s="22">
        <v>1.2</v>
      </c>
      <c r="O7" s="22">
        <v>20</v>
      </c>
      <c r="P7" s="22">
        <v>4.9400000000000004</v>
      </c>
      <c r="Q7" s="22" t="s">
        <v>190</v>
      </c>
      <c r="R7" s="22" t="s">
        <v>190</v>
      </c>
      <c r="S7" s="22" t="s">
        <v>190</v>
      </c>
      <c r="T7" s="22" t="s">
        <v>190</v>
      </c>
      <c r="U7" s="22">
        <v>8</v>
      </c>
      <c r="V7" s="22">
        <v>36</v>
      </c>
      <c r="W7" s="22"/>
      <c r="X7" s="22"/>
      <c r="Y7" s="22">
        <v>100</v>
      </c>
      <c r="Z7" s="22"/>
      <c r="AA7" s="22" t="s">
        <v>323</v>
      </c>
      <c r="AB7" s="4" t="s">
        <v>324</v>
      </c>
      <c r="AC7" s="4">
        <v>1170.0740000000001</v>
      </c>
      <c r="AD7" s="4">
        <v>213.215</v>
      </c>
      <c r="AE7" s="4">
        <v>1126.6600000000001</v>
      </c>
      <c r="AF7" s="4">
        <v>136.84</v>
      </c>
      <c r="AL7" s="4" t="s">
        <v>330</v>
      </c>
      <c r="AM7" s="4">
        <f>100-70.1</f>
        <v>29.900000000000006</v>
      </c>
      <c r="AN7" s="54">
        <v>9.6</v>
      </c>
      <c r="AO7" s="4">
        <f>100-74.8</f>
        <v>25.200000000000003</v>
      </c>
      <c r="AP7" s="4">
        <v>10.8</v>
      </c>
      <c r="AV7" s="4" t="s">
        <v>275</v>
      </c>
      <c r="AW7" s="4">
        <v>177.77699999999999</v>
      </c>
      <c r="AX7" s="4">
        <v>40.383000000000003</v>
      </c>
      <c r="AY7" s="4">
        <v>178.875</v>
      </c>
      <c r="AZ7" s="4">
        <v>34.411000000000001</v>
      </c>
      <c r="CY7" s="4" t="s">
        <v>152</v>
      </c>
      <c r="CZ7" s="4">
        <v>3.4799999999999998E-2</v>
      </c>
      <c r="DA7" s="4">
        <v>1.6E-2</v>
      </c>
      <c r="DB7" s="4">
        <v>3.8199999999999998E-2</v>
      </c>
      <c r="DC7" s="4">
        <v>1.4999999999999999E-2</v>
      </c>
      <c r="EH7" s="4" t="s">
        <v>153</v>
      </c>
      <c r="EI7" s="4">
        <v>8.1419999999999995</v>
      </c>
      <c r="EJ7" s="4">
        <v>1.2010000000000001</v>
      </c>
      <c r="EK7" s="4">
        <v>7.9749999999999996</v>
      </c>
      <c r="EL7" s="4">
        <v>1.1950000000000001</v>
      </c>
    </row>
    <row r="8" spans="1:173" s="4" customFormat="1" ht="14.5" customHeight="1" x14ac:dyDescent="0.35">
      <c r="A8" s="21">
        <v>6</v>
      </c>
      <c r="B8" s="27">
        <v>7</v>
      </c>
      <c r="C8" s="27"/>
      <c r="D8" s="28" t="s">
        <v>10</v>
      </c>
      <c r="E8" s="28" t="s">
        <v>11</v>
      </c>
      <c r="F8" s="28">
        <v>2002</v>
      </c>
      <c r="G8" s="35" t="s">
        <v>283</v>
      </c>
      <c r="H8" s="4" t="s">
        <v>201</v>
      </c>
      <c r="I8" s="21">
        <v>30</v>
      </c>
      <c r="J8" s="21">
        <v>0</v>
      </c>
      <c r="K8" s="21"/>
      <c r="L8" s="21"/>
      <c r="M8" s="22">
        <v>42</v>
      </c>
      <c r="N8" s="22">
        <v>9</v>
      </c>
      <c r="O8" s="22"/>
      <c r="P8" s="22"/>
      <c r="Q8" s="22" t="s">
        <v>190</v>
      </c>
      <c r="R8" s="22" t="s">
        <v>190</v>
      </c>
      <c r="S8" s="22"/>
      <c r="T8" s="22"/>
      <c r="U8" s="22">
        <v>30</v>
      </c>
      <c r="V8" s="22"/>
      <c r="W8" s="22"/>
      <c r="X8" s="22"/>
      <c r="Y8" s="22"/>
      <c r="Z8" s="22"/>
      <c r="AA8" s="22" t="s">
        <v>322</v>
      </c>
      <c r="AL8" s="4" t="s">
        <v>59</v>
      </c>
      <c r="AO8" s="4">
        <v>63.9</v>
      </c>
      <c r="AP8" s="4">
        <v>9.4600000000000009</v>
      </c>
      <c r="BF8" s="4" t="s">
        <v>61</v>
      </c>
      <c r="BI8" s="4">
        <v>1100</v>
      </c>
      <c r="BJ8" s="4">
        <v>560</v>
      </c>
      <c r="CY8" s="4" t="s">
        <v>57</v>
      </c>
      <c r="DB8" s="4">
        <v>0.5</v>
      </c>
      <c r="DC8" s="4">
        <v>0.28000000000000003</v>
      </c>
      <c r="EH8" s="4" t="s">
        <v>58</v>
      </c>
      <c r="EK8" s="4">
        <v>18.899999999999999</v>
      </c>
      <c r="EL8" s="4">
        <v>5.34</v>
      </c>
    </row>
    <row r="9" spans="1:173" s="4" customFormat="1" ht="14.5" customHeight="1" x14ac:dyDescent="0.35">
      <c r="A9" s="21">
        <v>7</v>
      </c>
      <c r="B9" s="27">
        <v>8</v>
      </c>
      <c r="C9" s="27"/>
      <c r="D9" s="27" t="s">
        <v>12</v>
      </c>
      <c r="E9" s="27" t="s">
        <v>13</v>
      </c>
      <c r="F9" s="28">
        <v>2010</v>
      </c>
      <c r="G9" s="35" t="s">
        <v>284</v>
      </c>
      <c r="H9" s="4" t="s">
        <v>201</v>
      </c>
      <c r="I9" s="21">
        <v>27</v>
      </c>
      <c r="J9" s="21">
        <v>12</v>
      </c>
      <c r="K9" s="21">
        <v>8</v>
      </c>
      <c r="L9" s="21">
        <v>10</v>
      </c>
      <c r="M9" s="22">
        <v>42.3</v>
      </c>
      <c r="N9" s="22">
        <v>13.5</v>
      </c>
      <c r="O9" s="22">
        <v>40.5</v>
      </c>
      <c r="P9" s="22">
        <v>12.9</v>
      </c>
      <c r="Q9" s="22" t="s">
        <v>190</v>
      </c>
      <c r="R9" s="22" t="s">
        <v>190</v>
      </c>
      <c r="S9" s="22" t="s">
        <v>190</v>
      </c>
      <c r="T9" s="22" t="s">
        <v>190</v>
      </c>
      <c r="U9" s="22">
        <v>39</v>
      </c>
      <c r="V9" s="22">
        <v>18</v>
      </c>
      <c r="W9" s="22">
        <v>194.58</v>
      </c>
      <c r="X9" s="22">
        <v>30.64</v>
      </c>
      <c r="Y9" s="22">
        <v>222.15</v>
      </c>
      <c r="Z9" s="22">
        <v>42.8</v>
      </c>
      <c r="AA9" s="22" t="s">
        <v>364</v>
      </c>
      <c r="AB9" s="4" t="s">
        <v>329</v>
      </c>
      <c r="AC9" s="4">
        <v>3020</v>
      </c>
      <c r="AD9" s="4">
        <v>480</v>
      </c>
      <c r="AE9" s="4">
        <v>2690</v>
      </c>
      <c r="AF9" s="9">
        <v>630</v>
      </c>
      <c r="AK9" s="9"/>
      <c r="AL9" s="4" t="s">
        <v>327</v>
      </c>
      <c r="AM9" s="4">
        <f>(164.02/194.58)*100</f>
        <v>84.294377633878099</v>
      </c>
      <c r="AN9" s="4">
        <f>(25.46/194.58)*100</f>
        <v>13.084592455545277</v>
      </c>
      <c r="AO9" s="4">
        <f>(179.35/221.15)*100</f>
        <v>81.098801718290744</v>
      </c>
      <c r="AP9" s="9">
        <f>(35.78/221.15)*100</f>
        <v>16.179063983721456</v>
      </c>
      <c r="AQ9" s="4" t="s">
        <v>276</v>
      </c>
      <c r="AR9" s="4">
        <v>570</v>
      </c>
      <c r="AS9" s="4">
        <v>80</v>
      </c>
      <c r="AT9" s="4">
        <v>630</v>
      </c>
      <c r="AU9" s="9">
        <v>80</v>
      </c>
      <c r="AV9" s="4" t="s">
        <v>62</v>
      </c>
      <c r="AW9" s="4">
        <v>54.05</v>
      </c>
      <c r="AX9" s="4">
        <v>8.94</v>
      </c>
      <c r="AY9" s="4">
        <v>68.72</v>
      </c>
      <c r="AZ9" s="9">
        <v>19.77</v>
      </c>
      <c r="BA9" s="4" t="s">
        <v>328</v>
      </c>
      <c r="BB9" s="21">
        <v>30560</v>
      </c>
      <c r="BC9" s="21">
        <v>6100</v>
      </c>
      <c r="BD9" s="21">
        <v>42800</v>
      </c>
      <c r="BE9" s="49">
        <v>12420</v>
      </c>
      <c r="BJ9" s="9"/>
      <c r="BO9" s="9"/>
      <c r="CY9" s="4" t="s">
        <v>226</v>
      </c>
      <c r="CZ9" s="4">
        <v>0.24</v>
      </c>
      <c r="DA9" s="4">
        <v>0.08</v>
      </c>
      <c r="DB9" s="4">
        <v>0.22</v>
      </c>
      <c r="DC9" s="4">
        <v>0.05</v>
      </c>
    </row>
    <row r="10" spans="1:173" s="4" customFormat="1" ht="14.5" customHeight="1" x14ac:dyDescent="0.35">
      <c r="A10" s="21">
        <v>8</v>
      </c>
      <c r="B10" s="27">
        <v>9</v>
      </c>
      <c r="C10" s="27" t="s">
        <v>205</v>
      </c>
      <c r="D10" s="27" t="s">
        <v>14</v>
      </c>
      <c r="E10" s="28" t="s">
        <v>15</v>
      </c>
      <c r="F10" s="28">
        <v>2012</v>
      </c>
      <c r="G10" s="35" t="s">
        <v>360</v>
      </c>
      <c r="H10" s="4" t="s">
        <v>202</v>
      </c>
      <c r="I10" s="21" t="s">
        <v>190</v>
      </c>
      <c r="J10" s="21" t="s">
        <v>190</v>
      </c>
      <c r="K10" s="21" t="s">
        <v>190</v>
      </c>
      <c r="L10" s="21" t="s">
        <v>190</v>
      </c>
      <c r="M10" s="22">
        <v>36.6</v>
      </c>
      <c r="N10" s="22">
        <v>9.6</v>
      </c>
      <c r="O10" s="22">
        <v>32</v>
      </c>
      <c r="P10" s="22">
        <v>11.4</v>
      </c>
      <c r="Q10" s="22">
        <v>14.5</v>
      </c>
      <c r="R10" s="22">
        <v>2.6</v>
      </c>
      <c r="S10" s="22">
        <v>15.9</v>
      </c>
      <c r="T10" s="22">
        <v>2.5</v>
      </c>
      <c r="U10" s="22">
        <v>28</v>
      </c>
      <c r="V10" s="22">
        <v>27</v>
      </c>
      <c r="W10" s="22"/>
      <c r="X10" s="22"/>
      <c r="Y10" s="22"/>
      <c r="Z10" s="22"/>
      <c r="AA10" s="22" t="s">
        <v>364</v>
      </c>
      <c r="AB10" s="4" t="s">
        <v>325</v>
      </c>
      <c r="AC10" s="4">
        <v>397.8</v>
      </c>
      <c r="AD10" s="4">
        <v>82.1</v>
      </c>
      <c r="AE10" s="4">
        <v>520.20000000000005</v>
      </c>
      <c r="AF10" s="4">
        <v>229.6</v>
      </c>
      <c r="AL10" s="4" t="s">
        <v>332</v>
      </c>
      <c r="AM10" s="10">
        <f>100-40.6</f>
        <v>59.4</v>
      </c>
      <c r="AN10" s="10">
        <v>12.2</v>
      </c>
      <c r="AO10" s="10">
        <f>100-39.5</f>
        <v>60.5</v>
      </c>
      <c r="AP10" s="10">
        <v>14</v>
      </c>
      <c r="BG10" s="44">
        <v>87.75</v>
      </c>
      <c r="BH10" s="4">
        <v>28.3</v>
      </c>
      <c r="BI10" s="4">
        <v>95.75</v>
      </c>
      <c r="BJ10" s="4">
        <v>31.700000000000003</v>
      </c>
      <c r="CY10" s="4" t="s">
        <v>216</v>
      </c>
      <c r="CZ10" s="4">
        <v>79.728260869565219</v>
      </c>
      <c r="DA10" s="4">
        <v>43.184782608695649</v>
      </c>
      <c r="DB10" s="4">
        <v>62.728260869565219</v>
      </c>
      <c r="DC10" s="4">
        <v>44.569565217391307</v>
      </c>
    </row>
    <row r="11" spans="1:173" s="4" customFormat="1" ht="14.5" customHeight="1" x14ac:dyDescent="0.35">
      <c r="A11" s="21">
        <v>8</v>
      </c>
      <c r="B11" s="27">
        <v>9</v>
      </c>
      <c r="C11" s="27" t="s">
        <v>206</v>
      </c>
      <c r="D11" s="27" t="s">
        <v>14</v>
      </c>
      <c r="E11" s="28" t="s">
        <v>15</v>
      </c>
      <c r="F11" s="28">
        <v>2012</v>
      </c>
      <c r="G11" s="35" t="s">
        <v>360</v>
      </c>
      <c r="H11" s="4" t="s">
        <v>202</v>
      </c>
      <c r="I11" s="21" t="s">
        <v>190</v>
      </c>
      <c r="J11" s="21" t="s">
        <v>190</v>
      </c>
      <c r="K11" s="21" t="s">
        <v>190</v>
      </c>
      <c r="L11" s="21" t="s">
        <v>190</v>
      </c>
      <c r="M11" s="22">
        <v>36.6</v>
      </c>
      <c r="N11" s="22">
        <v>9.6</v>
      </c>
      <c r="O11" s="22">
        <v>32</v>
      </c>
      <c r="P11" s="22">
        <v>11.4</v>
      </c>
      <c r="Q11" s="22">
        <v>14.5</v>
      </c>
      <c r="R11" s="22">
        <v>2.6</v>
      </c>
      <c r="S11" s="22">
        <v>15.9</v>
      </c>
      <c r="T11" s="22">
        <v>2.5</v>
      </c>
      <c r="U11" s="22">
        <v>28</v>
      </c>
      <c r="V11" s="22">
        <v>27</v>
      </c>
      <c r="W11" s="22"/>
      <c r="X11" s="22"/>
      <c r="Y11" s="22"/>
      <c r="Z11" s="22"/>
      <c r="AA11" s="22" t="s">
        <v>323</v>
      </c>
      <c r="AL11" s="4" t="s">
        <v>333</v>
      </c>
      <c r="AM11" s="4">
        <f>100-46.55</f>
        <v>53.45</v>
      </c>
      <c r="AN11" s="4">
        <v>11.8</v>
      </c>
      <c r="AO11" s="4">
        <f>100-53</f>
        <v>47</v>
      </c>
      <c r="AP11" s="4">
        <v>14.9</v>
      </c>
    </row>
    <row r="12" spans="1:173" s="4" customFormat="1" ht="14.5" customHeight="1" x14ac:dyDescent="0.35">
      <c r="A12" s="21">
        <v>9</v>
      </c>
      <c r="B12" s="27">
        <v>10</v>
      </c>
      <c r="C12" s="27" t="s">
        <v>183</v>
      </c>
      <c r="D12" s="27" t="s">
        <v>16</v>
      </c>
      <c r="E12" s="27" t="s">
        <v>17</v>
      </c>
      <c r="F12" s="28">
        <v>2005</v>
      </c>
      <c r="G12" s="35" t="s">
        <v>355</v>
      </c>
      <c r="H12" s="4" t="s">
        <v>201</v>
      </c>
      <c r="I12" s="21">
        <v>9</v>
      </c>
      <c r="J12" s="21">
        <v>4</v>
      </c>
      <c r="K12" s="21">
        <v>4</v>
      </c>
      <c r="L12" s="21">
        <v>2</v>
      </c>
      <c r="M12" s="22" t="s">
        <v>190</v>
      </c>
      <c r="N12" s="22" t="s">
        <v>190</v>
      </c>
      <c r="O12" s="22" t="s">
        <v>190</v>
      </c>
      <c r="P12" s="22" t="s">
        <v>190</v>
      </c>
      <c r="Q12" s="22" t="s">
        <v>190</v>
      </c>
      <c r="R12" s="22" t="s">
        <v>190</v>
      </c>
      <c r="S12" s="22" t="s">
        <v>190</v>
      </c>
      <c r="T12" s="22" t="s">
        <v>190</v>
      </c>
      <c r="U12" s="22">
        <v>13</v>
      </c>
      <c r="V12" s="22">
        <v>6</v>
      </c>
      <c r="W12" s="22"/>
      <c r="X12" s="22"/>
      <c r="Y12" s="22"/>
      <c r="Z12" s="22"/>
      <c r="AA12" s="22" t="s">
        <v>364</v>
      </c>
      <c r="AL12" s="4" t="s">
        <v>331</v>
      </c>
      <c r="AM12" s="4">
        <f>100-19.42</f>
        <v>80.58</v>
      </c>
      <c r="AN12" s="4">
        <v>4.5</v>
      </c>
      <c r="AO12" s="4">
        <f>100-17.98</f>
        <v>82.02</v>
      </c>
      <c r="AP12" s="4">
        <v>3.18</v>
      </c>
      <c r="AQ12" s="4" t="s">
        <v>277</v>
      </c>
      <c r="AR12" s="4">
        <v>360</v>
      </c>
      <c r="AS12" s="4">
        <v>80</v>
      </c>
      <c r="AT12" s="4">
        <v>530</v>
      </c>
      <c r="AU12" s="4">
        <v>50</v>
      </c>
      <c r="AV12" s="4" t="s">
        <v>64</v>
      </c>
      <c r="AW12" s="4">
        <v>20</v>
      </c>
      <c r="AX12" s="4">
        <v>13.86</v>
      </c>
      <c r="AY12" s="4">
        <v>17.079999999999998</v>
      </c>
      <c r="AZ12" s="4">
        <v>12.63</v>
      </c>
      <c r="BA12" s="4" t="s">
        <v>65</v>
      </c>
      <c r="BB12" s="4">
        <v>7.7</v>
      </c>
      <c r="BC12" s="4">
        <v>6.36</v>
      </c>
      <c r="BD12" s="4">
        <v>7.66</v>
      </c>
      <c r="BE12" s="4">
        <v>5.92</v>
      </c>
      <c r="BK12" s="4" t="s">
        <v>66</v>
      </c>
      <c r="BL12" s="4">
        <v>130</v>
      </c>
      <c r="BM12" s="4">
        <v>50</v>
      </c>
      <c r="BN12" s="4">
        <v>250</v>
      </c>
      <c r="BO12" s="4">
        <v>170</v>
      </c>
    </row>
    <row r="13" spans="1:173" s="4" customFormat="1" ht="14.5" customHeight="1" x14ac:dyDescent="0.35">
      <c r="A13" s="21">
        <v>9</v>
      </c>
      <c r="B13" s="27">
        <v>10</v>
      </c>
      <c r="C13" s="27" t="s">
        <v>184</v>
      </c>
      <c r="D13" s="27" t="s">
        <v>16</v>
      </c>
      <c r="E13" s="27" t="s">
        <v>17</v>
      </c>
      <c r="F13" s="28">
        <v>2005</v>
      </c>
      <c r="G13" s="35" t="s">
        <v>355</v>
      </c>
      <c r="H13" s="4" t="s">
        <v>201</v>
      </c>
      <c r="I13" s="21">
        <v>9</v>
      </c>
      <c r="J13" s="21">
        <v>4</v>
      </c>
      <c r="K13" s="21">
        <v>4</v>
      </c>
      <c r="L13" s="21">
        <v>2</v>
      </c>
      <c r="M13" s="22" t="s">
        <v>190</v>
      </c>
      <c r="N13" s="22" t="s">
        <v>190</v>
      </c>
      <c r="O13" s="22" t="s">
        <v>190</v>
      </c>
      <c r="P13" s="22" t="s">
        <v>190</v>
      </c>
      <c r="Q13" s="22" t="s">
        <v>190</v>
      </c>
      <c r="R13" s="22" t="s">
        <v>190</v>
      </c>
      <c r="S13" s="22" t="s">
        <v>190</v>
      </c>
      <c r="T13" s="22" t="s">
        <v>190</v>
      </c>
      <c r="U13" s="22">
        <v>13</v>
      </c>
      <c r="V13" s="22">
        <v>6</v>
      </c>
      <c r="W13" s="22">
        <v>90</v>
      </c>
      <c r="X13" s="22"/>
      <c r="Y13" s="22">
        <v>90</v>
      </c>
      <c r="Z13" s="22"/>
      <c r="AA13" s="22" t="s">
        <v>323</v>
      </c>
      <c r="AL13" s="4" t="s">
        <v>331</v>
      </c>
      <c r="AM13" s="4">
        <f>100-18.19</f>
        <v>81.81</v>
      </c>
      <c r="AN13" s="11">
        <v>3.89</v>
      </c>
      <c r="AO13" s="11">
        <f>100-32.54</f>
        <v>67.460000000000008</v>
      </c>
      <c r="AP13" s="4">
        <v>11.1</v>
      </c>
      <c r="AR13" s="4">
        <v>530</v>
      </c>
      <c r="AS13" s="4">
        <v>170</v>
      </c>
      <c r="AT13" s="4">
        <v>1200</v>
      </c>
      <c r="AU13" s="4">
        <v>120</v>
      </c>
      <c r="AV13" s="4" t="s">
        <v>64</v>
      </c>
      <c r="AW13" s="4">
        <v>26</v>
      </c>
      <c r="AX13" s="4">
        <v>10.31</v>
      </c>
      <c r="AY13" s="4">
        <v>27.67</v>
      </c>
      <c r="AZ13" s="4">
        <v>6.13</v>
      </c>
      <c r="BB13" s="4">
        <v>13.84</v>
      </c>
      <c r="BC13" s="4">
        <v>5.85</v>
      </c>
      <c r="BD13" s="4">
        <v>30.34</v>
      </c>
      <c r="BE13" s="4">
        <v>10.3</v>
      </c>
      <c r="BL13" s="4">
        <v>290</v>
      </c>
      <c r="BM13" s="4">
        <v>140</v>
      </c>
      <c r="BN13" s="4">
        <v>1050</v>
      </c>
      <c r="BO13" s="4">
        <v>100</v>
      </c>
    </row>
    <row r="14" spans="1:173" s="4" customFormat="1" ht="14.5" customHeight="1" x14ac:dyDescent="0.35">
      <c r="A14" s="21">
        <v>10</v>
      </c>
      <c r="B14" s="50">
        <v>11</v>
      </c>
      <c r="C14" s="27"/>
      <c r="D14" s="28" t="s">
        <v>18</v>
      </c>
      <c r="E14" s="28" t="s">
        <v>19</v>
      </c>
      <c r="F14" s="28">
        <v>2015</v>
      </c>
      <c r="G14" s="35" t="s">
        <v>285</v>
      </c>
      <c r="H14" s="4" t="s">
        <v>201</v>
      </c>
      <c r="I14" s="21">
        <v>26</v>
      </c>
      <c r="J14" s="21">
        <v>0</v>
      </c>
      <c r="K14" s="21">
        <v>26</v>
      </c>
      <c r="L14" s="21">
        <v>0</v>
      </c>
      <c r="M14" s="22">
        <v>30</v>
      </c>
      <c r="N14" s="22">
        <v>6</v>
      </c>
      <c r="O14" s="22">
        <v>29.3</v>
      </c>
      <c r="P14" s="22">
        <v>8</v>
      </c>
      <c r="Q14" s="22">
        <v>12</v>
      </c>
      <c r="R14" s="22">
        <v>4</v>
      </c>
      <c r="S14" s="22" t="s">
        <v>190</v>
      </c>
      <c r="T14" s="22" t="s">
        <v>190</v>
      </c>
      <c r="U14" s="22">
        <v>26</v>
      </c>
      <c r="V14" s="22">
        <v>26</v>
      </c>
      <c r="W14" s="22"/>
      <c r="X14" s="22"/>
      <c r="Y14" s="22"/>
      <c r="Z14" s="22"/>
      <c r="AA14" s="22" t="s">
        <v>364</v>
      </c>
      <c r="AD14" s="32"/>
      <c r="AE14" s="32"/>
      <c r="AI14" s="32"/>
      <c r="AJ14" s="32"/>
      <c r="AN14" s="32"/>
      <c r="AO14" s="32"/>
      <c r="AS14" s="32"/>
      <c r="AT14" s="32"/>
      <c r="AX14" s="32"/>
      <c r="AY14" s="32"/>
      <c r="BC14" s="32"/>
      <c r="BD14" s="32"/>
      <c r="BH14" s="32"/>
      <c r="BI14" s="32"/>
      <c r="BM14" s="32"/>
      <c r="BN14" s="32"/>
      <c r="BP14" s="4" t="s">
        <v>45</v>
      </c>
      <c r="BQ14" s="4">
        <v>112</v>
      </c>
      <c r="BR14" s="4">
        <v>14</v>
      </c>
      <c r="BS14" s="4">
        <v>123</v>
      </c>
      <c r="BT14" s="4">
        <v>19</v>
      </c>
    </row>
    <row r="15" spans="1:173" s="4" customFormat="1" ht="14.5" customHeight="1" x14ac:dyDescent="0.35">
      <c r="A15" s="21">
        <v>11</v>
      </c>
      <c r="B15" s="51">
        <v>12</v>
      </c>
      <c r="C15" s="27"/>
      <c r="D15" s="27" t="s">
        <v>20</v>
      </c>
      <c r="E15" s="27" t="s">
        <v>21</v>
      </c>
      <c r="F15" s="28">
        <v>2003</v>
      </c>
      <c r="G15" s="35" t="s">
        <v>286</v>
      </c>
      <c r="H15" s="4" t="s">
        <v>201</v>
      </c>
      <c r="I15" s="41">
        <v>38</v>
      </c>
      <c r="J15" s="41">
        <v>34</v>
      </c>
      <c r="K15" s="41">
        <v>20</v>
      </c>
      <c r="L15" s="41">
        <v>20</v>
      </c>
      <c r="M15" s="22">
        <v>46</v>
      </c>
      <c r="N15" s="22">
        <v>13.79</v>
      </c>
      <c r="O15" s="22">
        <v>46</v>
      </c>
      <c r="P15" s="22">
        <v>13.52</v>
      </c>
      <c r="Q15" s="22" t="s">
        <v>190</v>
      </c>
      <c r="R15" s="22" t="s">
        <v>190</v>
      </c>
      <c r="S15" s="22" t="s">
        <v>190</v>
      </c>
      <c r="T15" s="22" t="s">
        <v>190</v>
      </c>
      <c r="U15" s="22">
        <v>72</v>
      </c>
      <c r="V15" s="22">
        <v>40</v>
      </c>
      <c r="W15" s="33"/>
      <c r="X15" s="33"/>
      <c r="Y15" s="33"/>
      <c r="Z15" s="33"/>
      <c r="AA15" s="48" t="s">
        <v>364</v>
      </c>
      <c r="AD15" s="32"/>
      <c r="AE15" s="32"/>
      <c r="AI15" s="32"/>
      <c r="AJ15" s="32"/>
      <c r="AN15" s="32"/>
      <c r="AO15" s="32"/>
      <c r="AQ15" s="4" t="s">
        <v>278</v>
      </c>
      <c r="AR15" s="38">
        <v>99.46</v>
      </c>
      <c r="AS15" s="38">
        <v>180.77037037037036</v>
      </c>
      <c r="AT15" s="38">
        <v>139.95000000000002</v>
      </c>
      <c r="AU15" s="38">
        <v>231.75802469135806</v>
      </c>
      <c r="AX15" s="32"/>
      <c r="AY15" s="32"/>
      <c r="BC15" s="32"/>
      <c r="BD15" s="32"/>
      <c r="BH15" s="32"/>
      <c r="BI15" s="32"/>
      <c r="BM15" s="32"/>
      <c r="BN15" s="32"/>
      <c r="EC15" s="4" t="s">
        <v>46</v>
      </c>
      <c r="ED15" s="4">
        <v>63.364999999999995</v>
      </c>
      <c r="EF15" s="4">
        <v>63.177499999999995</v>
      </c>
    </row>
    <row r="16" spans="1:173" s="4" customFormat="1" ht="14.5" customHeight="1" x14ac:dyDescent="0.35">
      <c r="A16" s="21">
        <v>12</v>
      </c>
      <c r="B16" s="52">
        <v>13</v>
      </c>
      <c r="C16" s="50"/>
      <c r="D16" s="27" t="s">
        <v>22</v>
      </c>
      <c r="E16" s="28" t="s">
        <v>23</v>
      </c>
      <c r="F16" s="28">
        <v>1996</v>
      </c>
      <c r="G16" s="35" t="s">
        <v>287</v>
      </c>
      <c r="H16" s="4" t="s">
        <v>201</v>
      </c>
      <c r="I16" s="41">
        <v>24</v>
      </c>
      <c r="J16" s="21">
        <v>0</v>
      </c>
      <c r="K16" s="21"/>
      <c r="L16" s="21"/>
      <c r="M16" s="22">
        <v>40.65</v>
      </c>
      <c r="N16" s="22">
        <v>7.48</v>
      </c>
      <c r="O16" s="22"/>
      <c r="P16" s="22"/>
      <c r="Q16" s="22"/>
      <c r="R16" s="22"/>
      <c r="S16" s="22"/>
      <c r="T16" s="22"/>
      <c r="U16" s="22">
        <v>24</v>
      </c>
      <c r="V16" s="22"/>
      <c r="W16" s="22"/>
      <c r="X16" s="22"/>
      <c r="Y16" s="22"/>
      <c r="Z16" s="22"/>
      <c r="AA16" s="22" t="s">
        <v>322</v>
      </c>
    </row>
    <row r="17" spans="1:147" s="4" customFormat="1" ht="14.5" customHeight="1" x14ac:dyDescent="0.35">
      <c r="A17" s="21">
        <v>13</v>
      </c>
      <c r="B17" s="50">
        <v>14</v>
      </c>
      <c r="C17" s="51"/>
      <c r="D17" s="19" t="s">
        <v>24</v>
      </c>
      <c r="E17" s="19" t="s">
        <v>25</v>
      </c>
      <c r="F17" s="20">
        <v>2008</v>
      </c>
      <c r="G17" s="37" t="s">
        <v>288</v>
      </c>
      <c r="H17" s="4" t="s">
        <v>201</v>
      </c>
      <c r="I17" s="21">
        <v>44</v>
      </c>
      <c r="J17" s="21">
        <v>16</v>
      </c>
      <c r="K17" s="21">
        <v>13</v>
      </c>
      <c r="L17" s="21">
        <v>6</v>
      </c>
      <c r="M17" s="22">
        <v>41.547666666666672</v>
      </c>
      <c r="N17" s="22">
        <v>8.2149999999999999</v>
      </c>
      <c r="O17" s="22">
        <v>38.32</v>
      </c>
      <c r="P17" s="22">
        <v>10.97</v>
      </c>
      <c r="Q17" s="22">
        <v>12.001333333333333</v>
      </c>
      <c r="R17" s="22">
        <v>1.8916666666666668</v>
      </c>
      <c r="S17" s="22">
        <v>14.21</v>
      </c>
      <c r="T17" s="22">
        <v>1.44</v>
      </c>
      <c r="U17" s="22">
        <v>60</v>
      </c>
      <c r="V17" s="22">
        <v>19</v>
      </c>
      <c r="W17" s="22"/>
      <c r="X17" s="22"/>
      <c r="Y17" s="22"/>
      <c r="Z17" s="22"/>
      <c r="AA17" s="22" t="s">
        <v>323</v>
      </c>
      <c r="AG17" s="4" t="s">
        <v>172</v>
      </c>
      <c r="AH17" s="4">
        <v>2.31</v>
      </c>
      <c r="AI17" s="4">
        <v>0.59</v>
      </c>
      <c r="AJ17" s="4">
        <v>2.113</v>
      </c>
      <c r="AK17" s="4">
        <v>0.55100000000000005</v>
      </c>
      <c r="CY17" s="4" t="s">
        <v>67</v>
      </c>
      <c r="CZ17" s="4">
        <v>21.56</v>
      </c>
      <c r="DA17" s="4">
        <v>6.78</v>
      </c>
      <c r="DB17" s="4">
        <v>17.642666666666667</v>
      </c>
      <c r="DC17" s="4">
        <v>7.2773333333333339</v>
      </c>
    </row>
    <row r="18" spans="1:147" s="4" customFormat="1" ht="14.5" customHeight="1" x14ac:dyDescent="0.35">
      <c r="A18" s="21">
        <v>14</v>
      </c>
      <c r="B18" s="41">
        <v>15</v>
      </c>
      <c r="C18" s="52"/>
      <c r="D18" s="19" t="s">
        <v>26</v>
      </c>
      <c r="E18" s="20" t="s">
        <v>27</v>
      </c>
      <c r="F18" s="20">
        <v>2014</v>
      </c>
      <c r="G18" s="37" t="s">
        <v>289</v>
      </c>
      <c r="H18" s="4" t="s">
        <v>202</v>
      </c>
      <c r="I18" s="21">
        <v>15</v>
      </c>
      <c r="J18" s="21">
        <v>24</v>
      </c>
      <c r="K18" s="21">
        <v>14</v>
      </c>
      <c r="L18" s="21">
        <v>23</v>
      </c>
      <c r="M18" s="22">
        <v>18.64</v>
      </c>
      <c r="N18" s="22">
        <v>1.22</v>
      </c>
      <c r="O18" s="4">
        <v>19.05</v>
      </c>
      <c r="P18" s="4">
        <v>2.39</v>
      </c>
      <c r="Q18" s="22" t="s">
        <v>190</v>
      </c>
      <c r="R18" s="22" t="s">
        <v>190</v>
      </c>
      <c r="S18" s="22" t="s">
        <v>190</v>
      </c>
      <c r="T18" s="22" t="s">
        <v>190</v>
      </c>
      <c r="U18" s="22">
        <v>39</v>
      </c>
      <c r="V18" s="22">
        <v>37</v>
      </c>
      <c r="W18" s="22">
        <v>180</v>
      </c>
      <c r="X18" s="22"/>
      <c r="Y18" s="22">
        <v>180</v>
      </c>
      <c r="Z18" s="22"/>
      <c r="AA18" s="22" t="s">
        <v>323</v>
      </c>
      <c r="AB18" s="4" t="s">
        <v>173</v>
      </c>
      <c r="AC18" s="38">
        <v>1609.243697478985</v>
      </c>
      <c r="AD18" s="38">
        <v>23.109243697484999</v>
      </c>
      <c r="AE18" s="38">
        <v>1516.8067226890748</v>
      </c>
      <c r="AF18" s="38">
        <v>23.109243697474994</v>
      </c>
      <c r="AG18" s="4" t="s">
        <v>172</v>
      </c>
      <c r="AH18" s="4">
        <v>2.3123123123123057</v>
      </c>
      <c r="AI18" s="4">
        <v>0.16141141141141116</v>
      </c>
      <c r="AJ18" s="4">
        <v>2.5938438438438332</v>
      </c>
      <c r="AK18" s="4">
        <v>0.1764264264264333</v>
      </c>
      <c r="AQ18" s="4" t="s">
        <v>174</v>
      </c>
      <c r="AR18" s="38">
        <v>397</v>
      </c>
      <c r="AS18" s="38">
        <v>46</v>
      </c>
      <c r="AT18" s="38">
        <v>342</v>
      </c>
      <c r="AU18" s="38">
        <v>24</v>
      </c>
      <c r="AW18" s="38">
        <v>168.8596491228065</v>
      </c>
      <c r="AX18" s="38">
        <v>9.6491228070180028</v>
      </c>
      <c r="AY18" s="38">
        <v>190.35087719298201</v>
      </c>
      <c r="AZ18" s="38">
        <v>5.7017543859650033</v>
      </c>
      <c r="CY18" s="4" t="s">
        <v>231</v>
      </c>
      <c r="CZ18" s="38">
        <v>2.8743329059956451</v>
      </c>
      <c r="DA18" s="38">
        <v>5.4738976178410059E-2</v>
      </c>
      <c r="DB18" s="38">
        <v>3.3546405891297151</v>
      </c>
      <c r="DC18" s="38">
        <v>0.193345457797925</v>
      </c>
      <c r="DE18" s="38"/>
      <c r="DF18" s="38"/>
      <c r="DG18" s="38"/>
      <c r="DH18" s="38"/>
      <c r="EH18" s="4" t="s">
        <v>215</v>
      </c>
      <c r="EI18" s="38">
        <v>260.16806722689</v>
      </c>
      <c r="EJ18" s="38">
        <v>3.8655462184880207</v>
      </c>
      <c r="EK18" s="38">
        <v>250.16806722689</v>
      </c>
      <c r="EL18" s="38">
        <v>6.3865546218489904</v>
      </c>
    </row>
    <row r="19" spans="1:147" s="4" customFormat="1" ht="14.5" customHeight="1" x14ac:dyDescent="0.35">
      <c r="A19" s="21">
        <v>15</v>
      </c>
      <c r="B19" s="50">
        <v>16</v>
      </c>
      <c r="C19" s="50"/>
      <c r="D19" s="19" t="s">
        <v>28</v>
      </c>
      <c r="E19" s="20" t="s">
        <v>29</v>
      </c>
      <c r="F19" s="20">
        <v>2011</v>
      </c>
      <c r="G19" s="37" t="s">
        <v>290</v>
      </c>
      <c r="H19" s="4" t="s">
        <v>202</v>
      </c>
      <c r="I19" s="21">
        <v>8</v>
      </c>
      <c r="J19" s="21">
        <v>30</v>
      </c>
      <c r="K19" s="21">
        <v>11</v>
      </c>
      <c r="L19" s="21">
        <v>23</v>
      </c>
      <c r="M19" s="22">
        <v>19.440000000000001</v>
      </c>
      <c r="N19" s="22">
        <v>1.61</v>
      </c>
      <c r="O19" s="22">
        <v>18.940000000000001</v>
      </c>
      <c r="P19" s="22">
        <v>1.1200000000000001</v>
      </c>
      <c r="Q19" s="22" t="s">
        <v>190</v>
      </c>
      <c r="R19" s="22" t="s">
        <v>190</v>
      </c>
      <c r="S19" s="22" t="s">
        <v>190</v>
      </c>
      <c r="T19" s="22" t="s">
        <v>190</v>
      </c>
      <c r="U19" s="22">
        <v>38</v>
      </c>
      <c r="V19" s="22">
        <v>34</v>
      </c>
      <c r="W19" s="22"/>
      <c r="X19" s="22"/>
      <c r="Y19" s="22">
        <v>180</v>
      </c>
      <c r="Z19" s="22"/>
      <c r="AA19" s="22" t="s">
        <v>323</v>
      </c>
      <c r="AL19" s="4" t="s">
        <v>232</v>
      </c>
      <c r="AM19" s="44">
        <v>43.386706886221297</v>
      </c>
      <c r="AN19" s="44">
        <v>1.5443895787277029</v>
      </c>
      <c r="AO19" s="44">
        <v>39.767980000413203</v>
      </c>
      <c r="AP19" s="44">
        <v>1.7755831491084493</v>
      </c>
      <c r="CZ19" s="38"/>
      <c r="DA19" s="38"/>
      <c r="DB19" s="38"/>
      <c r="DC19" s="38"/>
      <c r="DD19" s="4" t="s">
        <v>186</v>
      </c>
      <c r="DE19" s="38">
        <v>78.620027407987394</v>
      </c>
      <c r="DF19" s="38">
        <v>0.77084964761164798</v>
      </c>
      <c r="DG19" s="38">
        <v>77.301977290524661</v>
      </c>
      <c r="DH19" s="38">
        <v>1.0675411119811997</v>
      </c>
      <c r="EC19" s="4" t="s">
        <v>46</v>
      </c>
      <c r="ED19" s="4">
        <v>69.904302998421855</v>
      </c>
      <c r="EE19" s="4">
        <v>0.86194634402944814</v>
      </c>
      <c r="EF19" s="4">
        <v>69.468448185165641</v>
      </c>
      <c r="EG19" s="4">
        <v>0.92599684376644831</v>
      </c>
      <c r="EM19" s="4" t="s">
        <v>214</v>
      </c>
      <c r="EN19" s="38">
        <v>87.623295741457611</v>
      </c>
      <c r="EO19" s="38">
        <v>0.460360208719095</v>
      </c>
      <c r="EP19" s="38">
        <v>87.384278740952652</v>
      </c>
      <c r="EQ19" s="38">
        <v>0.63110166638615084</v>
      </c>
    </row>
    <row r="20" spans="1:147" s="4" customFormat="1" ht="14.5" customHeight="1" x14ac:dyDescent="0.35">
      <c r="A20" s="21">
        <v>16</v>
      </c>
      <c r="B20" s="50">
        <v>17</v>
      </c>
      <c r="C20" s="50"/>
      <c r="D20" s="43" t="s">
        <v>260</v>
      </c>
      <c r="E20" s="42" t="s">
        <v>261</v>
      </c>
      <c r="F20" s="16">
        <v>2017</v>
      </c>
      <c r="G20" s="37" t="s">
        <v>291</v>
      </c>
      <c r="H20" s="4" t="s">
        <v>201</v>
      </c>
      <c r="I20" s="21"/>
      <c r="J20" s="21"/>
      <c r="K20" s="21"/>
      <c r="L20" s="21"/>
      <c r="M20" s="22"/>
      <c r="N20" s="22"/>
      <c r="O20" s="22"/>
      <c r="P20" s="22"/>
      <c r="Q20" s="22"/>
      <c r="R20" s="22"/>
      <c r="S20" s="22"/>
      <c r="T20" s="22"/>
      <c r="U20" s="22">
        <v>40</v>
      </c>
      <c r="V20" s="22"/>
      <c r="W20" s="22"/>
      <c r="X20" s="22"/>
      <c r="Y20" s="22"/>
      <c r="Z20" s="22"/>
      <c r="AA20" s="22" t="s">
        <v>322</v>
      </c>
      <c r="AB20" s="4" t="s">
        <v>269</v>
      </c>
      <c r="AE20" s="4">
        <v>2477.2966666666666</v>
      </c>
      <c r="AF20" s="4">
        <v>1280.7233333333334</v>
      </c>
      <c r="AM20" s="44"/>
      <c r="AN20" s="44"/>
      <c r="AO20" s="44"/>
      <c r="AP20" s="44"/>
      <c r="CY20" s="4" t="s">
        <v>270</v>
      </c>
      <c r="CZ20" s="38"/>
      <c r="DA20" s="38"/>
      <c r="DB20" s="38">
        <v>2.42</v>
      </c>
      <c r="DC20" s="38">
        <v>1.1133333333333333</v>
      </c>
      <c r="DE20" s="38"/>
      <c r="DF20" s="38"/>
      <c r="DG20" s="38"/>
      <c r="DH20" s="38"/>
      <c r="EH20" s="4" t="s">
        <v>271</v>
      </c>
      <c r="EK20" s="4">
        <v>4.3933333333333335</v>
      </c>
      <c r="EL20" s="4">
        <v>3.3233333333333328</v>
      </c>
      <c r="EN20" s="38"/>
      <c r="EO20" s="38"/>
      <c r="EP20" s="38"/>
      <c r="EQ20" s="38"/>
    </row>
    <row r="21" spans="1:147" s="11" customFormat="1" ht="14.5" customHeight="1" x14ac:dyDescent="0.35">
      <c r="A21" s="41">
        <v>17</v>
      </c>
      <c r="B21" s="52">
        <v>18</v>
      </c>
      <c r="C21" s="41"/>
      <c r="D21" s="55" t="s">
        <v>30</v>
      </c>
      <c r="E21" s="56" t="s">
        <v>31</v>
      </c>
      <c r="F21" s="56">
        <v>2011</v>
      </c>
      <c r="G21" s="57" t="s">
        <v>292</v>
      </c>
      <c r="H21" s="4" t="s">
        <v>202</v>
      </c>
      <c r="I21" s="41">
        <v>39</v>
      </c>
      <c r="J21" s="41">
        <v>50</v>
      </c>
      <c r="K21" s="41">
        <v>12</v>
      </c>
      <c r="L21" s="41">
        <v>14</v>
      </c>
      <c r="M21" s="22">
        <v>19.190000000000001</v>
      </c>
      <c r="N21" s="22">
        <v>1.39</v>
      </c>
      <c r="O21" s="22">
        <v>19.23</v>
      </c>
      <c r="P21" s="22">
        <v>1.18</v>
      </c>
      <c r="Q21" s="22" t="s">
        <v>190</v>
      </c>
      <c r="R21" s="22" t="s">
        <v>190</v>
      </c>
      <c r="S21" s="22" t="s">
        <v>190</v>
      </c>
      <c r="T21" s="22" t="s">
        <v>190</v>
      </c>
      <c r="U21" s="22">
        <v>89</v>
      </c>
      <c r="V21" s="22">
        <v>26</v>
      </c>
      <c r="W21" s="25"/>
      <c r="X21" s="25"/>
      <c r="Y21" s="25"/>
      <c r="Z21" s="25"/>
      <c r="AA21" s="25" t="s">
        <v>323</v>
      </c>
      <c r="AL21" s="11" t="s">
        <v>49</v>
      </c>
      <c r="AM21" s="11">
        <v>31.02</v>
      </c>
      <c r="AN21" s="11">
        <v>9.2899999999999991</v>
      </c>
      <c r="AO21" s="11">
        <v>29.58</v>
      </c>
      <c r="AP21" s="11">
        <v>10.83</v>
      </c>
      <c r="BP21" s="11" t="s">
        <v>50</v>
      </c>
      <c r="BQ21" s="11">
        <v>56.92</v>
      </c>
      <c r="BR21" s="11">
        <v>7.89</v>
      </c>
      <c r="BS21" s="11">
        <v>58.87</v>
      </c>
      <c r="BT21" s="11">
        <v>7.7</v>
      </c>
      <c r="DD21" s="11" t="s">
        <v>51</v>
      </c>
      <c r="DE21" s="11">
        <v>75.91</v>
      </c>
      <c r="DF21" s="11">
        <v>4.91</v>
      </c>
      <c r="DG21" s="11">
        <v>74.489999999999995</v>
      </c>
      <c r="DH21" s="11">
        <v>4.87</v>
      </c>
      <c r="EC21" s="11" t="s">
        <v>46</v>
      </c>
      <c r="ED21" s="11">
        <v>57.53</v>
      </c>
      <c r="EE21" s="11">
        <v>5.43</v>
      </c>
      <c r="EF21" s="11">
        <v>56.76</v>
      </c>
      <c r="EG21" s="11">
        <v>5.15</v>
      </c>
    </row>
    <row r="22" spans="1:147" s="11" customFormat="1" ht="14.5" customHeight="1" x14ac:dyDescent="0.35">
      <c r="A22" s="41">
        <v>18</v>
      </c>
      <c r="B22" s="50">
        <v>19</v>
      </c>
      <c r="C22" s="50"/>
      <c r="D22" s="19" t="s">
        <v>32</v>
      </c>
      <c r="E22" s="20" t="s">
        <v>33</v>
      </c>
      <c r="F22" s="20">
        <v>2013</v>
      </c>
      <c r="G22" s="37" t="s">
        <v>293</v>
      </c>
      <c r="H22" s="4" t="s">
        <v>201</v>
      </c>
      <c r="I22" s="41">
        <v>17</v>
      </c>
      <c r="J22" s="41">
        <v>9</v>
      </c>
      <c r="K22" s="41"/>
      <c r="L22" s="41"/>
      <c r="M22" s="22">
        <v>39.869999999999997</v>
      </c>
      <c r="N22" s="22">
        <v>9.9600000000000009</v>
      </c>
      <c r="O22" s="25"/>
      <c r="P22" s="25"/>
      <c r="Q22" s="22" t="s">
        <v>190</v>
      </c>
      <c r="R22" s="22" t="s">
        <v>190</v>
      </c>
      <c r="S22" s="25"/>
      <c r="T22" s="25"/>
      <c r="U22" s="22">
        <v>26</v>
      </c>
      <c r="V22" s="22"/>
      <c r="W22" s="25"/>
      <c r="X22" s="25"/>
      <c r="Y22" s="25">
        <v>720</v>
      </c>
      <c r="Z22" s="25"/>
      <c r="AA22" s="25" t="s">
        <v>323</v>
      </c>
      <c r="AQ22" s="11" t="s">
        <v>68</v>
      </c>
      <c r="AT22" s="11">
        <v>4071.1</v>
      </c>
      <c r="AU22" s="11">
        <v>2838.33</v>
      </c>
    </row>
    <row r="23" spans="1:147" s="11" customFormat="1" ht="14.5" customHeight="1" x14ac:dyDescent="0.35">
      <c r="A23" s="41">
        <v>19</v>
      </c>
      <c r="B23" s="45">
        <v>20</v>
      </c>
      <c r="C23" s="50"/>
      <c r="D23" s="19" t="s">
        <v>34</v>
      </c>
      <c r="E23" s="19" t="s">
        <v>35</v>
      </c>
      <c r="F23" s="20">
        <v>2012</v>
      </c>
      <c r="G23" s="37" t="s">
        <v>294</v>
      </c>
      <c r="H23" s="4" t="s">
        <v>201</v>
      </c>
      <c r="I23" s="41">
        <v>16</v>
      </c>
      <c r="J23" s="41">
        <v>10</v>
      </c>
      <c r="K23" s="41"/>
      <c r="L23" s="41"/>
      <c r="M23" s="22">
        <v>39.869999999999997</v>
      </c>
      <c r="N23" s="22">
        <v>9.9600000000000009</v>
      </c>
      <c r="O23" s="25"/>
      <c r="P23" s="25"/>
      <c r="Q23" s="22" t="s">
        <v>190</v>
      </c>
      <c r="R23" s="22" t="s">
        <v>190</v>
      </c>
      <c r="S23" s="25"/>
      <c r="T23" s="25"/>
      <c r="U23" s="22">
        <v>26</v>
      </c>
      <c r="V23" s="22"/>
      <c r="W23" s="25"/>
      <c r="X23" s="25"/>
      <c r="Y23" s="25">
        <v>360</v>
      </c>
      <c r="Z23" s="25"/>
      <c r="AA23" s="25" t="s">
        <v>323</v>
      </c>
      <c r="AT23" s="11">
        <v>4067</v>
      </c>
      <c r="AU23" s="11">
        <v>3596</v>
      </c>
      <c r="CY23" s="11" t="s">
        <v>211</v>
      </c>
      <c r="DB23" s="11">
        <v>0.2116666666666667</v>
      </c>
      <c r="DC23" s="11">
        <v>0.11583333333333334</v>
      </c>
      <c r="EH23" s="11" t="s">
        <v>213</v>
      </c>
      <c r="EK23" s="46">
        <v>1.385</v>
      </c>
      <c r="EL23" s="46">
        <v>0.30333333333333334</v>
      </c>
    </row>
    <row r="24" spans="1:147" s="1" customFormat="1" ht="14.5" customHeight="1" x14ac:dyDescent="0.35">
      <c r="A24" s="21">
        <v>20</v>
      </c>
      <c r="B24" s="50">
        <v>21</v>
      </c>
      <c r="C24" s="45"/>
      <c r="D24" s="40" t="s">
        <v>227</v>
      </c>
      <c r="E24" s="40" t="s">
        <v>228</v>
      </c>
      <c r="F24" s="17">
        <v>1997</v>
      </c>
      <c r="G24" s="16" t="s">
        <v>295</v>
      </c>
      <c r="H24" s="1" t="s">
        <v>201</v>
      </c>
      <c r="M24" s="22"/>
      <c r="N24" s="22"/>
      <c r="O24" s="22"/>
      <c r="P24" s="22"/>
      <c r="Q24" s="22"/>
      <c r="R24" s="22"/>
      <c r="S24" s="22"/>
      <c r="T24" s="22"/>
      <c r="U24" s="1">
        <v>19</v>
      </c>
      <c r="V24" s="1">
        <v>20</v>
      </c>
      <c r="AA24" s="1" t="s">
        <v>322</v>
      </c>
      <c r="AC24" s="4"/>
      <c r="AD24" s="4"/>
      <c r="AE24" s="4"/>
      <c r="AF24" s="4"/>
      <c r="AG24" s="4"/>
      <c r="AH24" s="4"/>
      <c r="AI24" s="4"/>
      <c r="AJ24" s="4"/>
      <c r="AK24" s="4"/>
      <c r="AL24" s="4"/>
      <c r="AM24" s="4"/>
      <c r="AN24" s="4"/>
      <c r="AO24" s="4"/>
      <c r="AP24" s="4"/>
      <c r="AQ24" s="4" t="s">
        <v>229</v>
      </c>
      <c r="AR24" s="4">
        <v>900</v>
      </c>
      <c r="AS24" s="4">
        <v>210</v>
      </c>
      <c r="AT24" s="4">
        <v>1600</v>
      </c>
      <c r="AU24" s="4">
        <v>770</v>
      </c>
      <c r="AV24" s="4"/>
      <c r="AW24" s="4"/>
      <c r="AX24" s="4"/>
      <c r="AY24" s="4"/>
      <c r="AZ24" s="4"/>
      <c r="BA24" s="4"/>
      <c r="BB24" s="4"/>
      <c r="BC24" s="4"/>
      <c r="BD24" s="4"/>
      <c r="BE24" s="4"/>
      <c r="BF24" s="4"/>
      <c r="BG24" s="4">
        <v>1500</v>
      </c>
      <c r="BH24" s="4">
        <v>500</v>
      </c>
      <c r="BI24" s="4">
        <v>3400</v>
      </c>
      <c r="BJ24" s="4">
        <v>1930</v>
      </c>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row>
    <row r="25" spans="1:147" s="4" customFormat="1" ht="14.5" customHeight="1" x14ac:dyDescent="0.35">
      <c r="A25" s="21">
        <v>21</v>
      </c>
      <c r="B25" s="50">
        <v>22</v>
      </c>
      <c r="C25" s="50"/>
      <c r="D25" s="19" t="s">
        <v>36</v>
      </c>
      <c r="E25" s="20" t="s">
        <v>37</v>
      </c>
      <c r="F25" s="20">
        <v>2000</v>
      </c>
      <c r="G25" s="37" t="s">
        <v>314</v>
      </c>
      <c r="H25" s="4" t="s">
        <v>201</v>
      </c>
      <c r="I25" s="21">
        <v>46</v>
      </c>
      <c r="J25" s="21">
        <v>0</v>
      </c>
      <c r="K25" s="21">
        <v>20</v>
      </c>
      <c r="L25" s="21">
        <v>0</v>
      </c>
      <c r="M25" s="22">
        <v>40.986956521739131</v>
      </c>
      <c r="N25" s="22">
        <v>9.4013043478260876</v>
      </c>
      <c r="O25" s="22">
        <v>41.1</v>
      </c>
      <c r="P25" s="22">
        <v>13.58</v>
      </c>
      <c r="Q25" s="22">
        <v>12.708695652173912</v>
      </c>
      <c r="R25" s="22">
        <v>2.2913043478260868</v>
      </c>
      <c r="S25" s="22">
        <v>13.1</v>
      </c>
      <c r="T25" s="22">
        <v>1.89</v>
      </c>
      <c r="U25" s="22">
        <v>46</v>
      </c>
      <c r="V25" s="22">
        <v>20</v>
      </c>
      <c r="W25" s="22">
        <v>300</v>
      </c>
      <c r="X25" s="22"/>
      <c r="Y25" s="22">
        <v>300</v>
      </c>
      <c r="Z25" s="22"/>
      <c r="AA25" s="22" t="s">
        <v>322</v>
      </c>
      <c r="AH25" s="4">
        <v>2.5436666666666667</v>
      </c>
      <c r="AI25" s="4">
        <v>1.2957666666666667</v>
      </c>
      <c r="AJ25" s="4">
        <v>1.6630434782608694</v>
      </c>
      <c r="AK25" s="4">
        <v>0.60966811594202885</v>
      </c>
      <c r="AL25" s="4" t="s">
        <v>52</v>
      </c>
      <c r="AM25" s="4">
        <v>67.3</v>
      </c>
      <c r="AN25" s="4">
        <v>7.28</v>
      </c>
      <c r="AO25" s="4">
        <v>60.291304347826085</v>
      </c>
      <c r="AP25" s="4">
        <v>11.164347826086956</v>
      </c>
      <c r="AQ25" s="4" t="s">
        <v>279</v>
      </c>
      <c r="CY25" s="4" t="s">
        <v>50</v>
      </c>
      <c r="CZ25" s="4">
        <v>0.84</v>
      </c>
      <c r="DA25" s="4">
        <v>0.502</v>
      </c>
      <c r="DB25" s="4">
        <v>0.52434782608695651</v>
      </c>
      <c r="DC25" s="4">
        <v>0.24960869565217389</v>
      </c>
      <c r="EH25" s="4" t="s">
        <v>212</v>
      </c>
      <c r="EI25" s="4">
        <v>14.8</v>
      </c>
      <c r="EJ25" s="4">
        <v>7.6</v>
      </c>
      <c r="EK25" s="4">
        <v>16.978260869565219</v>
      </c>
      <c r="EL25" s="4">
        <v>5.6182608695652174</v>
      </c>
    </row>
    <row r="26" spans="1:147" s="4" customFormat="1" ht="14.5" customHeight="1" x14ac:dyDescent="0.35">
      <c r="A26" s="21">
        <v>22</v>
      </c>
      <c r="B26" s="50">
        <v>23</v>
      </c>
      <c r="C26" s="10"/>
      <c r="D26" s="40" t="s">
        <v>240</v>
      </c>
      <c r="E26" s="2" t="s">
        <v>241</v>
      </c>
      <c r="F26" s="16">
        <v>1977</v>
      </c>
      <c r="G26" s="16" t="s">
        <v>315</v>
      </c>
      <c r="H26" s="4" t="s">
        <v>201</v>
      </c>
      <c r="I26" s="21">
        <v>14</v>
      </c>
      <c r="J26" s="21">
        <v>16</v>
      </c>
      <c r="K26" s="21"/>
      <c r="L26" s="21"/>
      <c r="M26" s="22">
        <v>35.200000000000003</v>
      </c>
      <c r="N26" s="22"/>
      <c r="O26" s="22"/>
      <c r="P26" s="22"/>
      <c r="Q26" s="22"/>
      <c r="R26" s="22"/>
      <c r="S26" s="22"/>
      <c r="T26" s="22"/>
      <c r="U26" s="22">
        <v>30</v>
      </c>
      <c r="V26" s="22"/>
      <c r="W26" s="22"/>
      <c r="X26" s="22"/>
      <c r="Y26" s="22"/>
      <c r="Z26" s="22"/>
      <c r="AA26" s="22" t="s">
        <v>364</v>
      </c>
      <c r="EH26" s="4" t="s">
        <v>242</v>
      </c>
      <c r="EK26" s="4">
        <v>1.7056997253144375</v>
      </c>
    </row>
    <row r="27" spans="1:147" s="4" customFormat="1" ht="14.5" customHeight="1" x14ac:dyDescent="0.35">
      <c r="A27" s="21">
        <v>23</v>
      </c>
      <c r="B27" s="50">
        <v>24</v>
      </c>
      <c r="C27" s="50"/>
      <c r="D27" s="40" t="s">
        <v>237</v>
      </c>
      <c r="E27" s="20" t="s">
        <v>38</v>
      </c>
      <c r="F27" s="20">
        <v>2012</v>
      </c>
      <c r="G27" s="37" t="s">
        <v>313</v>
      </c>
      <c r="H27" s="4" t="s">
        <v>201</v>
      </c>
      <c r="I27" s="21">
        <v>19</v>
      </c>
      <c r="J27" s="21">
        <v>6</v>
      </c>
      <c r="K27" s="21"/>
      <c r="L27" s="21"/>
      <c r="M27" s="22">
        <v>23.8</v>
      </c>
      <c r="N27" s="22">
        <v>4.4000000000000004</v>
      </c>
      <c r="O27" s="22"/>
      <c r="P27" s="22"/>
      <c r="Q27" s="22">
        <v>11.8</v>
      </c>
      <c r="R27" s="22">
        <v>1.9</v>
      </c>
      <c r="S27" s="22"/>
      <c r="T27" s="22"/>
      <c r="U27" s="22">
        <v>25</v>
      </c>
      <c r="V27" s="22"/>
      <c r="W27" s="22"/>
      <c r="X27" s="22"/>
      <c r="Y27" s="22"/>
      <c r="Z27" s="22"/>
      <c r="AA27" s="22" t="s">
        <v>322</v>
      </c>
    </row>
    <row r="28" spans="1:147" s="4" customFormat="1" ht="14.5" customHeight="1" x14ac:dyDescent="0.35">
      <c r="A28" s="21">
        <v>24</v>
      </c>
      <c r="B28" s="50">
        <v>25</v>
      </c>
      <c r="C28" s="50"/>
      <c r="D28" s="19" t="s">
        <v>39</v>
      </c>
      <c r="E28" s="19" t="s">
        <v>40</v>
      </c>
      <c r="F28" s="20">
        <v>2013</v>
      </c>
      <c r="G28" s="37" t="s">
        <v>312</v>
      </c>
      <c r="H28" s="4" t="s">
        <v>201</v>
      </c>
      <c r="I28" s="21" t="s">
        <v>190</v>
      </c>
      <c r="J28" s="21" t="s">
        <v>190</v>
      </c>
      <c r="K28" s="21">
        <v>6</v>
      </c>
      <c r="L28" s="21">
        <v>0</v>
      </c>
      <c r="M28" s="22">
        <v>34.299999999999997</v>
      </c>
      <c r="N28" s="22">
        <v>11.5</v>
      </c>
      <c r="O28" s="22">
        <v>34</v>
      </c>
      <c r="P28" s="22">
        <v>7.9</v>
      </c>
      <c r="Q28" s="22">
        <v>11.7</v>
      </c>
      <c r="R28" s="22">
        <v>1.7</v>
      </c>
      <c r="S28" s="22">
        <v>13.3</v>
      </c>
      <c r="T28" s="22">
        <v>2.7</v>
      </c>
      <c r="U28" s="1">
        <v>6</v>
      </c>
      <c r="V28" s="1">
        <v>6</v>
      </c>
      <c r="W28" s="22">
        <v>1260</v>
      </c>
      <c r="X28" s="22"/>
      <c r="Y28" s="22">
        <v>1260</v>
      </c>
      <c r="Z28" s="22"/>
      <c r="AA28" s="22" t="s">
        <v>323</v>
      </c>
      <c r="AQ28" s="4" t="s">
        <v>220</v>
      </c>
      <c r="AR28" s="4">
        <v>800</v>
      </c>
      <c r="AS28" s="4">
        <v>156</v>
      </c>
      <c r="AT28" s="4">
        <v>1150</v>
      </c>
      <c r="AU28" s="4">
        <v>148</v>
      </c>
      <c r="AV28" s="4" t="s">
        <v>169</v>
      </c>
      <c r="AW28" s="4">
        <v>389.5</v>
      </c>
      <c r="AX28" s="4">
        <v>60.7</v>
      </c>
      <c r="AY28" s="4">
        <v>251.3</v>
      </c>
      <c r="AZ28" s="4">
        <v>110.9</v>
      </c>
    </row>
    <row r="29" spans="1:147" s="4" customFormat="1" ht="14.5" customHeight="1" x14ac:dyDescent="0.35">
      <c r="A29" s="21">
        <v>25</v>
      </c>
      <c r="B29" s="52">
        <v>26</v>
      </c>
      <c r="C29" s="50"/>
      <c r="D29" s="20" t="s">
        <v>41</v>
      </c>
      <c r="E29" s="20" t="s">
        <v>42</v>
      </c>
      <c r="F29" s="20">
        <v>1994</v>
      </c>
      <c r="G29" s="37" t="s">
        <v>320</v>
      </c>
      <c r="H29" s="4" t="s">
        <v>201</v>
      </c>
      <c r="I29" s="21">
        <v>17</v>
      </c>
      <c r="J29" s="21">
        <v>0</v>
      </c>
      <c r="K29" s="21"/>
      <c r="L29" s="21"/>
      <c r="M29" s="22">
        <v>39</v>
      </c>
      <c r="N29" s="22">
        <v>9.4</v>
      </c>
      <c r="O29" s="22"/>
      <c r="P29" s="22"/>
      <c r="Q29" s="22">
        <v>11</v>
      </c>
      <c r="R29" s="22">
        <v>1.3</v>
      </c>
      <c r="S29" s="22"/>
      <c r="T29" s="22"/>
      <c r="U29" s="1">
        <v>17</v>
      </c>
      <c r="V29" s="22"/>
      <c r="W29" s="22"/>
      <c r="X29" s="22"/>
      <c r="Y29" s="22"/>
      <c r="Z29" s="22"/>
      <c r="AA29" s="22" t="s">
        <v>322</v>
      </c>
      <c r="AG29" s="4" t="s">
        <v>69</v>
      </c>
      <c r="AJ29" s="4">
        <f>103.9/60</f>
        <v>1.7316666666666667</v>
      </c>
      <c r="AK29" s="4">
        <f>32.05/60</f>
        <v>0.53416666666666657</v>
      </c>
      <c r="AQ29" s="4" t="s">
        <v>220</v>
      </c>
      <c r="AT29" s="15">
        <v>3533</v>
      </c>
      <c r="AU29" s="15">
        <v>1313</v>
      </c>
      <c r="AV29" s="44" t="s">
        <v>221</v>
      </c>
      <c r="AY29" s="15">
        <v>2.2400000000000002</v>
      </c>
      <c r="AZ29" s="15">
        <v>1.266</v>
      </c>
    </row>
    <row r="30" spans="1:147" s="1" customFormat="1" ht="14.5" customHeight="1" x14ac:dyDescent="0.35">
      <c r="A30" s="21">
        <v>26</v>
      </c>
      <c r="B30" s="52">
        <v>27</v>
      </c>
      <c r="C30" s="45"/>
      <c r="D30" s="40" t="s">
        <v>43</v>
      </c>
      <c r="E30" s="40" t="s">
        <v>44</v>
      </c>
      <c r="F30" s="16">
        <v>1994</v>
      </c>
      <c r="G30" s="16" t="s">
        <v>311</v>
      </c>
      <c r="H30" s="4" t="s">
        <v>201</v>
      </c>
      <c r="I30" s="21">
        <v>23</v>
      </c>
      <c r="J30" s="21">
        <v>0</v>
      </c>
      <c r="K30" s="21"/>
      <c r="L30" s="21"/>
      <c r="M30" s="22">
        <v>43.05</v>
      </c>
      <c r="N30" s="22">
        <v>10.59</v>
      </c>
      <c r="O30" s="22"/>
      <c r="P30" s="22"/>
      <c r="Q30" s="22">
        <v>12.29</v>
      </c>
      <c r="R30" s="22">
        <v>2.17</v>
      </c>
      <c r="S30" s="22"/>
      <c r="T30" s="22"/>
      <c r="U30" s="22">
        <v>23</v>
      </c>
      <c r="V30" s="22"/>
      <c r="W30" s="22"/>
      <c r="X30" s="22"/>
      <c r="Y30" s="22"/>
      <c r="Z30" s="22"/>
      <c r="AA30" s="22" t="s">
        <v>322</v>
      </c>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32"/>
      <c r="CL30" s="4"/>
      <c r="CM30" s="4"/>
      <c r="CN30" s="4"/>
      <c r="CO30" s="8"/>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row>
    <row r="31" spans="1:147" s="1" customFormat="1" ht="14.5" customHeight="1" x14ac:dyDescent="0.35">
      <c r="A31" s="21">
        <v>27</v>
      </c>
      <c r="B31" s="52">
        <v>28</v>
      </c>
      <c r="C31" s="45"/>
      <c r="D31" s="2" t="s">
        <v>0</v>
      </c>
      <c r="E31" s="2" t="s">
        <v>1</v>
      </c>
      <c r="F31" s="16">
        <v>2017</v>
      </c>
      <c r="G31" s="16" t="s">
        <v>310</v>
      </c>
      <c r="H31" s="4" t="s">
        <v>201</v>
      </c>
      <c r="I31" s="21">
        <v>11</v>
      </c>
      <c r="J31" s="21">
        <v>4</v>
      </c>
      <c r="K31" s="21">
        <v>11</v>
      </c>
      <c r="L31" s="21">
        <v>5</v>
      </c>
      <c r="M31" s="22">
        <v>47.4</v>
      </c>
      <c r="N31" s="22">
        <v>8.48</v>
      </c>
      <c r="O31" s="22">
        <v>48.63</v>
      </c>
      <c r="P31" s="22">
        <v>5.08</v>
      </c>
      <c r="Q31" s="22">
        <v>13.86</v>
      </c>
      <c r="R31" s="22">
        <v>2.35</v>
      </c>
      <c r="S31" s="22">
        <v>15.31</v>
      </c>
      <c r="T31" s="22">
        <v>1.74</v>
      </c>
      <c r="U31" s="22">
        <v>15</v>
      </c>
      <c r="V31" s="22">
        <v>16</v>
      </c>
      <c r="W31" s="22"/>
      <c r="X31" s="22"/>
      <c r="Y31" s="22"/>
      <c r="Z31" s="22"/>
      <c r="AA31" s="22" t="s">
        <v>364</v>
      </c>
      <c r="AB31" s="4" t="s">
        <v>154</v>
      </c>
      <c r="AC31" s="4">
        <v>613.39</v>
      </c>
      <c r="AD31" s="4">
        <v>51.379999999999995</v>
      </c>
      <c r="AE31" s="4">
        <v>666.41666666666663</v>
      </c>
      <c r="AF31" s="4">
        <v>74.44</v>
      </c>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t="s">
        <v>45</v>
      </c>
      <c r="BQ31" s="4">
        <v>136.38333333333333</v>
      </c>
      <c r="BR31" s="4">
        <v>30.44</v>
      </c>
      <c r="BS31" s="4">
        <v>148.04333333333332</v>
      </c>
      <c r="BT31" s="4">
        <v>27.593333333333334</v>
      </c>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t="s">
        <v>46</v>
      </c>
      <c r="ED31" s="4">
        <v>74.593333333333348</v>
      </c>
      <c r="EE31" s="4">
        <v>9.1399999999999988</v>
      </c>
      <c r="EF31" s="4">
        <v>74.526666666666657</v>
      </c>
      <c r="EG31" s="4">
        <v>2.7566666666666664</v>
      </c>
      <c r="EH31" s="4"/>
      <c r="EI31" s="4"/>
      <c r="EJ31" s="4"/>
      <c r="EK31" s="4"/>
      <c r="EL31" s="4"/>
      <c r="EM31" s="4"/>
      <c r="EN31" s="4"/>
      <c r="EO31" s="4"/>
      <c r="EP31" s="4"/>
      <c r="EQ31" s="4"/>
    </row>
    <row r="32" spans="1:147" s="1" customFormat="1" ht="14.5" customHeight="1" x14ac:dyDescent="0.35">
      <c r="A32" s="21">
        <v>28</v>
      </c>
      <c r="B32" s="52">
        <v>29</v>
      </c>
      <c r="C32" s="61"/>
      <c r="D32" s="2" t="s">
        <v>155</v>
      </c>
      <c r="E32" s="2" t="s">
        <v>156</v>
      </c>
      <c r="F32" s="16">
        <v>1984</v>
      </c>
      <c r="G32" s="16" t="s">
        <v>309</v>
      </c>
      <c r="H32" s="4" t="s">
        <v>201</v>
      </c>
      <c r="I32" s="21">
        <v>6</v>
      </c>
      <c r="J32" s="21">
        <v>4</v>
      </c>
      <c r="K32" s="21">
        <v>10</v>
      </c>
      <c r="L32" s="21">
        <v>10</v>
      </c>
      <c r="M32" s="22">
        <v>28</v>
      </c>
      <c r="N32" s="22">
        <v>7.5</v>
      </c>
      <c r="O32" s="22">
        <v>26.200000000000003</v>
      </c>
      <c r="P32" s="22">
        <v>3.52</v>
      </c>
      <c r="Q32" s="22">
        <v>11.4</v>
      </c>
      <c r="R32" s="22">
        <v>1.9</v>
      </c>
      <c r="S32" s="22">
        <v>14</v>
      </c>
      <c r="T32" s="22">
        <v>0.96</v>
      </c>
      <c r="U32" s="1">
        <v>10</v>
      </c>
      <c r="V32" s="1">
        <v>20</v>
      </c>
      <c r="W32" s="22">
        <v>240</v>
      </c>
      <c r="X32" s="22"/>
      <c r="Y32" s="22">
        <v>240</v>
      </c>
      <c r="Z32" s="22"/>
      <c r="AA32" s="22" t="s">
        <v>322</v>
      </c>
      <c r="AC32" s="4"/>
      <c r="AD32" s="4"/>
      <c r="AE32" s="4"/>
      <c r="AF32" s="4"/>
      <c r="AG32" s="4"/>
      <c r="AH32" s="4"/>
      <c r="AI32" s="4"/>
      <c r="AJ32" s="4"/>
      <c r="AK32" s="4"/>
      <c r="AL32" s="4" t="s">
        <v>335</v>
      </c>
      <c r="AM32" s="4">
        <f>100-14.75</f>
        <v>85.25</v>
      </c>
      <c r="AN32" s="4">
        <v>4.25</v>
      </c>
      <c r="AO32" s="4">
        <f>100-18</f>
        <v>82</v>
      </c>
      <c r="AP32" s="4">
        <v>6</v>
      </c>
      <c r="AQ32" s="4" t="s">
        <v>170</v>
      </c>
      <c r="AR32" s="4">
        <v>810</v>
      </c>
      <c r="AS32" s="4">
        <v>210</v>
      </c>
      <c r="AT32" s="4">
        <v>1060</v>
      </c>
      <c r="AU32" s="4">
        <v>300</v>
      </c>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row>
    <row r="33" spans="1:147" s="1" customFormat="1" ht="14.5" customHeight="1" x14ac:dyDescent="0.35">
      <c r="A33" s="21">
        <v>29</v>
      </c>
      <c r="B33" s="50">
        <v>30</v>
      </c>
      <c r="C33" s="61"/>
      <c r="D33" s="2" t="s">
        <v>157</v>
      </c>
      <c r="E33" s="2" t="s">
        <v>158</v>
      </c>
      <c r="F33" s="16">
        <v>1990</v>
      </c>
      <c r="G33" s="16" t="s">
        <v>308</v>
      </c>
      <c r="H33" s="4" t="s">
        <v>201</v>
      </c>
      <c r="I33" s="21">
        <v>22</v>
      </c>
      <c r="J33" s="21">
        <v>18</v>
      </c>
      <c r="K33" s="21">
        <v>33</v>
      </c>
      <c r="L33" s="21">
        <v>27</v>
      </c>
      <c r="M33" s="22">
        <v>27.38</v>
      </c>
      <c r="N33" s="22">
        <v>6.25</v>
      </c>
      <c r="O33" s="22">
        <v>26.1</v>
      </c>
      <c r="P33" s="22">
        <v>7.01</v>
      </c>
      <c r="Q33" s="22">
        <v>15</v>
      </c>
      <c r="R33" s="22" t="s">
        <v>190</v>
      </c>
      <c r="S33" s="22">
        <v>20.100000000000001</v>
      </c>
      <c r="T33" s="22" t="s">
        <v>190</v>
      </c>
      <c r="U33" s="22">
        <v>40</v>
      </c>
      <c r="V33" s="22">
        <v>60</v>
      </c>
      <c r="W33" s="22">
        <v>120</v>
      </c>
      <c r="X33" s="22"/>
      <c r="Y33" s="22">
        <v>120</v>
      </c>
      <c r="Z33" s="22"/>
      <c r="AA33" s="22" t="s">
        <v>323</v>
      </c>
      <c r="AC33" s="4"/>
      <c r="AD33" s="4"/>
      <c r="AE33" s="4"/>
      <c r="AF33" s="4"/>
      <c r="AG33" s="4" t="s">
        <v>175</v>
      </c>
      <c r="AH33" s="4">
        <v>0.37428571428571428</v>
      </c>
      <c r="AI33" s="4">
        <v>3.1511904761904762E-2</v>
      </c>
      <c r="AJ33" s="4">
        <v>0.27773809523809523</v>
      </c>
      <c r="AK33" s="4">
        <v>2.6428571428571426E-2</v>
      </c>
      <c r="AL33" s="4" t="s">
        <v>171</v>
      </c>
      <c r="AM33" s="4">
        <v>42.88095238095238</v>
      </c>
      <c r="AN33" s="4">
        <v>2.7130952380952382</v>
      </c>
      <c r="AO33" s="4">
        <v>32.55952380952381</v>
      </c>
      <c r="AP33" s="4">
        <v>3.3154761904761902</v>
      </c>
      <c r="AQ33" s="4"/>
      <c r="AR33" s="4"/>
      <c r="AS33" s="4"/>
      <c r="AT33" s="4"/>
      <c r="AU33" s="4"/>
      <c r="AV33" s="4"/>
      <c r="AW33" s="4"/>
      <c r="AX33" s="4"/>
      <c r="AY33" s="4"/>
      <c r="AZ33" s="4"/>
      <c r="BA33" s="4"/>
      <c r="BB33" s="4"/>
      <c r="BC33" s="4"/>
      <c r="BD33" s="4"/>
      <c r="BE33" s="4"/>
      <c r="BF33" s="4"/>
      <c r="BG33" s="4">
        <v>8678.5714285714294</v>
      </c>
      <c r="BH33" s="4">
        <v>775.71428571428601</v>
      </c>
      <c r="BI33" s="4">
        <v>6587.1428571428596</v>
      </c>
      <c r="BJ33" s="4">
        <v>821.42857142857099</v>
      </c>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row>
    <row r="34" spans="1:147" s="1" customFormat="1" ht="14.5" customHeight="1" x14ac:dyDescent="0.35">
      <c r="A34" s="21">
        <v>30</v>
      </c>
      <c r="B34" s="45">
        <v>31</v>
      </c>
      <c r="C34" s="61" t="s">
        <v>365</v>
      </c>
      <c r="D34" s="2" t="s">
        <v>159</v>
      </c>
      <c r="E34" s="2" t="s">
        <v>160</v>
      </c>
      <c r="F34" s="16">
        <v>2008</v>
      </c>
      <c r="G34" s="16" t="s">
        <v>356</v>
      </c>
      <c r="H34" s="4" t="s">
        <v>201</v>
      </c>
      <c r="I34" s="21">
        <v>11</v>
      </c>
      <c r="J34" s="21">
        <v>26</v>
      </c>
      <c r="K34" s="21">
        <v>16</v>
      </c>
      <c r="L34" s="21">
        <v>21</v>
      </c>
      <c r="M34" s="22">
        <v>39.729999999999997</v>
      </c>
      <c r="N34" s="22">
        <v>13.05</v>
      </c>
      <c r="O34" s="22">
        <v>38.159999999999997</v>
      </c>
      <c r="P34" s="22">
        <v>11.8</v>
      </c>
      <c r="Q34" s="22">
        <v>9.5675675675675684</v>
      </c>
      <c r="R34" s="22">
        <v>3.2959616750446856</v>
      </c>
      <c r="S34" s="22">
        <v>13.054054054054054</v>
      </c>
      <c r="T34" s="22">
        <v>3.4233345175748182</v>
      </c>
      <c r="U34" s="22">
        <v>37</v>
      </c>
      <c r="V34" s="22">
        <v>37</v>
      </c>
      <c r="W34" s="22"/>
      <c r="X34" s="22"/>
      <c r="Y34" s="22"/>
      <c r="Z34" s="22"/>
      <c r="AA34" s="22" t="s">
        <v>323</v>
      </c>
      <c r="AC34" s="4"/>
      <c r="AD34" s="4"/>
      <c r="AE34" s="4"/>
      <c r="AF34" s="4"/>
      <c r="AG34" s="4" t="s">
        <v>204</v>
      </c>
      <c r="AH34" s="4">
        <v>2.0233333333333299</v>
      </c>
      <c r="AI34" s="4">
        <v>0.45950000000000002</v>
      </c>
      <c r="AJ34" s="4">
        <v>1.7270000000000001</v>
      </c>
      <c r="AK34" s="4">
        <v>0.65583333333333338</v>
      </c>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8"/>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row>
    <row r="35" spans="1:147" s="1" customFormat="1" ht="14.5" customHeight="1" x14ac:dyDescent="0.35">
      <c r="A35" s="21">
        <v>30</v>
      </c>
      <c r="B35" s="50">
        <v>31</v>
      </c>
      <c r="C35" s="61" t="s">
        <v>366</v>
      </c>
      <c r="D35" s="2" t="s">
        <v>159</v>
      </c>
      <c r="E35" s="2" t="s">
        <v>160</v>
      </c>
      <c r="F35" s="16">
        <v>2008</v>
      </c>
      <c r="G35" s="16" t="s">
        <v>356</v>
      </c>
      <c r="H35" s="4" t="s">
        <v>201</v>
      </c>
      <c r="I35" s="21">
        <v>8</v>
      </c>
      <c r="J35" s="21">
        <v>13</v>
      </c>
      <c r="K35" s="21">
        <v>8</v>
      </c>
      <c r="L35" s="21">
        <v>13</v>
      </c>
      <c r="M35" s="22">
        <v>38.1</v>
      </c>
      <c r="N35" s="22">
        <v>13.32</v>
      </c>
      <c r="O35" s="22">
        <v>37.1</v>
      </c>
      <c r="P35" s="22">
        <v>11.93</v>
      </c>
      <c r="Q35" s="2">
        <v>9.8571428571428577</v>
      </c>
      <c r="R35" s="2">
        <v>3.3058389901160394</v>
      </c>
      <c r="S35" s="2">
        <v>12.428571428571429</v>
      </c>
      <c r="T35" s="2">
        <v>3.501020259459072</v>
      </c>
      <c r="U35" s="1">
        <v>21</v>
      </c>
      <c r="V35" s="1">
        <v>21</v>
      </c>
      <c r="W35" s="22"/>
      <c r="X35" s="22"/>
      <c r="Y35" s="22"/>
      <c r="Z35" s="22"/>
      <c r="AA35" s="22" t="s">
        <v>322</v>
      </c>
      <c r="AC35" s="4"/>
      <c r="AD35" s="4"/>
      <c r="AE35" s="4"/>
      <c r="AF35" s="4"/>
      <c r="AG35" s="4" t="s">
        <v>204</v>
      </c>
      <c r="AH35" s="4">
        <v>2.0375000000000001</v>
      </c>
      <c r="AI35" s="4">
        <v>0.27116666666666667</v>
      </c>
      <c r="AJ35" s="4">
        <v>1.6141666666666665</v>
      </c>
      <c r="AK35" s="4">
        <v>0.31033333333333335</v>
      </c>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8"/>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row>
    <row r="36" spans="1:147" s="1" customFormat="1" ht="14.5" customHeight="1" x14ac:dyDescent="0.35">
      <c r="A36" s="21">
        <v>31</v>
      </c>
      <c r="B36" s="50">
        <v>32</v>
      </c>
      <c r="C36" s="45"/>
      <c r="D36" s="18" t="s">
        <v>161</v>
      </c>
      <c r="E36" s="2" t="s">
        <v>162</v>
      </c>
      <c r="F36" s="16">
        <v>2012</v>
      </c>
      <c r="G36" s="16" t="s">
        <v>307</v>
      </c>
      <c r="H36" s="4" t="s">
        <v>201</v>
      </c>
      <c r="I36" s="21">
        <v>24</v>
      </c>
      <c r="J36" s="21">
        <v>6</v>
      </c>
      <c r="K36" s="21">
        <v>17</v>
      </c>
      <c r="L36" s="21">
        <v>13</v>
      </c>
      <c r="M36" s="22">
        <v>39.700000000000003</v>
      </c>
      <c r="N36" s="22">
        <v>10.88</v>
      </c>
      <c r="O36" s="22">
        <v>38.53</v>
      </c>
      <c r="P36" s="22">
        <v>12.71</v>
      </c>
      <c r="Q36" s="22">
        <v>10.27</v>
      </c>
      <c r="R36" s="22">
        <v>2.61</v>
      </c>
      <c r="S36" s="22">
        <v>12.13</v>
      </c>
      <c r="T36" s="22">
        <v>3.27</v>
      </c>
      <c r="U36" s="22">
        <v>30</v>
      </c>
      <c r="V36" s="22">
        <v>30</v>
      </c>
      <c r="W36" s="22"/>
      <c r="X36" s="22"/>
      <c r="Y36" s="22"/>
      <c r="Z36" s="22"/>
      <c r="AA36" s="22" t="s">
        <v>323</v>
      </c>
      <c r="AC36" s="4"/>
      <c r="AD36" s="4"/>
      <c r="AE36" s="4"/>
      <c r="AF36" s="4"/>
      <c r="AG36" s="4" t="s">
        <v>204</v>
      </c>
      <c r="AH36" s="4">
        <v>2.254833333333333</v>
      </c>
      <c r="AI36" s="4">
        <v>0.46344999999999997</v>
      </c>
      <c r="AJ36" s="4">
        <v>1.9253333333333333</v>
      </c>
      <c r="AK36" s="4">
        <v>0.47483333333333333</v>
      </c>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row>
    <row r="37" spans="1:147" s="1" customFormat="1" ht="14.5" customHeight="1" x14ac:dyDescent="0.35">
      <c r="A37" s="21">
        <v>32</v>
      </c>
      <c r="B37" s="50">
        <v>33</v>
      </c>
      <c r="C37" s="45" t="s">
        <v>217</v>
      </c>
      <c r="D37" s="18" t="s">
        <v>163</v>
      </c>
      <c r="E37" s="2" t="s">
        <v>164</v>
      </c>
      <c r="F37" s="16">
        <v>1977</v>
      </c>
      <c r="G37" s="16" t="s">
        <v>361</v>
      </c>
      <c r="H37" s="4" t="s">
        <v>201</v>
      </c>
      <c r="I37" s="21">
        <v>6</v>
      </c>
      <c r="J37" s="21">
        <v>6</v>
      </c>
      <c r="K37" s="21">
        <v>6</v>
      </c>
      <c r="L37" s="21">
        <v>6</v>
      </c>
      <c r="M37" s="22" t="s">
        <v>190</v>
      </c>
      <c r="N37" s="22" t="s">
        <v>190</v>
      </c>
      <c r="O37" s="22" t="s">
        <v>190</v>
      </c>
      <c r="P37" s="22" t="s">
        <v>190</v>
      </c>
      <c r="Q37" s="22" t="s">
        <v>190</v>
      </c>
      <c r="R37" s="22" t="s">
        <v>190</v>
      </c>
      <c r="S37" s="22" t="s">
        <v>190</v>
      </c>
      <c r="T37" s="22" t="s">
        <v>190</v>
      </c>
      <c r="U37" s="22">
        <v>12</v>
      </c>
      <c r="V37" s="22">
        <v>12</v>
      </c>
      <c r="W37" s="22"/>
      <c r="X37" s="22"/>
      <c r="Y37" s="22"/>
      <c r="Z37" s="22"/>
      <c r="AA37" s="22" t="s">
        <v>322</v>
      </c>
      <c r="AC37" s="4"/>
      <c r="AD37" s="4"/>
      <c r="AE37" s="4"/>
      <c r="AF37" s="4"/>
      <c r="AG37" s="4" t="s">
        <v>175</v>
      </c>
      <c r="AH37" s="4">
        <v>2.7</v>
      </c>
      <c r="AI37" s="4">
        <v>0.4</v>
      </c>
      <c r="AJ37" s="4">
        <v>3.1</v>
      </c>
      <c r="AK37" s="4">
        <v>0.6</v>
      </c>
      <c r="AL37" s="4" t="s">
        <v>176</v>
      </c>
      <c r="AM37" s="4">
        <v>58.1</v>
      </c>
      <c r="AN37" s="4">
        <v>10.199999999999999</v>
      </c>
      <c r="AO37" s="4">
        <v>42.7</v>
      </c>
      <c r="AP37" s="4">
        <v>18.600000000000001</v>
      </c>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row>
    <row r="38" spans="1:147" s="1" customFormat="1" ht="14.5" customHeight="1" x14ac:dyDescent="0.35">
      <c r="A38" s="21">
        <v>32</v>
      </c>
      <c r="B38" s="50">
        <v>33</v>
      </c>
      <c r="C38" s="45" t="s">
        <v>218</v>
      </c>
      <c r="D38" s="18" t="s">
        <v>163</v>
      </c>
      <c r="E38" s="2" t="s">
        <v>164</v>
      </c>
      <c r="F38" s="16">
        <v>1977</v>
      </c>
      <c r="G38" s="16" t="s">
        <v>361</v>
      </c>
      <c r="H38" s="4" t="s">
        <v>201</v>
      </c>
      <c r="I38" s="21">
        <v>6</v>
      </c>
      <c r="J38" s="21">
        <v>6</v>
      </c>
      <c r="K38" s="21">
        <v>6</v>
      </c>
      <c r="L38" s="21">
        <v>6</v>
      </c>
      <c r="M38" s="22" t="s">
        <v>190</v>
      </c>
      <c r="N38" s="22" t="s">
        <v>190</v>
      </c>
      <c r="O38" s="22" t="s">
        <v>190</v>
      </c>
      <c r="P38" s="22" t="s">
        <v>190</v>
      </c>
      <c r="Q38" s="22" t="s">
        <v>190</v>
      </c>
      <c r="R38" s="22" t="s">
        <v>190</v>
      </c>
      <c r="S38" s="22" t="s">
        <v>190</v>
      </c>
      <c r="T38" s="22" t="s">
        <v>190</v>
      </c>
      <c r="U38" s="22">
        <v>12</v>
      </c>
      <c r="V38" s="22">
        <v>12</v>
      </c>
      <c r="W38" s="22"/>
      <c r="X38" s="22"/>
      <c r="Y38" s="22">
        <v>600</v>
      </c>
      <c r="Z38" s="22"/>
      <c r="AA38" s="22" t="s">
        <v>322</v>
      </c>
      <c r="AC38" s="4"/>
      <c r="AD38" s="4"/>
      <c r="AE38" s="4"/>
      <c r="AF38" s="4"/>
      <c r="AG38" s="4" t="s">
        <v>175</v>
      </c>
      <c r="AH38" s="4">
        <v>2.8</v>
      </c>
      <c r="AI38" s="4">
        <v>0.6</v>
      </c>
      <c r="AJ38" s="4">
        <v>3.2</v>
      </c>
      <c r="AK38" s="4">
        <v>0.7</v>
      </c>
      <c r="AL38" s="4" t="s">
        <v>176</v>
      </c>
      <c r="AM38" s="4">
        <v>49.8</v>
      </c>
      <c r="AN38" s="4">
        <v>20.5</v>
      </c>
      <c r="AO38" s="4">
        <v>37.299999999999997</v>
      </c>
      <c r="AP38" s="4">
        <v>19.100000000000001</v>
      </c>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row>
    <row r="39" spans="1:147" s="1" customFormat="1" ht="14.5" customHeight="1" x14ac:dyDescent="0.35">
      <c r="A39" s="21">
        <v>32</v>
      </c>
      <c r="B39" s="45">
        <v>34</v>
      </c>
      <c r="C39" s="45" t="s">
        <v>250</v>
      </c>
      <c r="D39" s="18" t="s">
        <v>163</v>
      </c>
      <c r="E39" s="2" t="s">
        <v>164</v>
      </c>
      <c r="F39" s="16">
        <v>1977</v>
      </c>
      <c r="G39" s="16" t="s">
        <v>361</v>
      </c>
      <c r="H39" s="4" t="s">
        <v>201</v>
      </c>
      <c r="I39" s="21">
        <v>18</v>
      </c>
      <c r="J39" s="21">
        <v>4</v>
      </c>
      <c r="K39" s="21"/>
      <c r="L39" s="21"/>
      <c r="M39" s="22" t="s">
        <v>190</v>
      </c>
      <c r="N39" s="22" t="s">
        <v>190</v>
      </c>
      <c r="O39" s="22" t="s">
        <v>190</v>
      </c>
      <c r="P39" s="22" t="s">
        <v>190</v>
      </c>
      <c r="Q39" s="22" t="s">
        <v>190</v>
      </c>
      <c r="R39" s="22" t="s">
        <v>190</v>
      </c>
      <c r="S39" s="22" t="s">
        <v>190</v>
      </c>
      <c r="T39" s="22" t="s">
        <v>190</v>
      </c>
      <c r="U39" s="22">
        <v>22</v>
      </c>
      <c r="V39" s="22"/>
      <c r="W39" s="22"/>
      <c r="X39" s="22"/>
      <c r="Y39" s="22"/>
      <c r="Z39" s="22"/>
      <c r="AA39" s="22" t="s">
        <v>322</v>
      </c>
      <c r="AC39" s="4"/>
      <c r="AD39" s="4"/>
      <c r="AE39" s="4"/>
      <c r="AF39" s="4"/>
      <c r="AG39" s="4" t="s">
        <v>175</v>
      </c>
      <c r="AH39" s="4"/>
      <c r="AI39" s="4"/>
      <c r="AJ39" s="4">
        <v>3</v>
      </c>
      <c r="AK39" s="4">
        <v>0.7</v>
      </c>
      <c r="AL39" s="4" t="s">
        <v>176</v>
      </c>
      <c r="AM39" s="4"/>
      <c r="AN39" s="4"/>
      <c r="AO39" s="4">
        <v>56.05</v>
      </c>
      <c r="AP39" s="4">
        <v>20.450000000000003</v>
      </c>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row>
    <row r="40" spans="1:147" s="1" customFormat="1" ht="14.5" customHeight="1" x14ac:dyDescent="0.35">
      <c r="A40" s="21">
        <v>33</v>
      </c>
      <c r="B40" s="52">
        <v>35</v>
      </c>
      <c r="C40" s="45"/>
      <c r="D40" s="2" t="s">
        <v>165</v>
      </c>
      <c r="E40" s="2" t="s">
        <v>166</v>
      </c>
      <c r="F40" s="16">
        <v>2008</v>
      </c>
      <c r="G40" s="16" t="s">
        <v>306</v>
      </c>
      <c r="H40" s="4" t="s">
        <v>201</v>
      </c>
      <c r="I40" s="21">
        <v>31</v>
      </c>
      <c r="J40" s="21">
        <v>17</v>
      </c>
      <c r="K40" s="21">
        <v>26</v>
      </c>
      <c r="L40" s="21">
        <v>22</v>
      </c>
      <c r="M40" s="22">
        <v>34</v>
      </c>
      <c r="N40" s="22">
        <v>8.9</v>
      </c>
      <c r="O40" s="22">
        <v>37</v>
      </c>
      <c r="P40" s="22">
        <v>6.9</v>
      </c>
      <c r="Q40" s="22">
        <v>12.3</v>
      </c>
      <c r="R40" s="22">
        <v>1.6</v>
      </c>
      <c r="S40" s="22">
        <v>14.4</v>
      </c>
      <c r="T40" s="22">
        <v>1.7</v>
      </c>
      <c r="U40" s="22">
        <v>48</v>
      </c>
      <c r="V40" s="22">
        <v>48</v>
      </c>
      <c r="W40" s="22">
        <v>600</v>
      </c>
      <c r="X40" s="22"/>
      <c r="Y40" s="22">
        <v>600</v>
      </c>
      <c r="Z40" s="22"/>
      <c r="AA40" s="22" t="s">
        <v>322</v>
      </c>
      <c r="AC40" s="4"/>
      <c r="AD40" s="4"/>
      <c r="AE40" s="4"/>
      <c r="AF40" s="4"/>
      <c r="AG40" s="4" t="s">
        <v>203</v>
      </c>
      <c r="AH40" s="4">
        <v>2.3316666666666666</v>
      </c>
      <c r="AI40" s="4">
        <v>0.68500000000000005</v>
      </c>
      <c r="AJ40" s="4">
        <v>1.6916666666666667</v>
      </c>
      <c r="AK40" s="4">
        <v>0.71333333333333337</v>
      </c>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row>
    <row r="41" spans="1:147" s="1" customFormat="1" ht="14.5" customHeight="1" x14ac:dyDescent="0.35">
      <c r="A41" s="21">
        <v>34</v>
      </c>
      <c r="B41" s="52">
        <v>36</v>
      </c>
      <c r="C41" s="45"/>
      <c r="D41" s="40" t="s">
        <v>243</v>
      </c>
      <c r="E41" s="40" t="s">
        <v>244</v>
      </c>
      <c r="F41" s="16">
        <v>1999</v>
      </c>
      <c r="G41" s="16" t="s">
        <v>305</v>
      </c>
      <c r="H41" s="4" t="s">
        <v>201</v>
      </c>
      <c r="I41" s="21">
        <v>30</v>
      </c>
      <c r="J41" s="21">
        <v>0</v>
      </c>
      <c r="K41" s="21"/>
      <c r="L41" s="21"/>
      <c r="M41" s="22">
        <v>42</v>
      </c>
      <c r="N41" s="22">
        <v>9</v>
      </c>
      <c r="O41" s="22"/>
      <c r="P41" s="22"/>
      <c r="Q41" s="22"/>
      <c r="R41" s="22"/>
      <c r="S41" s="22"/>
      <c r="T41" s="22"/>
      <c r="U41" s="22">
        <v>30</v>
      </c>
      <c r="V41" s="22"/>
      <c r="W41" s="22"/>
      <c r="X41" s="22"/>
      <c r="Y41" s="22"/>
      <c r="Z41" s="22"/>
      <c r="AA41" s="22" t="s">
        <v>322</v>
      </c>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row>
    <row r="42" spans="1:147" s="1" customFormat="1" ht="14.5" customHeight="1" x14ac:dyDescent="0.35">
      <c r="A42" s="21">
        <v>35</v>
      </c>
      <c r="B42" s="52">
        <v>37</v>
      </c>
      <c r="C42" s="45"/>
      <c r="D42" s="1" t="s">
        <v>167</v>
      </c>
      <c r="E42" s="1" t="s">
        <v>168</v>
      </c>
      <c r="F42" s="29">
        <v>2012</v>
      </c>
      <c r="G42" s="29" t="s">
        <v>304</v>
      </c>
      <c r="H42" s="4" t="s">
        <v>201</v>
      </c>
      <c r="I42" s="21">
        <v>32</v>
      </c>
      <c r="J42" s="21">
        <v>21</v>
      </c>
      <c r="K42" s="21">
        <v>12</v>
      </c>
      <c r="L42" s="21">
        <v>11</v>
      </c>
      <c r="M42" s="22">
        <v>39.729999999999997</v>
      </c>
      <c r="N42" s="22">
        <v>8.7899999999999991</v>
      </c>
      <c r="O42" s="22">
        <v>38</v>
      </c>
      <c r="P42" s="22">
        <v>9</v>
      </c>
      <c r="Q42" s="22">
        <v>11.74</v>
      </c>
      <c r="R42" s="22">
        <v>1.9</v>
      </c>
      <c r="S42" s="22">
        <v>15</v>
      </c>
      <c r="T42" s="22">
        <v>2</v>
      </c>
      <c r="U42" s="30">
        <v>53</v>
      </c>
      <c r="V42" s="30">
        <v>23</v>
      </c>
      <c r="W42" s="22">
        <v>600</v>
      </c>
      <c r="X42" s="22"/>
      <c r="Y42" s="22">
        <v>600</v>
      </c>
      <c r="Z42" s="22"/>
      <c r="AA42" s="22" t="s">
        <v>322</v>
      </c>
      <c r="AC42" s="4"/>
      <c r="AD42" s="4"/>
      <c r="AE42" s="4"/>
      <c r="AF42" s="4"/>
      <c r="AG42" s="4" t="s">
        <v>203</v>
      </c>
      <c r="AH42" s="4">
        <v>2.2133333333333334</v>
      </c>
      <c r="AI42" s="4">
        <v>0.43166666666666664</v>
      </c>
      <c r="AJ42" s="4">
        <v>2.15</v>
      </c>
      <c r="AK42" s="4">
        <v>0.58166666666666667</v>
      </c>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8"/>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row>
    <row r="43" spans="1:147" s="1" customFormat="1" ht="14.5" customHeight="1" x14ac:dyDescent="0.35">
      <c r="A43" s="21">
        <v>36</v>
      </c>
      <c r="B43" s="52">
        <v>38</v>
      </c>
      <c r="D43" s="40" t="s">
        <v>248</v>
      </c>
      <c r="E43" s="2" t="s">
        <v>249</v>
      </c>
      <c r="F43" s="16">
        <v>2008</v>
      </c>
      <c r="G43" s="29" t="s">
        <v>303</v>
      </c>
      <c r="H43" s="4" t="s">
        <v>201</v>
      </c>
      <c r="I43" s="21">
        <v>0</v>
      </c>
      <c r="J43" s="21">
        <v>14</v>
      </c>
      <c r="K43" s="21"/>
      <c r="L43" s="21"/>
      <c r="M43" s="22">
        <v>28.36</v>
      </c>
      <c r="N43" s="22">
        <v>6.22</v>
      </c>
      <c r="O43" s="22"/>
      <c r="P43" s="22"/>
      <c r="Q43" s="22"/>
      <c r="R43" s="22"/>
      <c r="S43" s="22"/>
      <c r="T43" s="22"/>
      <c r="U43" s="30">
        <v>15</v>
      </c>
      <c r="V43" s="30"/>
      <c r="W43" s="22"/>
      <c r="X43" s="22"/>
      <c r="Y43" s="22">
        <v>300</v>
      </c>
      <c r="Z43" s="22"/>
      <c r="AA43" s="22" t="s">
        <v>322</v>
      </c>
      <c r="AC43" s="4"/>
      <c r="AD43" s="4"/>
      <c r="AE43" s="4"/>
      <c r="AF43" s="4"/>
      <c r="AG43" s="4" t="s">
        <v>203</v>
      </c>
      <c r="AH43" s="4"/>
      <c r="AI43" s="4"/>
      <c r="AJ43" s="4">
        <v>1.1559999999999999</v>
      </c>
      <c r="AK43" s="4">
        <v>0.14053333333333334</v>
      </c>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8"/>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row>
    <row r="44" spans="1:147" s="15" customFormat="1" ht="14.5" customHeight="1" x14ac:dyDescent="0.35">
      <c r="A44" s="20">
        <v>37</v>
      </c>
      <c r="B44" s="52">
        <v>39</v>
      </c>
      <c r="C44" s="20"/>
      <c r="D44" s="17" t="s">
        <v>239</v>
      </c>
      <c r="E44" s="17" t="s">
        <v>238</v>
      </c>
      <c r="F44" s="17">
        <v>1977</v>
      </c>
      <c r="G44" s="16" t="s">
        <v>302</v>
      </c>
      <c r="H44" s="15" t="s">
        <v>201</v>
      </c>
      <c r="I44" s="20" t="s">
        <v>190</v>
      </c>
      <c r="J44" s="20" t="s">
        <v>190</v>
      </c>
      <c r="K44" s="20"/>
      <c r="L44" s="20"/>
      <c r="M44" s="30">
        <v>25.55</v>
      </c>
      <c r="N44" s="30">
        <v>7.15</v>
      </c>
      <c r="O44" s="30">
        <v>29.9</v>
      </c>
      <c r="P44" s="30">
        <v>10.9</v>
      </c>
      <c r="Q44" s="30">
        <v>11.55</v>
      </c>
      <c r="R44" s="30">
        <v>2.6</v>
      </c>
      <c r="S44" s="30">
        <v>15</v>
      </c>
      <c r="T44" s="30">
        <v>2.1</v>
      </c>
      <c r="U44" s="30">
        <v>40</v>
      </c>
      <c r="V44" s="30">
        <v>20</v>
      </c>
      <c r="W44" s="30">
        <v>180</v>
      </c>
      <c r="X44" s="30"/>
      <c r="Y44" s="30">
        <v>180</v>
      </c>
      <c r="Z44" s="30"/>
      <c r="AA44" s="30" t="s">
        <v>322</v>
      </c>
      <c r="AG44" s="4" t="s">
        <v>203</v>
      </c>
      <c r="AJ44" s="15">
        <v>2.6</v>
      </c>
      <c r="AK44" s="15">
        <v>0.62777777777777777</v>
      </c>
      <c r="AL44" s="58" t="s">
        <v>341</v>
      </c>
      <c r="AM44" s="15">
        <f>100-12</f>
        <v>88</v>
      </c>
      <c r="AN44" s="15">
        <v>9.5</v>
      </c>
      <c r="AO44" s="15">
        <f>100-21.5</f>
        <v>78.5</v>
      </c>
      <c r="AP44" s="15">
        <v>11</v>
      </c>
      <c r="AR44" s="15">
        <v>310</v>
      </c>
      <c r="AS44" s="15">
        <v>64</v>
      </c>
      <c r="AT44" s="15">
        <v>685</v>
      </c>
      <c r="AU44" s="15">
        <v>380</v>
      </c>
    </row>
    <row r="45" spans="1:147" s="15" customFormat="1" ht="14.5" customHeight="1" x14ac:dyDescent="0.35">
      <c r="A45" s="20">
        <v>38</v>
      </c>
      <c r="B45" s="52">
        <v>40</v>
      </c>
      <c r="C45" s="20"/>
      <c r="D45" s="17" t="s">
        <v>245</v>
      </c>
      <c r="E45" s="17" t="s">
        <v>246</v>
      </c>
      <c r="F45" s="17">
        <v>1982</v>
      </c>
      <c r="G45" s="37" t="s">
        <v>301</v>
      </c>
      <c r="H45" s="15" t="s">
        <v>201</v>
      </c>
      <c r="I45" s="20" t="s">
        <v>190</v>
      </c>
      <c r="J45" s="20" t="s">
        <v>190</v>
      </c>
      <c r="K45" s="20"/>
      <c r="L45" s="20"/>
      <c r="M45" s="20" t="s">
        <v>190</v>
      </c>
      <c r="N45" s="20" t="s">
        <v>190</v>
      </c>
      <c r="O45" s="20" t="s">
        <v>190</v>
      </c>
      <c r="P45" s="20" t="s">
        <v>190</v>
      </c>
      <c r="Q45" s="20" t="s">
        <v>190</v>
      </c>
      <c r="R45" s="20" t="s">
        <v>190</v>
      </c>
      <c r="S45" s="20" t="s">
        <v>190</v>
      </c>
      <c r="T45" s="20" t="s">
        <v>190</v>
      </c>
      <c r="U45" s="30">
        <v>11</v>
      </c>
      <c r="V45" s="30"/>
      <c r="W45" s="30"/>
      <c r="X45" s="30"/>
      <c r="Y45" s="30">
        <v>240</v>
      </c>
      <c r="Z45" s="30"/>
      <c r="AA45" s="30" t="s">
        <v>322</v>
      </c>
      <c r="BS45" s="15">
        <v>211.167</v>
      </c>
    </row>
    <row r="46" spans="1:147" s="15" customFormat="1" ht="14.5" customHeight="1" x14ac:dyDescent="0.35">
      <c r="A46" s="20">
        <v>39</v>
      </c>
      <c r="B46" s="52">
        <v>41</v>
      </c>
      <c r="C46" s="20"/>
      <c r="D46" s="20" t="s">
        <v>251</v>
      </c>
      <c r="E46" s="20" t="s">
        <v>252</v>
      </c>
      <c r="F46" s="20">
        <v>2015</v>
      </c>
      <c r="G46" s="37" t="s">
        <v>300</v>
      </c>
      <c r="H46" s="15" t="s">
        <v>201</v>
      </c>
      <c r="I46" s="20" t="s">
        <v>190</v>
      </c>
      <c r="J46" s="20" t="s">
        <v>190</v>
      </c>
      <c r="K46" s="20" t="s">
        <v>190</v>
      </c>
      <c r="L46" s="20" t="s">
        <v>190</v>
      </c>
      <c r="M46" s="20" t="s">
        <v>190</v>
      </c>
      <c r="N46" s="20" t="s">
        <v>190</v>
      </c>
      <c r="O46" s="20" t="s">
        <v>190</v>
      </c>
      <c r="P46" s="20" t="s">
        <v>190</v>
      </c>
      <c r="Q46" s="20" t="s">
        <v>190</v>
      </c>
      <c r="R46" s="20" t="s">
        <v>190</v>
      </c>
      <c r="S46" s="20" t="s">
        <v>190</v>
      </c>
      <c r="T46" s="20" t="s">
        <v>190</v>
      </c>
      <c r="U46" s="30">
        <v>6</v>
      </c>
      <c r="V46" s="30"/>
      <c r="W46" s="30"/>
      <c r="X46" s="30"/>
      <c r="Y46" s="30"/>
      <c r="Z46" s="30"/>
      <c r="AA46" s="30" t="s">
        <v>323</v>
      </c>
      <c r="BS46" s="15">
        <v>171.37166666666667</v>
      </c>
      <c r="BT46" s="15">
        <v>57.660217972764059</v>
      </c>
      <c r="EF46" s="15">
        <v>65.538333333333341</v>
      </c>
      <c r="EG46" s="15">
        <v>6.5887735328106896</v>
      </c>
    </row>
    <row r="47" spans="1:147" s="15" customFormat="1" ht="14.5" customHeight="1" x14ac:dyDescent="0.35">
      <c r="A47" s="20">
        <v>40</v>
      </c>
      <c r="B47" s="52">
        <v>42</v>
      </c>
      <c r="C47" s="20"/>
      <c r="D47" s="2" t="s">
        <v>253</v>
      </c>
      <c r="E47" s="20" t="s">
        <v>254</v>
      </c>
      <c r="F47" s="20">
        <v>2018</v>
      </c>
      <c r="G47" s="37" t="s">
        <v>357</v>
      </c>
      <c r="H47" s="15" t="s">
        <v>201</v>
      </c>
      <c r="I47" s="20">
        <v>71</v>
      </c>
      <c r="J47" s="20">
        <v>23</v>
      </c>
      <c r="K47" s="20">
        <v>56</v>
      </c>
      <c r="L47" s="20">
        <v>45</v>
      </c>
      <c r="M47" s="30">
        <v>32.74</v>
      </c>
      <c r="N47" s="30">
        <v>9.69</v>
      </c>
      <c r="O47" s="30">
        <v>33.65</v>
      </c>
      <c r="P47" s="30">
        <v>9.3000000000000007</v>
      </c>
      <c r="Q47" s="30">
        <v>12.4</v>
      </c>
      <c r="R47" s="30">
        <v>2.6</v>
      </c>
      <c r="S47" s="30">
        <v>14</v>
      </c>
      <c r="T47" s="30">
        <v>2.5</v>
      </c>
      <c r="U47" s="30">
        <v>94</v>
      </c>
      <c r="V47" s="30">
        <v>101</v>
      </c>
      <c r="W47" s="30"/>
      <c r="X47" s="30"/>
      <c r="Y47" s="30"/>
      <c r="Z47" s="30"/>
      <c r="AA47" s="30" t="s">
        <v>323</v>
      </c>
      <c r="CZ47" s="15">
        <v>38.692565055762074</v>
      </c>
      <c r="DA47" s="15">
        <v>24.799628252788107</v>
      </c>
      <c r="DB47" s="15">
        <v>37.352962962962962</v>
      </c>
      <c r="DC47" s="15">
        <v>24.157037037037036</v>
      </c>
    </row>
    <row r="48" spans="1:147" s="15" customFormat="1" ht="14.5" customHeight="1" x14ac:dyDescent="0.35">
      <c r="A48" s="20">
        <v>40</v>
      </c>
      <c r="B48" s="52">
        <v>42</v>
      </c>
      <c r="C48" s="20"/>
      <c r="D48" s="2" t="s">
        <v>253</v>
      </c>
      <c r="E48" s="20" t="s">
        <v>254</v>
      </c>
      <c r="F48" s="20">
        <v>2018</v>
      </c>
      <c r="G48" s="37" t="s">
        <v>357</v>
      </c>
      <c r="H48" s="15" t="s">
        <v>201</v>
      </c>
      <c r="I48" s="20">
        <v>71</v>
      </c>
      <c r="J48" s="20">
        <v>23</v>
      </c>
      <c r="K48" s="20">
        <v>56</v>
      </c>
      <c r="L48" s="20">
        <v>45</v>
      </c>
      <c r="M48" s="30">
        <v>32.74</v>
      </c>
      <c r="N48" s="30">
        <v>9.69</v>
      </c>
      <c r="O48" s="30">
        <v>33.65</v>
      </c>
      <c r="P48" s="30">
        <v>9.3000000000000007</v>
      </c>
      <c r="Q48" s="30">
        <v>12.4</v>
      </c>
      <c r="R48" s="30">
        <v>2.6</v>
      </c>
      <c r="S48" s="30">
        <v>14</v>
      </c>
      <c r="T48" s="30">
        <v>2.5</v>
      </c>
      <c r="U48" s="30">
        <v>62</v>
      </c>
      <c r="V48" s="30">
        <v>68</v>
      </c>
      <c r="W48" s="30"/>
      <c r="X48" s="30"/>
      <c r="Y48" s="30"/>
      <c r="Z48" s="30"/>
      <c r="AA48" s="30" t="s">
        <v>323</v>
      </c>
      <c r="CZ48" s="15">
        <v>38.620627802690578</v>
      </c>
      <c r="DA48" s="15">
        <v>26.795067264573994</v>
      </c>
      <c r="DB48" s="15">
        <v>35.09441860465116</v>
      </c>
      <c r="DC48" s="15">
        <v>22.195813953488368</v>
      </c>
    </row>
    <row r="49" spans="1:142" s="15" customFormat="1" ht="14.5" customHeight="1" x14ac:dyDescent="0.35">
      <c r="A49" s="20">
        <v>41</v>
      </c>
      <c r="B49" s="52">
        <v>43</v>
      </c>
      <c r="C49" s="20"/>
      <c r="D49" s="2" t="s">
        <v>256</v>
      </c>
      <c r="E49" s="20" t="s">
        <v>257</v>
      </c>
      <c r="F49" s="20">
        <v>2002</v>
      </c>
      <c r="G49" s="37" t="s">
        <v>299</v>
      </c>
      <c r="H49" s="15" t="s">
        <v>201</v>
      </c>
      <c r="I49" s="20">
        <v>9</v>
      </c>
      <c r="J49" s="20">
        <v>1</v>
      </c>
      <c r="K49" s="20">
        <v>9</v>
      </c>
      <c r="L49" s="20">
        <v>1</v>
      </c>
      <c r="M49" s="30">
        <v>24.2</v>
      </c>
      <c r="N49" s="30">
        <v>3.1</v>
      </c>
      <c r="O49" s="30">
        <v>21</v>
      </c>
      <c r="P49" s="30">
        <v>1.6</v>
      </c>
      <c r="Q49" s="30">
        <v>12.9</v>
      </c>
      <c r="R49" s="30">
        <v>0.8</v>
      </c>
      <c r="S49" s="30">
        <v>13.2</v>
      </c>
      <c r="T49" s="30">
        <v>1.1000000000000001</v>
      </c>
      <c r="U49" s="30">
        <v>10</v>
      </c>
      <c r="V49" s="30">
        <v>10</v>
      </c>
      <c r="W49" s="30">
        <v>34.200000000000003</v>
      </c>
      <c r="X49" s="30"/>
      <c r="Y49" s="30">
        <v>52.9</v>
      </c>
      <c r="Z49" s="30"/>
      <c r="AA49" s="30" t="s">
        <v>323</v>
      </c>
      <c r="AG49" s="4" t="s">
        <v>203</v>
      </c>
      <c r="AH49" s="15">
        <v>1.9</v>
      </c>
      <c r="AI49" s="15">
        <v>0.28999999999999998</v>
      </c>
      <c r="AJ49" s="15">
        <v>1.4</v>
      </c>
      <c r="AK49" s="15">
        <v>0.5</v>
      </c>
      <c r="AV49" s="15" t="s">
        <v>255</v>
      </c>
      <c r="AW49" s="15">
        <v>0.19</v>
      </c>
      <c r="AX49" s="15">
        <v>0.06</v>
      </c>
      <c r="AY49" s="15">
        <v>0.21</v>
      </c>
      <c r="AZ49" s="15">
        <v>0.09</v>
      </c>
    </row>
    <row r="50" spans="1:142" s="15" customFormat="1" ht="14.5" customHeight="1" x14ac:dyDescent="0.35">
      <c r="A50" s="20">
        <v>42</v>
      </c>
      <c r="B50" s="52">
        <v>44</v>
      </c>
      <c r="C50" s="20"/>
      <c r="D50" s="40" t="s">
        <v>259</v>
      </c>
      <c r="E50" s="20" t="s">
        <v>258</v>
      </c>
      <c r="F50" s="20">
        <v>1995</v>
      </c>
      <c r="G50" s="37" t="s">
        <v>298</v>
      </c>
      <c r="H50" s="15" t="s">
        <v>201</v>
      </c>
      <c r="I50" s="20">
        <v>6</v>
      </c>
      <c r="J50" s="20">
        <v>0</v>
      </c>
      <c r="K50" s="20"/>
      <c r="L50" s="20"/>
      <c r="M50" s="30"/>
      <c r="N50" s="30"/>
      <c r="O50" s="30"/>
      <c r="P50" s="30"/>
      <c r="Q50" s="30"/>
      <c r="R50" s="30"/>
      <c r="S50" s="30"/>
      <c r="T50" s="30"/>
      <c r="U50" s="30">
        <v>6</v>
      </c>
      <c r="V50" s="30"/>
      <c r="W50" s="30"/>
      <c r="X50" s="30"/>
      <c r="Y50" s="30">
        <v>180</v>
      </c>
      <c r="Z50" s="30"/>
      <c r="AA50" s="30" t="s">
        <v>322</v>
      </c>
      <c r="AT50" s="15">
        <v>2350</v>
      </c>
      <c r="AU50" s="15">
        <v>555</v>
      </c>
    </row>
    <row r="51" spans="1:142" s="15" customFormat="1" ht="14.5" customHeight="1" x14ac:dyDescent="0.35">
      <c r="A51" s="20">
        <v>43</v>
      </c>
      <c r="B51" s="52">
        <v>45</v>
      </c>
      <c r="C51" s="20"/>
      <c r="D51" s="20" t="s">
        <v>262</v>
      </c>
      <c r="E51" s="20" t="s">
        <v>263</v>
      </c>
      <c r="F51" s="20">
        <v>2010</v>
      </c>
      <c r="G51" s="37" t="s">
        <v>296</v>
      </c>
      <c r="H51" s="15" t="s">
        <v>201</v>
      </c>
      <c r="I51" s="20"/>
      <c r="J51" s="20"/>
      <c r="K51" s="20"/>
      <c r="L51" s="20"/>
      <c r="M51" s="30"/>
      <c r="N51" s="30"/>
      <c r="O51" s="30"/>
      <c r="P51" s="30"/>
      <c r="Q51" s="30"/>
      <c r="R51" s="30"/>
      <c r="S51" s="30"/>
      <c r="T51" s="30"/>
      <c r="U51" s="30">
        <v>22</v>
      </c>
      <c r="V51" s="30">
        <v>20</v>
      </c>
      <c r="W51" s="30"/>
      <c r="X51" s="30"/>
      <c r="Y51" s="30"/>
      <c r="Z51" s="30"/>
      <c r="AA51" s="30" t="s">
        <v>322</v>
      </c>
    </row>
    <row r="52" spans="1:142" s="15" customFormat="1" ht="14.5" customHeight="1" x14ac:dyDescent="0.35">
      <c r="A52" s="20">
        <v>44</v>
      </c>
      <c r="B52" s="52">
        <v>46</v>
      </c>
      <c r="C52" s="20"/>
      <c r="D52" s="20" t="s">
        <v>264</v>
      </c>
      <c r="E52" s="20" t="s">
        <v>265</v>
      </c>
      <c r="F52" s="20">
        <v>2015</v>
      </c>
      <c r="G52" s="37" t="s">
        <v>297</v>
      </c>
      <c r="H52" s="15" t="s">
        <v>201</v>
      </c>
      <c r="I52" s="20">
        <v>13</v>
      </c>
      <c r="J52" s="20">
        <v>9</v>
      </c>
      <c r="K52" s="20">
        <v>10</v>
      </c>
      <c r="L52" s="20">
        <v>10</v>
      </c>
      <c r="M52" s="30"/>
      <c r="N52" s="30"/>
      <c r="O52" s="30"/>
      <c r="P52" s="30"/>
      <c r="Q52" s="30"/>
      <c r="R52" s="30"/>
      <c r="S52" s="30"/>
      <c r="T52" s="30"/>
      <c r="U52" s="30">
        <v>22</v>
      </c>
      <c r="V52" s="30">
        <v>20</v>
      </c>
      <c r="W52" s="30" t="s">
        <v>266</v>
      </c>
      <c r="X52" s="30"/>
      <c r="Y52" s="30" t="s">
        <v>267</v>
      </c>
      <c r="Z52" s="30"/>
      <c r="AA52" s="30" t="s">
        <v>322</v>
      </c>
      <c r="AB52" s="15" t="s">
        <v>326</v>
      </c>
      <c r="AC52" s="15">
        <v>1350</v>
      </c>
      <c r="AD52" s="15">
        <v>70</v>
      </c>
      <c r="AE52" s="15">
        <v>1260</v>
      </c>
      <c r="AF52" s="15">
        <v>50</v>
      </c>
      <c r="AL52" s="4" t="s">
        <v>176</v>
      </c>
      <c r="AM52" s="15">
        <v>47.19</v>
      </c>
      <c r="AN52" s="15">
        <v>1.98</v>
      </c>
      <c r="AO52" s="15">
        <v>37.159999999999997</v>
      </c>
      <c r="AP52" s="15">
        <v>2.4</v>
      </c>
      <c r="AR52" s="15">
        <v>1730</v>
      </c>
      <c r="AS52" s="15">
        <v>100</v>
      </c>
      <c r="AT52" s="15">
        <v>2440</v>
      </c>
      <c r="AU52" s="15">
        <v>220</v>
      </c>
      <c r="CY52" s="15" t="s">
        <v>268</v>
      </c>
      <c r="CZ52" s="15">
        <v>9.9199999999999997E-2</v>
      </c>
      <c r="DA52" s="15">
        <v>2.3999999999999998E-3</v>
      </c>
      <c r="DB52" s="15">
        <v>9.2399999999999996E-2</v>
      </c>
      <c r="DC52" s="15">
        <v>4.4000000000000003E-3</v>
      </c>
      <c r="EI52" s="15">
        <v>0.74</v>
      </c>
      <c r="EJ52" s="15">
        <v>0.01</v>
      </c>
      <c r="EK52" s="15">
        <v>0.77</v>
      </c>
      <c r="EL52" s="15">
        <v>0.01</v>
      </c>
    </row>
    <row r="53" spans="1:142" s="15" customFormat="1" ht="14.5" customHeight="1" x14ac:dyDescent="0.35">
      <c r="A53" s="20">
        <v>45</v>
      </c>
      <c r="B53" s="52">
        <v>47</v>
      </c>
      <c r="C53" s="20" t="s">
        <v>206</v>
      </c>
      <c r="D53" s="20" t="s">
        <v>272</v>
      </c>
      <c r="E53" s="20" t="s">
        <v>273</v>
      </c>
      <c r="F53" s="20">
        <v>2001</v>
      </c>
      <c r="G53" s="37" t="s">
        <v>358</v>
      </c>
      <c r="H53" s="15" t="s">
        <v>201</v>
      </c>
      <c r="I53" s="47">
        <v>39</v>
      </c>
      <c r="J53" s="47">
        <v>6</v>
      </c>
      <c r="K53" s="47">
        <v>7</v>
      </c>
      <c r="L53" s="47">
        <v>12</v>
      </c>
      <c r="M53" s="1">
        <v>42.5</v>
      </c>
      <c r="N53" s="1">
        <v>7.2</v>
      </c>
      <c r="O53" s="1">
        <v>45.5</v>
      </c>
      <c r="P53" s="1">
        <v>10.8</v>
      </c>
      <c r="Q53" s="1">
        <v>13.8</v>
      </c>
      <c r="R53" s="1">
        <v>2.2999999999999998</v>
      </c>
      <c r="S53" s="1">
        <v>14.2</v>
      </c>
      <c r="T53" s="1">
        <v>2.1</v>
      </c>
      <c r="U53" s="30">
        <v>45</v>
      </c>
      <c r="V53" s="30">
        <v>19</v>
      </c>
      <c r="W53" s="30"/>
      <c r="X53" s="30"/>
      <c r="Y53" s="30"/>
      <c r="Z53" s="30"/>
      <c r="AA53" s="30" t="s">
        <v>322</v>
      </c>
      <c r="AL53" s="4"/>
      <c r="CZ53" s="15">
        <v>17.620999999999999</v>
      </c>
      <c r="DA53" s="15">
        <v>3.2730000000000001</v>
      </c>
      <c r="DB53" s="15">
        <v>11.337999999999999</v>
      </c>
      <c r="DC53" s="15">
        <v>4.0510000000000002</v>
      </c>
    </row>
    <row r="54" spans="1:142" s="15" customFormat="1" ht="14.5" customHeight="1" x14ac:dyDescent="0.35">
      <c r="A54" s="20">
        <v>45</v>
      </c>
      <c r="B54" s="50">
        <v>47</v>
      </c>
      <c r="C54" s="20" t="s">
        <v>274</v>
      </c>
      <c r="D54" s="20" t="s">
        <v>272</v>
      </c>
      <c r="E54" s="20" t="s">
        <v>273</v>
      </c>
      <c r="F54" s="20">
        <v>2001</v>
      </c>
      <c r="G54" s="37" t="s">
        <v>358</v>
      </c>
      <c r="H54" s="15" t="s">
        <v>201</v>
      </c>
      <c r="I54" s="47">
        <v>39</v>
      </c>
      <c r="J54" s="47">
        <v>6</v>
      </c>
      <c r="K54" s="47">
        <v>7</v>
      </c>
      <c r="L54" s="47">
        <v>12</v>
      </c>
      <c r="M54" s="1">
        <v>42.5</v>
      </c>
      <c r="N54" s="1">
        <v>7.2</v>
      </c>
      <c r="O54" s="1">
        <v>45.5</v>
      </c>
      <c r="P54" s="1">
        <v>10.8</v>
      </c>
      <c r="Q54" s="1">
        <v>13.8</v>
      </c>
      <c r="R54" s="1">
        <v>2.2999999999999998</v>
      </c>
      <c r="S54" s="1">
        <v>14.2</v>
      </c>
      <c r="T54" s="1">
        <v>2.1</v>
      </c>
      <c r="U54" s="30">
        <v>45</v>
      </c>
      <c r="V54" s="30">
        <v>19</v>
      </c>
      <c r="W54" s="30"/>
      <c r="X54" s="30"/>
      <c r="Y54" s="30"/>
      <c r="Z54" s="30"/>
      <c r="AA54" s="30" t="s">
        <v>364</v>
      </c>
      <c r="AL54" s="4"/>
      <c r="CZ54" s="15">
        <v>24.847000000000001</v>
      </c>
      <c r="DA54" s="15">
        <v>2.589</v>
      </c>
      <c r="DB54" s="15">
        <v>20.268999999999998</v>
      </c>
      <c r="DC54" s="15">
        <v>4.8339999999999996</v>
      </c>
    </row>
    <row r="55" spans="1:142" s="15" customFormat="1" ht="14.5" customHeight="1" x14ac:dyDescent="0.35">
      <c r="A55" s="20">
        <v>46</v>
      </c>
      <c r="B55" s="50">
        <v>48</v>
      </c>
      <c r="C55" s="20" t="s">
        <v>316</v>
      </c>
      <c r="D55" s="20" t="s">
        <v>319</v>
      </c>
      <c r="E55" s="20" t="s">
        <v>317</v>
      </c>
      <c r="F55" s="20">
        <v>2018</v>
      </c>
      <c r="G55" s="37" t="s">
        <v>359</v>
      </c>
      <c r="H55" s="15" t="s">
        <v>201</v>
      </c>
      <c r="I55" s="20">
        <v>23</v>
      </c>
      <c r="J55" s="20">
        <v>13</v>
      </c>
      <c r="K55" s="20">
        <v>15</v>
      </c>
      <c r="L55" s="20">
        <v>10</v>
      </c>
      <c r="M55" s="30">
        <v>39.75</v>
      </c>
      <c r="N55" s="30">
        <v>9.99</v>
      </c>
      <c r="O55" s="30">
        <v>31.29</v>
      </c>
      <c r="P55" s="30">
        <v>12.42</v>
      </c>
      <c r="Q55" s="30">
        <v>15</v>
      </c>
      <c r="R55" s="30">
        <v>2.19</v>
      </c>
      <c r="S55" s="30">
        <v>14.36</v>
      </c>
      <c r="T55" s="30">
        <v>2.14</v>
      </c>
      <c r="U55" s="30">
        <v>36</v>
      </c>
      <c r="V55" s="30">
        <v>25</v>
      </c>
      <c r="W55" s="30"/>
      <c r="X55" s="30"/>
      <c r="Y55" s="30"/>
      <c r="Z55" s="30"/>
      <c r="AA55" s="30" t="s">
        <v>323</v>
      </c>
      <c r="CY55" s="58" t="s">
        <v>350</v>
      </c>
      <c r="CZ55" s="15">
        <v>1.51</v>
      </c>
      <c r="DA55" s="15">
        <v>0.69</v>
      </c>
      <c r="DB55" s="15">
        <v>1.67</v>
      </c>
      <c r="DC55" s="15">
        <v>0.87</v>
      </c>
      <c r="EI55" s="15">
        <v>0.99</v>
      </c>
      <c r="EJ55" s="15">
        <v>0.4</v>
      </c>
      <c r="EK55" s="15">
        <v>1.01</v>
      </c>
      <c r="EL55" s="15">
        <v>0.32</v>
      </c>
    </row>
    <row r="56" spans="1:142" s="4" customFormat="1" ht="14.5" customHeight="1" x14ac:dyDescent="0.35">
      <c r="A56" s="21">
        <v>46</v>
      </c>
      <c r="B56" s="50">
        <v>48</v>
      </c>
      <c r="C56" s="4" t="s">
        <v>318</v>
      </c>
      <c r="D56" s="20" t="s">
        <v>319</v>
      </c>
      <c r="E56" s="20" t="s">
        <v>317</v>
      </c>
      <c r="F56" s="20">
        <v>2018</v>
      </c>
      <c r="G56" s="37" t="s">
        <v>359</v>
      </c>
      <c r="H56" s="15" t="s">
        <v>201</v>
      </c>
      <c r="I56" s="20">
        <v>23</v>
      </c>
      <c r="J56" s="20">
        <v>13</v>
      </c>
      <c r="K56" s="20">
        <v>15</v>
      </c>
      <c r="L56" s="20">
        <v>10</v>
      </c>
      <c r="M56" s="30">
        <v>39.75</v>
      </c>
      <c r="N56" s="30">
        <v>9.99</v>
      </c>
      <c r="O56" s="30">
        <v>31.29</v>
      </c>
      <c r="P56" s="30">
        <v>12.42</v>
      </c>
      <c r="Q56" s="30">
        <v>15</v>
      </c>
      <c r="R56" s="30">
        <v>2.19</v>
      </c>
      <c r="S56" s="30">
        <v>14.36</v>
      </c>
      <c r="T56" s="30">
        <v>2.14</v>
      </c>
      <c r="U56" s="30">
        <v>36</v>
      </c>
      <c r="V56" s="30">
        <v>25</v>
      </c>
      <c r="W56" s="22"/>
      <c r="X56" s="22"/>
      <c r="Y56" s="22"/>
      <c r="Z56" s="22"/>
      <c r="AA56" s="22" t="s">
        <v>323</v>
      </c>
      <c r="CY56" s="58" t="s">
        <v>350</v>
      </c>
      <c r="CZ56" s="4">
        <v>1.5</v>
      </c>
      <c r="DA56" s="4">
        <v>0.57899999999999996</v>
      </c>
      <c r="DB56" s="4">
        <v>1.68</v>
      </c>
      <c r="DC56" s="4">
        <v>0.94</v>
      </c>
      <c r="EI56" s="4">
        <v>0.98</v>
      </c>
      <c r="EJ56" s="4">
        <v>0.35</v>
      </c>
      <c r="EK56" s="4">
        <v>1</v>
      </c>
      <c r="EL56" s="4">
        <v>0.23</v>
      </c>
    </row>
    <row r="57" spans="1:142" s="4" customFormat="1" ht="14.5" customHeight="1" x14ac:dyDescent="0.35">
      <c r="A57" s="21">
        <v>47</v>
      </c>
      <c r="B57" s="50">
        <v>49</v>
      </c>
      <c r="C57" s="21"/>
      <c r="D57" s="63" t="s">
        <v>368</v>
      </c>
      <c r="E57" s="19" t="s">
        <v>369</v>
      </c>
      <c r="F57" s="20"/>
      <c r="G57" s="37" t="s">
        <v>370</v>
      </c>
      <c r="H57" s="15" t="s">
        <v>201</v>
      </c>
      <c r="I57" s="21">
        <v>23</v>
      </c>
      <c r="J57" s="21">
        <v>7</v>
      </c>
      <c r="K57" s="21">
        <v>7</v>
      </c>
      <c r="L57" s="21">
        <v>8</v>
      </c>
      <c r="M57" s="22">
        <v>44</v>
      </c>
      <c r="N57" s="22">
        <v>11</v>
      </c>
      <c r="O57" s="22">
        <v>45</v>
      </c>
      <c r="P57" s="22">
        <v>13</v>
      </c>
      <c r="Q57" s="22">
        <v>14</v>
      </c>
      <c r="R57" s="22">
        <v>4</v>
      </c>
      <c r="S57" s="22">
        <v>16</v>
      </c>
      <c r="T57" s="22">
        <v>4</v>
      </c>
      <c r="U57" s="22">
        <v>30</v>
      </c>
      <c r="V57" s="22">
        <v>15</v>
      </c>
      <c r="W57" s="22"/>
      <c r="X57" s="22"/>
      <c r="Y57" s="22"/>
      <c r="Z57" s="22"/>
      <c r="AA57" s="22" t="s">
        <v>323</v>
      </c>
      <c r="AW57" s="4">
        <v>0.83</v>
      </c>
      <c r="AX57" s="4">
        <v>0.33</v>
      </c>
      <c r="AY57" s="4">
        <v>1.2000000000000002</v>
      </c>
      <c r="AZ57" s="4">
        <v>0.68500000000000005</v>
      </c>
    </row>
    <row r="58" spans="1:142" s="15" customFormat="1" ht="14.5" customHeight="1" x14ac:dyDescent="0.35">
      <c r="A58" s="20">
        <v>48</v>
      </c>
      <c r="B58" s="52">
        <v>50</v>
      </c>
      <c r="C58" s="20"/>
      <c r="D58" s="47" t="s">
        <v>372</v>
      </c>
      <c r="E58" s="15" t="s">
        <v>373</v>
      </c>
      <c r="F58" s="20"/>
      <c r="G58" s="37" t="s">
        <v>371</v>
      </c>
      <c r="H58" s="14" t="s">
        <v>201</v>
      </c>
      <c r="I58" s="30">
        <v>41</v>
      </c>
      <c r="J58" s="30">
        <v>16</v>
      </c>
      <c r="K58" s="30">
        <v>15</v>
      </c>
      <c r="L58" s="30">
        <v>15</v>
      </c>
      <c r="M58" s="30">
        <v>40.58</v>
      </c>
      <c r="N58" s="30">
        <v>11.68</v>
      </c>
      <c r="O58" s="30">
        <v>41.27</v>
      </c>
      <c r="P58" s="30">
        <v>13.17</v>
      </c>
      <c r="Q58" s="30">
        <v>11.21</v>
      </c>
      <c r="R58" s="30">
        <v>1.91</v>
      </c>
      <c r="S58" s="30">
        <v>14.2</v>
      </c>
      <c r="T58" s="30">
        <v>2.16</v>
      </c>
      <c r="U58" s="30">
        <v>57</v>
      </c>
      <c r="V58" s="30">
        <v>30</v>
      </c>
      <c r="W58" s="30"/>
      <c r="X58" s="30"/>
      <c r="Y58" s="30"/>
      <c r="Z58" s="30"/>
      <c r="AA58" s="30" t="s">
        <v>322</v>
      </c>
      <c r="BQ58" s="15">
        <v>84.16</v>
      </c>
      <c r="BR58" s="15">
        <v>3.93</v>
      </c>
      <c r="BS58" s="15">
        <v>83.75</v>
      </c>
      <c r="BT58" s="15">
        <v>3.15</v>
      </c>
      <c r="CZ58" s="15">
        <v>2.61</v>
      </c>
      <c r="DA58" s="15">
        <v>1.02</v>
      </c>
      <c r="DB58" s="15">
        <v>2.23</v>
      </c>
      <c r="DC58" s="15">
        <v>0.79</v>
      </c>
    </row>
    <row r="59" spans="1:142" s="15" customFormat="1" ht="14.5" customHeight="1" x14ac:dyDescent="0.35">
      <c r="A59" s="13"/>
      <c r="B59" s="52"/>
      <c r="C59" s="13"/>
      <c r="D59" s="13"/>
      <c r="E59" s="13"/>
      <c r="F59" s="13"/>
      <c r="G59" s="36"/>
      <c r="H59" s="14"/>
      <c r="I59" s="20"/>
      <c r="J59" s="20"/>
      <c r="K59" s="20"/>
      <c r="L59" s="20"/>
      <c r="M59" s="30"/>
      <c r="N59" s="30"/>
      <c r="O59" s="30"/>
      <c r="P59" s="30"/>
      <c r="Q59" s="30"/>
      <c r="R59" s="30"/>
      <c r="S59" s="30"/>
      <c r="T59" s="30"/>
      <c r="U59" s="30"/>
      <c r="V59" s="30"/>
      <c r="W59" s="30"/>
      <c r="X59" s="30"/>
      <c r="Y59" s="30"/>
      <c r="Z59" s="30"/>
      <c r="AA59" s="30"/>
    </row>
  </sheetData>
  <sortState xmlns:xlrd2="http://schemas.microsoft.com/office/spreadsheetml/2017/richdata2" ref="B2:ER57">
    <sortCondition ref="B2:B57"/>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MISURE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dc:creator>
  <cp:lastModifiedBy>Louise Nyholm Jensen</cp:lastModifiedBy>
  <cp:lastPrinted>2017-10-09T07:26:04Z</cp:lastPrinted>
  <dcterms:created xsi:type="dcterms:W3CDTF">2017-08-28T13:15:55Z</dcterms:created>
  <dcterms:modified xsi:type="dcterms:W3CDTF">2020-09-24T11:29:00Z</dcterms:modified>
</cp:coreProperties>
</file>