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최애리^2^63^\"/>
    </mc:Choice>
  </mc:AlternateContent>
  <xr:revisionPtr revIDLastSave="0" documentId="13_ncr:1_{85138AE0-8F78-4285-B2A8-825F64F3A96C}"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7" i="33" l="1"/>
  <c r="H8" i="36"/>
  <c r="Q8" i="37"/>
  <c r="L7" i="39"/>
  <c r="H8" i="40"/>
  <c r="Q8" i="41"/>
  <c r="L7" i="43"/>
  <c r="H8" i="44"/>
  <c r="Q8" i="45"/>
  <c r="L8" i="41"/>
  <c r="L8" i="36"/>
  <c r="L8" i="40"/>
  <c r="L8" i="44"/>
  <c r="H8" i="33"/>
  <c r="L7" i="38"/>
  <c r="H8" i="39"/>
  <c r="Q8" i="40"/>
  <c r="L7" i="42"/>
  <c r="Q8" i="44"/>
  <c r="L7" i="46"/>
  <c r="L7" i="30"/>
  <c r="Q8" i="36"/>
  <c r="L8" i="33"/>
  <c r="L8" i="39"/>
  <c r="L8" i="43"/>
  <c r="Q2" i="14"/>
  <c r="H8" i="49"/>
  <c r="L7" i="37"/>
  <c r="H8" i="38"/>
  <c r="Q8" i="39"/>
  <c r="L7" i="41"/>
  <c r="H8" i="42"/>
  <c r="Q8" i="43"/>
  <c r="L7" i="45"/>
  <c r="H8" i="46"/>
  <c r="L8" i="37"/>
  <c r="L8" i="45"/>
  <c r="H8" i="30"/>
  <c r="Q8" i="33"/>
  <c r="P2" i="14"/>
  <c r="L8" i="30"/>
  <c r="L8" i="38"/>
  <c r="L8" i="42"/>
  <c r="L8" i="46"/>
  <c r="Q8" i="30"/>
  <c r="L7" i="36"/>
  <c r="H8" i="37"/>
  <c r="Q8" i="38"/>
  <c r="L7" i="40"/>
  <c r="H8" i="41"/>
  <c r="Q8" i="42"/>
  <c r="L7" i="44"/>
  <c r="H8" i="45"/>
  <c r="Q8" i="46"/>
  <c r="AA21" i="11"/>
  <c r="C6" i="24" l="1"/>
  <c r="F1" i="24"/>
  <c r="P8" i="48" l="1"/>
  <c r="G8" i="48"/>
  <c r="K7" i="48"/>
  <c r="G7" i="48"/>
  <c r="V45" i="11" l="1"/>
  <c r="W43" i="1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8" i="1"/>
  <c r="I33" i="48" s="1"/>
  <c r="L10" i="1"/>
  <c r="I35" i="48" s="1"/>
  <c r="L14" i="1"/>
  <c r="I39" i="48" s="1"/>
  <c r="L7" i="1"/>
  <c r="I32" i="48" s="1"/>
  <c r="N16" i="1"/>
  <c r="O41" i="48" s="1"/>
  <c r="N9" i="1"/>
  <c r="O34" i="48" s="1"/>
  <c r="N10" i="1"/>
  <c r="O35" i="48" s="1"/>
  <c r="N11" i="1"/>
  <c r="O36" i="48" s="1"/>
  <c r="N12" i="1"/>
  <c r="O37" i="48" s="1"/>
  <c r="N13" i="1"/>
  <c r="O38" i="48" s="1"/>
  <c r="N14" i="1"/>
  <c r="O39" i="48" s="1"/>
  <c r="N15" i="1"/>
  <c r="O40" i="48" s="1"/>
  <c r="N8" i="1"/>
  <c r="O33" i="48" s="1"/>
  <c r="N7" i="1"/>
  <c r="O32" i="48" s="1"/>
  <c r="L12" i="1" l="1"/>
  <c r="I37" i="48" s="1"/>
  <c r="L11" i="1"/>
  <c r="I36" i="48" s="1"/>
  <c r="L9" i="1"/>
  <c r="I34" i="48" s="1"/>
  <c r="L13" i="1"/>
  <c r="I38" i="48" s="1"/>
  <c r="L15" i="1"/>
  <c r="I40" i="48" s="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0" i="11" l="1"/>
  <c r="Y44" i="11"/>
  <c r="Y48"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BU7" i="1"/>
  <c r="CE7" i="1" s="1"/>
  <c r="B45" i="25"/>
  <c r="G45" i="25" s="1"/>
  <c r="K20" i="18"/>
  <c r="BV7" i="1"/>
  <c r="CC7" i="1"/>
  <c r="BY7" i="1"/>
  <c r="BW7" i="1"/>
  <c r="B82" i="23"/>
  <c r="E81" i="23"/>
  <c r="B26" i="21"/>
  <c r="C25" i="21"/>
  <c r="C27" i="23"/>
  <c r="K6" i="11"/>
  <c r="K5" i="11"/>
  <c r="K3" i="11"/>
  <c r="F14" i="13"/>
  <c r="L13" i="13"/>
  <c r="N7" i="11"/>
  <c r="N5" i="11"/>
  <c r="AQ7" i="1"/>
  <c r="H20" i="48" s="1"/>
  <c r="J19" i="19"/>
  <c r="D19" i="19"/>
  <c r="L19" i="19"/>
  <c r="N19" i="19"/>
  <c r="Q19" i="19"/>
  <c r="F19" i="19"/>
  <c r="F8" i="11"/>
  <c r="A9" i="11"/>
  <c r="B8" i="11"/>
  <c r="E8" i="11" s="1"/>
  <c r="BX7" i="1" l="1"/>
  <c r="BX6" i="1" s="1"/>
  <c r="BZ7" i="1"/>
  <c r="CA7" i="1"/>
  <c r="DK17" i="1"/>
  <c r="CJ4" i="1" s="1"/>
  <c r="CK5" i="1" s="1"/>
  <c r="CB7" i="1"/>
  <c r="CD7" i="1"/>
  <c r="AS7" i="1"/>
  <c r="A71" i="32"/>
  <c r="A67" i="32"/>
  <c r="B53" i="24"/>
  <c r="D53" i="24" s="1"/>
  <c r="H4" i="21"/>
  <c r="H6" i="21"/>
  <c r="I6" i="21" s="1"/>
  <c r="H5" i="21"/>
  <c r="A9" i="17"/>
  <c r="C8" i="17"/>
  <c r="B8" i="17" s="1"/>
  <c r="V21" i="11"/>
  <c r="V52" i="11"/>
  <c r="X52" i="11" s="1"/>
  <c r="B46" i="25"/>
  <c r="G46" i="25" s="1"/>
  <c r="BW6" i="1"/>
  <c r="BY6" i="1"/>
  <c r="CA6" i="1"/>
  <c r="CC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0"/>
  <c r="O7" i="46"/>
  <c r="O7" i="42"/>
  <c r="O7" i="38"/>
  <c r="O7" i="30"/>
  <c r="O7" i="43"/>
  <c r="O7" i="39"/>
  <c r="O7" i="33"/>
  <c r="O7" i="44"/>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9" i="1" s="1"/>
  <c r="F209" i="11"/>
  <c r="B209" i="11"/>
  <c r="E209" i="11" s="1"/>
  <c r="A210" i="11"/>
  <c r="L34" i="48" l="1"/>
  <c r="L34" i="18"/>
  <c r="C212" i="17"/>
  <c r="B212" i="17" s="1"/>
  <c r="A213" i="17"/>
  <c r="F210" i="11"/>
  <c r="B210" i="11"/>
  <c r="E210" i="11" s="1"/>
  <c r="A211" i="11"/>
  <c r="Y16" i="1" l="1"/>
  <c r="Y7" i="1"/>
  <c r="Y14" i="1"/>
  <c r="Y10" i="1"/>
  <c r="Y13" i="1"/>
  <c r="Y11" i="1"/>
  <c r="Y12" i="1"/>
  <c r="C213" i="17"/>
  <c r="B213" i="17" s="1"/>
  <c r="Y8" i="1" s="1"/>
  <c r="A214" i="17"/>
  <c r="F211" i="11"/>
  <c r="A212" i="11"/>
  <c r="B211" i="11"/>
  <c r="E211" i="11" s="1"/>
  <c r="L33" i="48" l="1"/>
  <c r="L33" i="18"/>
  <c r="L36" i="48"/>
  <c r="L36" i="18"/>
  <c r="L38" i="48"/>
  <c r="L38" i="18"/>
  <c r="L35" i="48"/>
  <c r="L35" i="18"/>
  <c r="L39" i="48"/>
  <c r="L39" i="18"/>
  <c r="L37" i="48"/>
  <c r="L37" i="18"/>
  <c r="L32" i="48"/>
  <c r="L32" i="18"/>
  <c r="L41" i="48"/>
  <c r="L41"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G9" i="1" l="1"/>
  <c r="CJ9" i="1"/>
  <c r="CJ14" i="1" s="1"/>
  <c r="D13" i="18" s="1"/>
  <c r="CK9" i="1"/>
  <c r="C258" i="17"/>
  <c r="B258" i="17" s="1"/>
  <c r="A259" i="17"/>
  <c r="CU9" i="1"/>
  <c r="CS9" i="1"/>
  <c r="CT9" i="1"/>
  <c r="CV9" i="1"/>
  <c r="CS6" i="1"/>
  <c r="F256" i="11"/>
  <c r="A257" i="11"/>
  <c r="B257" i="11" s="1"/>
  <c r="E257" i="11" s="1"/>
  <c r="B256" i="11"/>
  <c r="E256" i="11" s="1"/>
  <c r="CG18" i="1" l="1"/>
  <c r="CG17" i="1"/>
  <c r="CG16" i="1"/>
  <c r="CG15" i="1" s="1"/>
  <c r="A260" i="17"/>
  <c r="C259" i="17"/>
  <c r="B259" i="17" s="1"/>
  <c r="CN10" i="1" s="1"/>
  <c r="K15" i="18" s="1"/>
  <c r="CR6" i="1"/>
  <c r="CY9" i="1"/>
  <c r="CW6" i="1"/>
  <c r="CR9" i="1"/>
  <c r="CH9" i="1" s="1"/>
  <c r="CW9" i="1"/>
  <c r="P13" i="18" s="1"/>
  <c r="CX9" i="1"/>
  <c r="F257" i="11"/>
  <c r="C260" i="17" l="1"/>
  <c r="B260" i="17" s="1"/>
  <c r="CO10" i="1" s="1"/>
  <c r="K16" i="18" s="1"/>
  <c r="A261" i="17"/>
  <c r="F258" i="11"/>
  <c r="C261" i="17" l="1"/>
  <c r="B261" i="17" s="1"/>
  <c r="CP10" i="1" s="1"/>
  <c r="K17" i="18" s="1"/>
  <c r="A262" i="17"/>
  <c r="F259" i="11"/>
  <c r="C262" i="17" l="1"/>
  <c r="B262" i="17" s="1"/>
  <c r="CQ10" i="1" s="1"/>
  <c r="A263" i="17"/>
  <c r="F260" i="11"/>
  <c r="K18" i="18" l="1"/>
  <c r="CG10" i="1"/>
  <c r="CJ10" i="1"/>
  <c r="CK10" i="1"/>
  <c r="C263" i="17"/>
  <c r="B263" i="17" s="1"/>
  <c r="CR10" i="1" s="1"/>
  <c r="A264" i="17"/>
  <c r="F261" i="11"/>
  <c r="P16" i="18" l="1"/>
  <c r="CH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G11" i="1" l="1"/>
  <c r="CJ11" i="1"/>
  <c r="G13" i="18" s="1"/>
  <c r="CK11" i="1"/>
  <c r="A276" i="17"/>
  <c r="C275" i="17"/>
  <c r="B275" i="17" s="1"/>
  <c r="CR11" i="1" s="1"/>
  <c r="CH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G12" i="1" l="1"/>
  <c r="CJ19" i="1"/>
  <c r="D15" i="48" s="1"/>
  <c r="CK19" i="1"/>
  <c r="CJ12" i="1"/>
  <c r="D15" i="18" s="1"/>
  <c r="CK12" i="1"/>
  <c r="C314" i="17"/>
  <c r="B314" i="17" s="1"/>
  <c r="CR12" i="1" s="1"/>
  <c r="CH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CB31" i="11" s="1"/>
  <c r="A466" i="17"/>
  <c r="F463" i="11"/>
  <c r="J28" i="48" l="1"/>
  <c r="J28" i="18"/>
  <c r="C466" i="17"/>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AY20" i="11" s="1"/>
  <c r="F623" i="11"/>
  <c r="AR26" i="11" l="1"/>
  <c r="X21" i="11" s="1"/>
  <c r="AS26" i="11"/>
  <c r="C627" i="17"/>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<sst xmlns="http://schemas.openxmlformats.org/spreadsheetml/2006/main" count="7432" uniqueCount="2706">
  <si>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</si>
  <si>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</si>
  <si>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</si>
  <si>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</si>
  <si>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</si>
  <si>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</si>
  <si>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</si>
  <si>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</si>
  <si>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</si>
  <si>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</si>
  <si>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</si>
  <si>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</si>
  <si>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</si>
  <si>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</si>
  <si>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</si>
  <si>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</si>
  <si>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</si>
  <si>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</si>
  <si>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</si>
  <si>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</si>
  <si>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</si>
  <si>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</si>
  <si>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</si>
  <si>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</si>
  <si>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</si>
  <si>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</si>
  <si>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</si>
  <si>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</si>
  <si>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</si>
  <si>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</si>
  <si>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</si>
  <si>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</si>
  <si>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</si>
  <si>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</si>
  <si>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</si>
  <si>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</si>
  <si>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</si>
  <si>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</si>
  <si>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</si>
  <si>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</si>
  <si>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</si>
  <si>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</si>
  <si>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</si>
  <si>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</si>
  <si>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</si>
  <si>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</si>
  <si>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</si>
  <si>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</si>
  <si>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</si>
  <si>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</si>
  <si>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</si>
  <si>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</si>
  <si>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</si>
  <si>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</si>
  <si>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</si>
  <si>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</si>
  <si>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</si>
  <si>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</si>
  <si>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</si>
  <si>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</si>
  <si>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</si>
  <si>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</si>
  <si>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</si>
  <si>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</si>
  <si>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</si>
  <si>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</si>
  <si>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</si>
  <si>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</si>
  <si>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</si>
  <si>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</si>
  <si>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</si>
  <si>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</si>
  <si>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</si>
  <si>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</si>
  <si>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</si>
  <si>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</si>
  <si>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</si>
  <si>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</si>
  <si>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</si>
  <si>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</si>
  <si>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</si>
  <si>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</si>
  <si>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</si>
  <si>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</si>
  <si>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</si>
  <si>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</si>
  <si>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</si>
  <si>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</si>
  <si>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</si>
  <si>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</si>
  <si>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</si>
  <si>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</si>
  <si>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</si>
  <si>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</si>
  <si>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</si>
  <si>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</si>
  <si>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</si>
  <si>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</si>
  <si>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</si>
  <si>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</si>
  <si>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</si>
  <si>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</si>
  <si>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</si>
  <si>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</si>
  <si>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</si>
  <si>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</si>
  <si>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</si>
  <si>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</si>
  <si>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</si>
  <si>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</si>
  <si>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</si>
  <si>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</si>
  <si>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</si>
  <si>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</si>
  <si>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</si>
  <si>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</si>
  <si>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</si>
  <si>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</si>
  <si>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</si>
  <si>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</si>
  <si>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</si>
  <si>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</si>
  <si>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</si>
  <si>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</si>
  <si>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</si>
  <si>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</si>
  <si>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</si>
  <si>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</si>
  <si>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</si>
  <si>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</si>
  <si>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</si>
  <si>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</si>
  <si>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</si>
  <si>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</si>
  <si>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</si>
  <si>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</si>
  <si>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</si>
  <si>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</si>
  <si>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</si>
  <si>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</si>
  <si>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</si>
  <si>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</si>
  <si>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</si>
  <si>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</si>
  <si>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</si>
  <si>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</si>
  <si>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</si>
  <si>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</si>
  <si>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</si>
  <si>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</si>
  <si>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</si>
  <si>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</si>
  <si>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</si>
  <si>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</si>
  <si>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</si>
  <si>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</si>
  <si>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</si>
  <si>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</si>
  <si>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</si>
  <si>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</si>
  <si>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</si>
  <si>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</si>
  <si>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</si>
  <si>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</si>
  <si>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</si>
  <si>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</si>
  <si>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</si>
  <si>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</si>
  <si>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</si>
  <si>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</si>
  <si>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</si>
  <si>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</si>
  <si>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</si>
  <si>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</si>
  <si>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</si>
  <si>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</si>
  <si>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</si>
  <si>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</si>
  <si>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</si>
  <si>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</si>
  <si>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</si>
  <si>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</si>
  <si>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</si>
  <si>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</si>
  <si>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</si>
  <si>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</si>
  <si>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</si>
  <si>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</si>
  <si>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</si>
  <si>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</si>
  <si>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</si>
  <si>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</si>
  <si>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</si>
  <si>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</si>
  <si>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</si>
  <si>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</si>
  <si>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</si>
  <si>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</si>
  <si>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</si>
  <si>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</si>
  <si>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</si>
  <si>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</si>
  <si>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</si>
  <si>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</si>
  <si>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</si>
  <si>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</si>
  <si>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</si>
  <si>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</si>
  <si>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</si>
  <si>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</si>
  <si>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</si>
  <si>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</si>
  <si>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</si>
  <si>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</si>
  <si>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</si>
  <si>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</si>
  <si>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</si>
  <si>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</si>
  <si>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</si>
  <si>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</si>
  <si>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</si>
  <si>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</si>
  <si>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</si>
  <si>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</si>
  <si>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</si>
  <si>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</si>
  <si>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</si>
  <si>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</si>
  <si>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</si>
  <si>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</si>
  <si>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</si>
  <si>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</si>
  <si>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</si>
  <si>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</si>
  <si>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</si>
  <si>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</si>
  <si>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</si>
  <si>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</si>
  <si>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</si>
  <si>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</si>
  <si>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</si>
  <si>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</si>
  <si>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</si>
  <si>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</si>
  <si>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</si>
  <si>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</si>
  <si>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</si>
  <si>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</si>
  <si>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</si>
  <si>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</si>
  <si>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</si>
  <si>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</si>
  <si>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</si>
  <si>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</si>
  <si>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</si>
  <si>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</si>
  <si>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</si>
  <si>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</si>
  <si>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</si>
  <si>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</si>
  <si>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</si>
  <si>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</si>
  <si>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</si>
  <si>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</si>
  <si>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</si>
  <si>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</si>
  <si>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</si>
  <si>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</si>
  <si>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</si>
  <si>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</si>
  <si>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</si>
  <si>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</si>
  <si>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</si>
  <si>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</si>
  <si>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</si>
  <si>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</si>
  <si>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</si>
  <si>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</si>
  <si>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</si>
  <si>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</si>
  <si>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</si>
  <si>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</si>
  <si>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</si>
  <si>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</si>
  <si>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</si>
  <si>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</si>
  <si>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</si>
  <si>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</si>
  <si>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</si>
  <si>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</si>
  <si>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</si>
  <si>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</si>
  <si>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</si>
  <si>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</si>
  <si>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</si>
  <si>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</si>
  <si>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</si>
  <si>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</si>
  <si>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</si>
  <si>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</si>
  <si>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</si>
  <si>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</si>
  <si>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</si>
  <si>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</si>
  <si>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</si>
  <si>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</si>
  <si>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</si>
  <si>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</si>
  <si>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</si>
  <si>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</si>
  <si>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</si>
  <si>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</si>
  <si>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</si>
  <si>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</si>
  <si>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</si>
  <si>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</si>
  <si>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</si>
  <si>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</si>
  <si>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</si>
  <si>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</si>
  <si>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</si>
  <si>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</si>
  <si>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</si>
  <si>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</si>
  <si>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</si>
  <si>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</si>
  <si>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</si>
  <si>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</si>
  <si>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</si>
  <si>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</si>
  <si>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</si>
  <si>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</si>
  <si>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</si>
  <si>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</si>
  <si>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</si>
  <si>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</si>
  <si>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</si>
  <si>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</si>
  <si>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</si>
  <si>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</si>
  <si>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</si>
  <si>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</si>
  <si>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</si>
  <si>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</si>
  <si>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</si>
  <si>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</si>
  <si>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</si>
  <si>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</si>
  <si>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</si>
  <si>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</si>
  <si>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</si>
  <si>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</si>
  <si>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</si>
  <si>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</si>
  <si>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</si>
  <si>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</si>
  <si>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</si>
  <si>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</si>
  <si>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</si>
  <si>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</si>
  <si>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</si>
  <si>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</si>
  <si>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</si>
  <si>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</si>
  <si>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</si>
  <si>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</si>
  <si>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</si>
  <si>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</si>
  <si>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</si>
  <si>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</si>
  <si>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</si>
  <si>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</si>
  <si>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</si>
  <si>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</si>
  <si>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</si>
  <si>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</si>
  <si>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</si>
  <si>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</si>
  <si>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</si>
  <si>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</si>
  <si>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</si>
  <si>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</si>
  <si>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</si>
  <si>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</si>
  <si>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</si>
  <si>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</si>
  <si>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</si>
  <si>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</si>
  <si>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</si>
  <si>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</si>
  <si>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</si>
  <si>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</si>
  <si>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</si>
  <si>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</si>
  <si>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</si>
  <si>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</si>
  <si>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</si>
  <si>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</si>
  <si>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</si>
  <si>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</si>
  <si>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</si>
  <si>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</si>
  <si>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</si>
  <si>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</si>
  <si>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</si>
  <si>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</si>
  <si>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</si>
  <si>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</si>
  <si>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</si>
  <si>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</si>
  <si>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</si>
  <si>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</si>
  <si>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</si>
  <si>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</si>
  <si>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</si>
  <si>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</si>
  <si>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</si>
  <si>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</si>
  <si>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</si>
  <si>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</si>
  <si>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</si>
  <si>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</si>
  <si>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</si>
  <si>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</si>
  <si>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</si>
  <si>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</si>
  <si>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</si>
  <si>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</si>
  <si>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</si>
  <si>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</si>
  <si>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</si>
  <si>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</si>
  <si>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</si>
  <si>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</si>
  <si>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</si>
  <si>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</si>
  <si>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</si>
  <si>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</si>
  <si>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</si>
  <si>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</si>
  <si>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</si>
  <si>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</si>
  <si>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</si>
  <si>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</si>
  <si>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</si>
  <si>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</si>
  <si>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</si>
  <si>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</si>
  <si>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</si>
  <si>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</si>
  <si>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</si>
  <si>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</si>
  <si>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</si>
  <si>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</si>
  <si>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</si>
  <si>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</si>
  <si>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</si>
  <si>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</si>
  <si>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</si>
  <si>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</si>
  <si>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</si>
  <si>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</si>
  <si>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</si>
  <si>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</si>
  <si>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</si>
  <si>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</si>
  <si>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</si>
  <si>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</si>
  <si>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</si>
  <si>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</si>
  <si>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</si>
  <si>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</si>
  <si>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</si>
  <si>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</si>
  <si>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</si>
  <si>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</si>
  <si>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</si>
  <si>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</si>
  <si>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</si>
  <si>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</si>
  <si>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</si>
  <si>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</si>
  <si>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</si>
  <si>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</si>
  <si>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</si>
  <si>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</si>
  <si>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</si>
  <si>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</si>
  <si>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</si>
  <si>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</si>
  <si>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</si>
  <si>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</si>
  <si>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</si>
  <si>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</si>
  <si>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</si>
  <si>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</si>
  <si>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</si>
  <si>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</si>
  <si>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</si>
  <si>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</si>
  <si>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</si>
  <si>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</si>
  <si>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</si>
  <si>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</si>
  <si>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</si>
  <si>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</si>
  <si>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</si>
  <si>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</si>
  <si>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</si>
  <si>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</si>
  <si>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</si>
  <si>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</si>
  <si>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</si>
  <si>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</si>
  <si>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</si>
  <si>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</si>
  <si>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</si>
  <si>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</si>
  <si>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</si>
  <si>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</si>
  <si>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</si>
  <si>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</si>
  <si>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</si>
  <si>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</si>
  <si>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</si>
  <si>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</si>
  <si>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</si>
  <si>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</si>
  <si>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</si>
  <si>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</si>
  <si>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</si>
  <si>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</si>
  <si>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</si>
  <si>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</si>
  <si>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</si>
  <si>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</si>
  <si>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</si>
  <si>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</si>
  <si>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</si>
  <si>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</si>
  <si>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</si>
  <si>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</si>
  <si>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</si>
  <si>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</si>
  <si>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</si>
  <si>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</si>
  <si>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</si>
  <si>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</si>
  <si>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</si>
  <si>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</si>
  <si>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</si>
  <si>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</si>
  <si>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</si>
  <si>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</si>
  <si>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</si>
  <si>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</si>
  <si>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</si>
  <si>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</si>
  <si>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</si>
  <si>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</si>
  <si>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</si>
  <si>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</si>
  <si>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</si>
  <si>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</si>
  <si>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</si>
  <si>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</si>
  <si>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</si>
  <si>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</si>
  <si>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</si>
  <si>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</si>
  <si>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</si>
  <si>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</si>
  <si>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</si>
  <si>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</si>
  <si>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</si>
  <si>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</si>
  <si>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</si>
  <si>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</si>
  <si>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</si>
  <si>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</si>
  <si>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</si>
  <si>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</si>
  <si>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</si>
  <si>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</si>
  <si>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</si>
  <si>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</si>
  <si>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</si>
  <si>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</si>
  <si>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</si>
  <si>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</si>
  <si>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</si>
  <si>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</si>
  <si>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</si>
  <si>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</si>
  <si>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</si>
  <si>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</si>
  <si>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</si>
  <si>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</si>
  <si>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</si>
  <si>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</si>
  <si>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</si>
  <si>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</si>
  <si>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</si>
  <si>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</si>
  <si>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</si>
  <si>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</si>
  <si>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</si>
  <si>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</si>
  <si>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</si>
  <si>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</si>
  <si>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</si>
  <si>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</si>
  <si>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</si>
  <si>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</si>
  <si>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</si>
  <si>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</si>
  <si>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</si>
  <si>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</si>
  <si>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</si>
  <si>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</si>
  <si>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</si>
  <si>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</si>
  <si>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</si>
  <si>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</si>
  <si>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</si>
  <si>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</si>
  <si>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</si>
  <si>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</si>
  <si>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</si>
  <si>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</si>
  <si>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</si>
  <si>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</si>
  <si>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</si>
  <si>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</si>
  <si>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</si>
  <si>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</si>
  <si>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</si>
  <si>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</si>
  <si>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</si>
  <si>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</si>
  <si>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</si>
  <si>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</si>
  <si>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</si>
  <si>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</si>
  <si>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</si>
  <si>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</si>
  <si>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</si>
  <si>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</si>
  <si>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</si>
  <si>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</si>
  <si>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</si>
  <si>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</si>
  <si>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</si>
  <si>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</si>
  <si>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</si>
  <si>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</si>
  <si>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</si>
  <si>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</si>
  <si>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</si>
  <si>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</si>
  <si>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</si>
  <si>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</si>
  <si>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</si>
  <si>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</si>
  <si>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</si>
  <si>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</si>
  <si>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</si>
  <si>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</si>
  <si>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</si>
  <si>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</si>
  <si>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</si>
  <si>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</si>
  <si>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</si>
  <si>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</si>
  <si>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</si>
  <si>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</si>
  <si>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</si>
  <si>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</si>
  <si>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</si>
  <si>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</si>
  <si>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</si>
  <si>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</si>
  <si>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</si>
  <si>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</si>
  <si>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</si>
  <si>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</si>
  <si>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</si>
  <si>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</si>
  <si>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</si>
  <si>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</si>
  <si>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</si>
  <si>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</si>
  <si>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</si>
  <si>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</si>
  <si>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</si>
  <si>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</si>
  <si>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</si>
  <si>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</si>
  <si>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</si>
  <si>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</si>
  <si>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</si>
  <si>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</si>
  <si>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</si>
  <si>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</si>
  <si>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</si>
  <si>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</si>
  <si>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</si>
  <si>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</si>
  <si>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</si>
  <si>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</si>
  <si>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</si>
  <si>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</si>
  <si>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</si>
  <si>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</si>
  <si>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</si>
  <si>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</si>
  <si>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</si>
  <si>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</si>
  <si>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</si>
  <si>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</si>
  <si>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</si>
  <si>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</si>
  <si>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</si>
  <si>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</si>
  <si>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</si>
  <si>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</si>
  <si>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</si>
  <si>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</si>
  <si>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</si>
  <si>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</si>
  <si>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</si>
  <si>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</si>
  <si>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</si>
  <si>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</si>
  <si>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</si>
  <si>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</si>
  <si>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</si>
  <si>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</si>
  <si>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</si>
  <si>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</si>
  <si>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</si>
  <si>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</si>
  <si>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</si>
  <si>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</si>
  <si>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</si>
  <si>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</si>
  <si>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</si>
  <si>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</si>
  <si>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</si>
  <si>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</si>
  <si>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</si>
  <si>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</si>
  <si>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</si>
  <si>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</si>
  <si>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</si>
  <si>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</si>
  <si>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</si>
  <si>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</si>
  <si>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</si>
  <si>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</si>
  <si>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</si>
  <si>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</si>
  <si>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</si>
  <si>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</si>
  <si>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</si>
  <si>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</si>
  <si>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</si>
  <si>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</si>
  <si>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</si>
  <si>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</si>
  <si>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</si>
  <si>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</si>
  <si>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</si>
  <si>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</si>
  <si>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</si>
  <si>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</si>
  <si>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</si>
  <si>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</si>
  <si>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</si>
  <si>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</si>
  <si>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</si>
  <si>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</si>
  <si>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</si>
  <si>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</si>
  <si>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</si>
  <si>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</si>
  <si>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</si>
  <si>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</si>
  <si>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</si>
  <si>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</si>
  <si>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</si>
  <si>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</si>
  <si>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</si>
  <si>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</si>
  <si>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</si>
  <si>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</si>
  <si>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</si>
  <si>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</si>
  <si>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</si>
  <si>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</si>
  <si>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</si>
  <si>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</si>
  <si>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</si>
  <si>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</si>
  <si>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</si>
  <si>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</si>
  <si>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</si>
  <si>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</si>
  <si>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</si>
  <si>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</si>
  <si>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</si>
  <si>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</si>
  <si>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</si>
  <si>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</si>
  <si>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</si>
  <si>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</si>
  <si>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</si>
  <si>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</si>
  <si>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</si>
  <si>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</si>
  <si>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</si>
  <si>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</si>
  <si>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</si>
  <si>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</si>
  <si>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</si>
  <si>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</si>
  <si>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</si>
  <si>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</si>
  <si>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</si>
  <si>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</si>
  <si>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</si>
  <si>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</si>
  <si>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</si>
  <si>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</si>
  <si>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</si>
  <si>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</si>
  <si>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</si>
  <si>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</si>
  <si>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</si>
  <si>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</si>
  <si>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</si>
  <si>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</si>
  <si>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</si>
  <si>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</si>
  <si>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</si>
  <si>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</si>
  <si>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</si>
  <si>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</si>
  <si>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</si>
  <si>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</si>
  <si>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</si>
  <si>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</si>
  <si>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</si>
  <si>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</si>
  <si>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</si>
  <si>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</si>
  <si>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</si>
  <si>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</si>
  <si>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</si>
  <si>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</si>
  <si>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</si>
  <si>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</si>
  <si>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</si>
  <si>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</si>
  <si>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</si>
  <si>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</si>
  <si>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</si>
  <si>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</si>
  <si>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</si>
  <si>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</si>
  <si>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</si>
  <si>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</si>
  <si>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</si>
  <si>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</si>
  <si>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</si>
  <si>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</si>
  <si>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</si>
  <si>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</si>
  <si>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</si>
  <si>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</si>
  <si>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</si>
  <si>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</si>
  <si>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</si>
  <si>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</si>
  <si>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</si>
  <si>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</si>
  <si>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</si>
  <si>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</si>
  <si>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</si>
  <si>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</si>
  <si>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</si>
  <si>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</si>
  <si>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</si>
  <si>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</si>
  <si>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</si>
  <si>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</si>
  <si>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</si>
  <si>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</si>
  <si>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</si>
  <si>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</si>
  <si>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</si>
  <si>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</si>
  <si>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</si>
  <si>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</si>
  <si>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</si>
  <si>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</si>
  <si>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</si>
  <si>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</si>
  <si>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</si>
  <si>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</si>
  <si>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</si>
  <si>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</si>
  <si>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</si>
  <si>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</si>
  <si>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</si>
  <si>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</si>
  <si>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</si>
  <si>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</si>
  <si>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</si>
  <si>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</si>
  <si>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</si>
  <si>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</si>
  <si>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</si>
  <si>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</si>
  <si>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</si>
  <si>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</si>
  <si>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</si>
  <si>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</si>
  <si>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</si>
  <si>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</si>
  <si>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</si>
  <si>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</si>
  <si>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</si>
  <si>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</si>
  <si>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</si>
  <si>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</si>
  <si>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</si>
  <si>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</si>
  <si>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</si>
  <si>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</si>
  <si>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</si>
  <si>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</si>
  <si>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</si>
  <si>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</si>
  <si>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</si>
  <si>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</si>
  <si>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</si>
  <si>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</si>
  <si>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</si>
  <si>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</si>
  <si>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</si>
  <si>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</si>
  <si>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</si>
  <si>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</si>
  <si>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</si>
  <si>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</si>
  <si>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</si>
  <si>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</si>
  <si>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</si>
  <si>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</si>
  <si>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</si>
  <si>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</si>
  <si>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</si>
  <si>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</si>
  <si>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</si>
  <si>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</si>
  <si>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</si>
  <si>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</si>
  <si>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</si>
  <si>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</si>
  <si>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</si>
  <si>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</si>
  <si>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</si>
  <si>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</si>
  <si>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</si>
  <si>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</si>
  <si>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</si>
  <si>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</si>
  <si>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</si>
  <si>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</si>
  <si>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</si>
  <si>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</si>
  <si>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</si>
  <si>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</si>
  <si>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</si>
  <si>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</si>
  <si>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</si>
  <si>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</si>
  <si>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</si>
  <si>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</si>
  <si>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</si>
  <si>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</si>
  <si>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</si>
  <si>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</si>
  <si>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</si>
  <si>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</si>
  <si>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</si>
  <si>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</si>
  <si>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</si>
  <si>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</si>
  <si>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</si>
  <si>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</si>
  <si>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</si>
  <si>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</si>
  <si>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</si>
  <si>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</si>
  <si>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</si>
  <si>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</si>
  <si>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</si>
  <si>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</si>
  <si>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</si>
  <si>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</si>
  <si>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</si>
  <si>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</si>
  <si>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</si>
  <si>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</si>
  <si>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</si>
  <si>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</si>
  <si>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</si>
  <si>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</si>
  <si>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</si>
  <si>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</si>
  <si>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</si>
  <si>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</si>
  <si>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</si>
  <si>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</si>
  <si>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</si>
  <si>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</si>
  <si>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</si>
  <si>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</si>
  <si>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</si>
  <si>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</si>
  <si>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</si>
  <si>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</si>
  <si>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</si>
  <si>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</si>
  <si>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</si>
  <si>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</si>
  <si>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</si>
  <si>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</si>
  <si>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</si>
  <si>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</si>
  <si>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</si>
  <si>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</si>
  <si>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</si>
  <si>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</si>
  <si>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</si>
  <si>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</si>
  <si>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</si>
  <si>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</si>
  <si>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</si>
  <si>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</si>
  <si>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</si>
  <si>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</si>
  <si>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</si>
  <si>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</si>
  <si>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</si>
  <si>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</si>
  <si>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</si>
  <si>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</si>
  <si>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</si>
  <si>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</si>
  <si>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</si>
  <si>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</si>
  <si>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</si>
  <si>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</si>
  <si>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</si>
  <si>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</si>
  <si>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</si>
  <si>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</si>
  <si>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</si>
  <si>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</si>
  <si>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</si>
  <si>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</si>
  <si>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</si>
  <si>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</si>
  <si>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</si>
  <si>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</si>
  <si>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</si>
  <si>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</si>
  <si>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</si>
  <si>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</si>
  <si>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</si>
  <si>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</si>
  <si>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</si>
  <si>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</si>
  <si>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</si>
  <si>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</si>
  <si>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</si>
  <si>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</si>
  <si>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</si>
  <si>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</si>
  <si>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</si>
  <si>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</si>
  <si>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</si>
  <si>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</si>
  <si>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</si>
  <si>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</si>
  <si>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</si>
  <si>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</si>
  <si>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</si>
  <si>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</si>
  <si>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</si>
  <si>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</si>
  <si>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</si>
  <si>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</si>
  <si>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</si>
  <si>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</si>
  <si>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</si>
  <si>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</si>
  <si>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</si>
  <si>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</si>
  <si>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</si>
  <si>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</si>
  <si>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</si>
  <si>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</si>
  <si>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</si>
  <si>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</si>
  <si>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</si>
  <si>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</si>
  <si>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</si>
  <si>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</si>
  <si>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</si>
  <si>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</si>
  <si>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</si>
  <si>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</si>
  <si>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</si>
  <si>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</si>
  <si>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</si>
  <si>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</si>
  <si>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</si>
  <si>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</si>
  <si>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</si>
  <si>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</si>
  <si>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</si>
  <si>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</si>
  <si>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</si>
  <si>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</si>
  <si>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</si>
  <si>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</si>
  <si>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</si>
  <si>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</si>
  <si>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</si>
  <si>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</si>
  <si>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</si>
  <si>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</si>
  <si>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</si>
  <si>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</si>
  <si>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</si>
  <si>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</si>
  <si>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</si>
  <si>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</si>
  <si>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</si>
  <si>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</si>
  <si>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</si>
  <si>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</si>
  <si>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</si>
  <si>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</si>
  <si>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</si>
  <si>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</si>
  <si>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</si>
  <si>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</si>
  <si>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</si>
  <si>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</si>
  <si>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</si>
  <si>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</si>
  <si>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</si>
  <si>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</si>
  <si>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</si>
  <si>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</si>
  <si>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</si>
  <si>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</si>
  <si>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</si>
  <si>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</si>
  <si>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</si>
  <si>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</si>
  <si>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</si>
  <si>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</si>
  <si>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</si>
  <si>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</si>
  <si>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</si>
  <si>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</si>
  <si>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</si>
  <si>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</si>
  <si>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</si>
  <si>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</si>
  <si>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</si>
  <si>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</si>
  <si>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</si>
  <si>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</si>
  <si>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</si>
  <si>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</si>
  <si>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</si>
  <si>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</si>
  <si>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</si>
  <si>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</si>
  <si>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</si>
  <si>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</si>
  <si>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</si>
  <si>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</si>
  <si>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</si>
  <si>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</si>
  <si>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</si>
  <si>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</si>
  <si>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</si>
  <si>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</si>
  <si>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</si>
  <si>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</si>
  <si>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</si>
  <si>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</si>
  <si>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</si>
  <si>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</si>
  <si>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</si>
  <si>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</si>
  <si>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</si>
  <si>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</si>
  <si>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</si>
  <si>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</si>
  <si>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</si>
  <si>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</si>
  <si>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</si>
  <si>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</si>
  <si>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</si>
  <si>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</si>
  <si>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</si>
  <si>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</si>
  <si>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</si>
  <si>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</si>
  <si>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</si>
  <si>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</si>
  <si>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</si>
  <si>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</si>
  <si>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</si>
  <si>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</si>
  <si>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</si>
  <si>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</si>
  <si>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</si>
  <si>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</si>
  <si>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</si>
  <si>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</si>
  <si>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</si>
  <si>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</si>
  <si>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</si>
  <si>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</si>
  <si>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</si>
  <si>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</si>
  <si>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</si>
  <si>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</si>
  <si>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</si>
  <si>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</si>
  <si>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</si>
  <si>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</si>
  <si>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</si>
  <si>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</si>
  <si>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</si>
  <si>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</si>
  <si>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</si>
  <si>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</si>
  <si>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</si>
  <si>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</si>
  <si>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</si>
  <si>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</si>
  <si>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</si>
  <si>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</si>
  <si>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</si>
  <si>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</si>
  <si>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</si>
  <si>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</si>
  <si>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</si>
  <si>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</si>
  <si>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</si>
  <si>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</si>
  <si>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</si>
  <si>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</si>
  <si>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</si>
  <si>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</si>
  <si>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</si>
  <si>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</si>
  <si>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</si>
  <si>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</si>
  <si>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</si>
  <si>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</si>
  <si>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</si>
  <si>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</si>
  <si>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</si>
  <si>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</si>
  <si>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</si>
  <si>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</si>
  <si>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</si>
  <si>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</si>
  <si>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</si>
  <si>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</si>
  <si>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</si>
  <si>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</si>
  <si>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</si>
  <si>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</si>
  <si>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</si>
  <si>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</si>
  <si>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</si>
  <si>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</si>
  <si>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</si>
  <si>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</si>
  <si>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</si>
  <si>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</si>
  <si>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</si>
  <si>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</si>
  <si>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</si>
  <si>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</si>
  <si>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</si>
  <si>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</si>
  <si>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</si>
  <si>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</si>
  <si>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</si>
  <si>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</si>
  <si>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</si>
  <si>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</si>
  <si>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</si>
  <si>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</si>
  <si>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</si>
  <si>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</si>
  <si>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</si>
  <si>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</si>
  <si>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</si>
  <si>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</si>
  <si>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</si>
  <si>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</si>
  <si>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</si>
  <si>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</si>
  <si>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</si>
  <si>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</si>
  <si>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</si>
  <si>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</si>
  <si>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</si>
  <si>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</si>
  <si>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</si>
  <si>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</si>
  <si>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</si>
  <si>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</si>
  <si>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</si>
  <si>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</si>
  <si>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</si>
  <si>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</si>
  <si>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</si>
  <si>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</si>
  <si>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</si>
  <si>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</si>
  <si>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</si>
  <si>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</si>
  <si>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</si>
  <si>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</si>
  <si>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</si>
  <si>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</si>
  <si>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</si>
  <si>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</si>
  <si>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</si>
  <si>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</si>
  <si>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</si>
  <si>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</si>
  <si>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</si>
  <si>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</si>
  <si>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</si>
  <si>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</si>
  <si>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</si>
  <si>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</si>
  <si>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</si>
  <si>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</si>
  <si>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</si>
  <si>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</si>
  <si>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</si>
  <si>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</si>
  <si>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</si>
  <si>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</si>
  <si>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</si>
  <si>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</si>
  <si>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</si>
  <si>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</si>
  <si>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</si>
  <si>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</si>
  <si>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</si>
  <si>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</si>
  <si>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</si>
  <si>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</si>
  <si>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</si>
  <si>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</si>
  <si>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</si>
  <si>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</si>
  <si>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</si>
  <si>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</si>
  <si>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</si>
  <si>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</si>
  <si>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</si>
  <si>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</si>
  <si>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</si>
  <si>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</si>
  <si>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</si>
  <si>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</si>
  <si>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</si>
  <si>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</si>
  <si>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</si>
  <si>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</si>
  <si>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</si>
  <si>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</si>
  <si>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</si>
  <si>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</si>
  <si>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</si>
  <si>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</si>
  <si>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</si>
  <si>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</si>
  <si>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</si>
  <si>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</si>
  <si>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</si>
  <si>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</si>
  <si>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</si>
  <si>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</si>
  <si>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</si>
  <si>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</si>
  <si>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</si>
  <si>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</si>
  <si>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</si>
  <si>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</si>
  <si>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</si>
  <si>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</si>
  <si>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</si>
  <si>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</si>
  <si>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</si>
  <si>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</si>
  <si>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</si>
  <si>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</si>
  <si>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</si>
  <si>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</si>
  <si>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</si>
  <si>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</si>
  <si>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</si>
  <si>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</si>
  <si>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</si>
  <si>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</si>
  <si>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</si>
  <si>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</si>
  <si>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</si>
  <si>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</si>
  <si>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</si>
  <si>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</si>
  <si>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</si>
  <si>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</si>
  <si>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</si>
  <si>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</si>
  <si>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</si>
  <si>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</si>
  <si>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</si>
  <si>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</si>
  <si>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</si>
  <si>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</si>
  <si>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</si>
  <si>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</si>
  <si>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</si>
  <si>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</si>
  <si>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</si>
  <si>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</si>
  <si>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</si>
  <si>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</si>
  <si>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</si>
  <si>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</si>
  <si>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</si>
  <si>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</si>
  <si>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</si>
  <si>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</si>
  <si>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</si>
  <si>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</si>
  <si>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</si>
  <si>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</si>
  <si>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</si>
  <si>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</si>
  <si>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</si>
  <si>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</si>
  <si>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</si>
  <si>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</si>
  <si>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</si>
  <si>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</si>
  <si>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</si>
  <si>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</si>
  <si>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</si>
  <si>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</si>
  <si>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</si>
  <si>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</si>
  <si>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</si>
  <si>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</si>
  <si>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</si>
  <si>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</si>
  <si>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</si>
  <si>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</si>
  <si>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</si>
  <si>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</si>
  <si>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</si>
  <si>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</si>
  <si>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</si>
  <si>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</si>
  <si>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</si>
  <si>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</si>
  <si>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</si>
  <si>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</si>
  <si>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</si>
  <si>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</si>
  <si>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</si>
  <si>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</si>
  <si>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</si>
  <si>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</si>
  <si>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</si>
  <si>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</si>
  <si>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</si>
  <si>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</si>
  <si>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</si>
  <si>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</si>
  <si>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</si>
  <si>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</si>
  <si>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</si>
  <si>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</si>
  <si>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</si>
  <si>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</si>
  <si>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</si>
  <si>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</si>
  <si>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</si>
  <si>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</si>
  <si>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</si>
  <si>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</si>
  <si>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</si>
  <si>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</si>
  <si>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</si>
  <si>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</si>
  <si>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</si>
  <si>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</si>
  <si>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</si>
  <si>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</si>
  <si>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</si>
  <si>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</si>
  <si>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</si>
  <si>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</si>
  <si>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</si>
  <si>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</si>
  <si>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</si>
  <si>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</si>
  <si>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</si>
  <si>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</si>
  <si>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</si>
  <si>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</si>
  <si>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</si>
  <si>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</si>
  <si>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</si>
  <si>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</si>
  <si>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</si>
  <si>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</si>
  <si>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</si>
  <si>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</si>
  <si>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</si>
  <si>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</si>
  <si>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</si>
  <si>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</si>
  <si>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</si>
  <si>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</si>
  <si>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</si>
  <si>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</si>
  <si>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</si>
  <si>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</si>
  <si>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</si>
  <si>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</si>
  <si>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</si>
  <si>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</si>
  <si>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</si>
  <si>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</si>
  <si>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</si>
  <si>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</si>
  <si>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</si>
  <si>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</si>
  <si>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</si>
  <si>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</si>
  <si>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</si>
  <si>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</si>
  <si>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</si>
  <si>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</si>
  <si>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</si>
  <si>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</si>
  <si>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</si>
  <si>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</si>
  <si>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</si>
  <si>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</si>
  <si>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</si>
  <si>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</si>
  <si>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</si>
  <si>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</si>
  <si>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</si>
  <si>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</si>
  <si>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</si>
  <si>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</si>
  <si>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</si>
  <si>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</si>
  <si>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</si>
  <si>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</si>
  <si>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</si>
  <si>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</si>
  <si>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</si>
  <si>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</si>
  <si>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</si>
  <si>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</si>
  <si>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</si>
  <si>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</si>
  <si>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</si>
  <si>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</si>
  <si>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</si>
  <si>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</si>
  <si>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</si>
  <si>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</si>
  <si>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</si>
  <si>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</si>
  <si>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</si>
  <si>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</si>
  <si>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</si>
  <si>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</si>
  <si>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</si>
  <si>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</si>
  <si>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</si>
  <si>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</si>
  <si>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</si>
  <si>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</si>
  <si>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</si>
  <si>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</si>
  <si>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</si>
  <si>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</si>
  <si>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</si>
  <si>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</si>
  <si>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</si>
  <si>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</si>
  <si>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</si>
  <si>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</si>
  <si>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</si>
  <si>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</si>
  <si>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</si>
  <si>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</si>
  <si>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</si>
  <si>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</si>
  <si>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</si>
  <si>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</si>
  <si>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</si>
  <si>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</si>
  <si>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</si>
  <si>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</si>
  <si>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</si>
  <si>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</si>
  <si>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</si>
  <si>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</si>
  <si>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</si>
  <si>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</si>
  <si>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</si>
  <si>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</si>
  <si>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</si>
  <si>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</si>
  <si>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</si>
  <si>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</si>
  <si>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</si>
  <si>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</si>
  <si>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</si>
  <si>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</si>
  <si>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</si>
  <si>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</si>
  <si>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</si>
  <si>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</si>
  <si>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</si>
  <si>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</si>
  <si>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</si>
  <si>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</si>
  <si>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</si>
  <si>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</si>
  <si>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</si>
  <si>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</si>
  <si>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</si>
  <si>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</si>
  <si>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</si>
  <si>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</si>
  <si>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</si>
  <si>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</si>
  <si>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</si>
  <si>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</si>
  <si>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</si>
  <si>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</si>
  <si>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</si>
  <si>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</si>
  <si>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</si>
  <si>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</si>
  <si>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</si>
  <si>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</si>
  <si>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</si>
  <si>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</si>
  <si>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</si>
  <si>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</si>
  <si>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</si>
  <si>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</si>
  <si>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</si>
  <si>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</si>
  <si>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</si>
  <si>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</si>
  <si>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</si>
  <si>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</si>
  <si>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</si>
  <si>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</si>
  <si>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</si>
  <si>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</si>
  <si>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</si>
  <si>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</si>
  <si>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</si>
  <si>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</si>
  <si>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</si>
  <si>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</si>
  <si>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</si>
  <si>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</si>
  <si>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</si>
  <si>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</si>
  <si>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</si>
  <si>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</si>
  <si>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</si>
  <si>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</si>
  <si>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</si>
  <si>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</si>
  <si>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</si>
  <si>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</si>
  <si>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</si>
  <si>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</si>
  <si>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</si>
  <si>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</si>
  <si>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</si>
  <si>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</si>
  <si>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</si>
  <si>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</si>
  <si>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</si>
  <si>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</si>
  <si>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</si>
  <si>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</si>
  <si>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</si>
  <si>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</si>
  <si>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</si>
  <si>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</si>
  <si>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</si>
  <si>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</si>
  <si>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</si>
  <si>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</si>
  <si>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</si>
  <si>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</si>
  <si>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</si>
  <si>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</si>
  <si>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</si>
  <si>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</si>
  <si>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</si>
  <si>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</si>
  <si>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</si>
  <si>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</si>
  <si>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</si>
  <si>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</si>
  <si>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</si>
  <si>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</si>
  <si>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</si>
  <si>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</si>
  <si>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</si>
  <si>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</si>
  <si>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</si>
  <si>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</si>
  <si>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</si>
  <si>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</si>
  <si>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</si>
  <si>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</si>
  <si>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</si>
  <si>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</si>
  <si>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</si>
  <si>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</si>
  <si>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</si>
  <si>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</si>
  <si>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</si>
  <si>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</si>
  <si>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</si>
  <si>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</si>
  <si>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</si>
  <si>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</si>
  <si>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</si>
  <si>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</si>
  <si>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</si>
  <si>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</si>
  <si>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</si>
  <si>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</si>
  <si>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</si>
  <si>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</si>
  <si>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</si>
  <si>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</si>
  <si>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</si>
  <si>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</si>
  <si>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</si>
  <si>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</si>
  <si>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</si>
  <si>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</si>
  <si>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</si>
  <si>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</si>
  <si>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</si>
  <si>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</si>
  <si>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</si>
  <si>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</si>
  <si>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</si>
  <si>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</si>
  <si>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</si>
  <si>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</si>
  <si>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</si>
  <si>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</si>
  <si>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</si>
  <si>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</si>
  <si>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</si>
  <si>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</si>
  <si>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</si>
  <si>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</si>
  <si>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</si>
  <si>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</si>
  <si>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</si>
  <si>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</si>
  <si>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</si>
  <si>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</si>
  <si>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</si>
  <si>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</si>
  <si>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</si>
  <si>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</si>
  <si>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</si>
  <si>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</si>
  <si>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</si>
  <si>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</si>
  <si>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</si>
  <si>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</si>
  <si>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</si>
  <si>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</si>
  <si>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</si>
  <si>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</si>
  <si>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</si>
  <si>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</si>
  <si>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</si>
  <si>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</si>
  <si>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</si>
  <si>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</si>
  <si>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</si>
  <si>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</si>
  <si>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</si>
  <si>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</si>
  <si>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</si>
  <si>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</si>
  <si>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</si>
  <si>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</si>
  <si>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</si>
  <si>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</si>
  <si>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</si>
  <si>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</si>
  <si>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</si>
  <si>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</si>
  <si>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</si>
  <si>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</si>
  <si>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</si>
  <si>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</si>
  <si>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</si>
  <si>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</si>
  <si>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</si>
  <si>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</si>
  <si>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</si>
  <si>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</si>
  <si>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</si>
  <si>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</si>
  <si>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</si>
  <si>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</si>
  <si>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</si>
  <si>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</si>
  <si>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</si>
  <si>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</si>
  <si>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</si>
  <si>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</si>
  <si>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</si>
  <si>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</si>
  <si>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</si>
  <si>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</si>
  <si>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</si>
  <si>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</si>
  <si>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</si>
  <si>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</si>
  <si>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</si>
  <si>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</si>
  <si>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</si>
  <si>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</si>
  <si>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</si>
  <si>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</si>
  <si>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</si>
  <si>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</si>
  <si>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</si>
  <si>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</si>
  <si>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</si>
  <si>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</si>
  <si>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</si>
  <si>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</si>
  <si>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</si>
  <si>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</si>
  <si>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</si>
  <si>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</si>
  <si>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</si>
  <si>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</si>
  <si>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</si>
  <si>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</si>
  <si>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</si>
  <si>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</si>
  <si>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</si>
  <si>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</si>
  <si>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</si>
  <si>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</si>
  <si>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</si>
  <si>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</si>
  <si>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</si>
  <si>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</si>
  <si>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</si>
  <si>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</si>
  <si>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</si>
  <si>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</si>
  <si>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</si>
  <si>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</si>
  <si>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</si>
  <si>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</si>
  <si>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</si>
  <si>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</si>
  <si>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</si>
  <si>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</si>
  <si>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</si>
  <si>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</si>
  <si>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</si>
  <si>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</si>
  <si>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</si>
  <si>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</si>
  <si>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</si>
  <si>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</si>
  <si>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</si>
  <si>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</si>
  <si>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</si>
  <si>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</si>
  <si>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</si>
  <si>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</si>
  <si>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</si>
  <si>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</si>
  <si>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</si>
  <si>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</si>
  <si>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</si>
  <si>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</si>
  <si>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</si>
  <si>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</si>
  <si>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</si>
  <si>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</si>
  <si>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</si>
  <si>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</si>
  <si>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</si>
  <si>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</si>
  <si>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</si>
  <si>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</si>
  <si>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</si>
  <si>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</si>
  <si>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</si>
  <si>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</si>
  <si>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</si>
  <si>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</si>
  <si>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</si>
  <si>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</si>
  <si>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</si>
  <si>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</si>
  <si>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</si>
  <si>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</si>
  <si>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</si>
  <si>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</si>
  <si>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</si>
  <si>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</si>
  <si>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</si>
  <si>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</si>
  <si>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</si>
  <si>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</si>
  <si>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</si>
  <si>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</si>
  <si>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</si>
  <si>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</si>
  <si>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</si>
  <si>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</si>
  <si>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</si>
  <si>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</si>
  <si>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</si>
  <si>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</si>
  <si>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</si>
  <si>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</si>
  <si>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</si>
  <si>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</si>
  <si>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</si>
  <si>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</si>
  <si>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</si>
  <si>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</si>
  <si>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</si>
  <si>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</si>
  <si>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</si>
  <si>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</si>
  <si>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</si>
  <si>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</si>
  <si>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</si>
  <si>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</si>
  <si>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</si>
  <si>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</si>
  <si>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</si>
  <si>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</si>
  <si>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</si>
  <si>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</si>
  <si>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</si>
  <si>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</si>
  <si>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</si>
  <si>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</si>
  <si>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</si>
  <si>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</si>
  <si>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</si>
  <si>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</si>
  <si>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</si>
  <si>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</si>
  <si>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</si>
  <si>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</si>
  <si>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</si>
  <si>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</si>
  <si>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</si>
  <si>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</si>
  <si>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</si>
  <si>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</si>
  <si>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</si>
  <si>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</si>
  <si>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</si>
  <si>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</si>
  <si>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</si>
  <si>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</si>
  <si>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</si>
  <si>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</si>
  <si>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</si>
  <si>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</si>
  <si>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</si>
  <si>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</si>
  <si>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</si>
  <si>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</si>
  <si>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</si>
  <si>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</si>
  <si>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</si>
  <si>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</si>
  <si>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</si>
  <si>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</si>
  <si>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</si>
  <si>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</si>
  <si>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</si>
  <si>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</si>
  <si>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</si>
  <si>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</si>
  <si>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</si>
  <si>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</si>
  <si>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</si>
  <si>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</si>
  <si>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</si>
  <si>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</si>
  <si>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</si>
  <si>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</si>
  <si>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</si>
  <si>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</si>
  <si>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</si>
  <si>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</si>
  <si>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</si>
  <si>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</si>
  <si>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</si>
  <si>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</si>
  <si>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</si>
  <si>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</si>
  <si>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</si>
  <si>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</si>
  <si>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</si>
  <si>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</si>
  <si>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</si>
  <si>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</si>
  <si>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</si>
  <si>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</si>
  <si>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</si>
  <si>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</si>
  <si>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</si>
  <si>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</si>
  <si>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</si>
  <si>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</si>
  <si>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</si>
  <si>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</si>
  <si>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</si>
  <si>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</si>
  <si>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</si>
  <si>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</si>
  <si>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</si>
  <si>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</si>
  <si>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</si>
  <si>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</si>
  <si>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</si>
  <si>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</si>
  <si>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</si>
  <si>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</si>
  <si>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</si>
  <si>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</si>
  <si>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</si>
  <si>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</si>
  <si>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</si>
  <si>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</si>
  <si>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</si>
  <si>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</si>
  <si>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</si>
  <si>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</si>
  <si>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</si>
  <si>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</si>
  <si>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</si>
  <si>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</si>
  <si>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</si>
  <si>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</si>
  <si>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</si>
  <si>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</si>
  <si>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</si>
  <si>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</si>
  <si>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</si>
  <si>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</si>
  <si>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</si>
  <si>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</si>
  <si>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</si>
  <si>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</si>
  <si>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</si>
  <si>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</si>
  <si>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</si>
  <si>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</si>
  <si>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</si>
  <si>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</si>
  <si>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</si>
  <si>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</si>
  <si>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</si>
  <si>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</si>
  <si>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</si>
  <si>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</si>
  <si>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</si>
  <si>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</si>
  <si>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</si>
  <si>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</si>
  <si>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</si>
  <si>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</si>
  <si>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</si>
  <si>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</si>
  <si>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</si>
  <si>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</si>
  <si>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</si>
  <si>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</si>
  <si>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</si>
  <si>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</si>
  <si>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</si>
  <si>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</si>
  <si>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</si>
  <si>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</si>
  <si>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</si>
  <si>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</si>
  <si>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</si>
  <si>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</si>
  <si>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</si>
  <si>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</si>
  <si>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</si>
  <si>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</si>
  <si>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</si>
  <si>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</si>
  <si>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</si>
  <si>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</si>
  <si>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</si>
  <si>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</si>
  <si>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</si>
  <si>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</si>
  <si>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</si>
  <si>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</si>
  <si>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</si>
  <si>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</si>
  <si>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</si>
  <si>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</si>
  <si>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</si>
  <si>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</si>
  <si>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</si>
  <si>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</si>
  <si>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</si>
  <si>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</si>
  <si>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</si>
  <si>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</si>
  <si>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</si>
  <si>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</si>
  <si>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</si>
  <si>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</si>
  <si>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</si>
  <si>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</si>
  <si>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</si>
  <si>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</si>
  <si>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</si>
  <si>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</si>
  <si>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</si>
  <si>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</si>
  <si>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</si>
  <si>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</si>
  <si>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</si>
  <si>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</si>
  <si>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</si>
  <si>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</si>
  <si>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</si>
  <si>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</si>
  <si>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</si>
  <si>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</si>
  <si>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</si>
  <si>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</si>
  <si>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</si>
  <si>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</si>
  <si>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</si>
  <si>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</si>
  <si>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</si>
  <si>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</si>
  <si>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</si>
  <si>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</si>
  <si>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</si>
  <si>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</si>
  <si>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</si>
  <si>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</si>
  <si>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</si>
  <si>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</si>
  <si>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</si>
  <si>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</si>
  <si>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</si>
  <si>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</si>
  <si>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</si>
  <si>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</si>
  <si>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</si>
  <si>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</si>
  <si>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</si>
  <si>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</si>
  <si>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</si>
  <si>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</si>
  <si>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</si>
  <si>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</si>
  <si>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</si>
  <si>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</si>
  <si>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</si>
  <si>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</si>
  <si>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</si>
  <si>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</si>
  <si>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</si>
  <si>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</si>
  <si>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</si>
  <si>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</si>
  <si>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</si>
  <si>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</si>
  <si>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</si>
  <si>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</si>
  <si>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</si>
  <si>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</si>
  <si>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</si>
  <si>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</si>
  <si>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</si>
  <si>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</si>
  <si>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</si>
  <si>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</si>
  <si>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</si>
  <si>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</si>
  <si>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</si>
  <si>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</si>
  <si>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</si>
  <si>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</si>
  <si>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</si>
  <si>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</si>
  <si>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</si>
  <si>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</si>
  <si>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</si>
  <si>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</si>
  <si>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</si>
  <si>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</si>
  <si>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</si>
  <si>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</si>
  <si>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</si>
  <si>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</si>
  <si>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</si>
  <si>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</si>
  <si>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</si>
  <si>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</si>
  <si>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</si>
  <si>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</si>
  <si>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</si>
  <si>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</si>
  <si>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</si>
  <si>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</si>
  <si>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</si>
  <si>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</si>
  <si>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</si>
  <si>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</si>
  <si>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</si>
  <si>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</si>
  <si>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</si>
  <si>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</si>
  <si>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</si>
  <si>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</si>
  <si>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</si>
  <si>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</si>
  <si>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</si>
  <si>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</si>
  <si>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</si>
  <si>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</si>
  <si>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</si>
  <si>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</si>
  <si>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</si>
  <si>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</si>
  <si>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</si>
  <si>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</si>
  <si>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</si>
  <si>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</si>
  <si>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</si>
  <si>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</si>
  <si>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</si>
  <si>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</si>
  <si>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</si>
  <si>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</si>
  <si>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</si>
  <si>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</si>
  <si>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</si>
  <si>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</si>
  <si>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</si>
  <si>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</si>
  <si>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</si>
  <si>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</si>
  <si>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</si>
  <si>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</si>
  <si>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</si>
  <si>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</si>
  <si>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</si>
  <si>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</si>
  <si>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</si>
  <si>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</si>
  <si>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</si>
  <si>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</si>
  <si>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</si>
  <si>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</si>
  <si>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</si>
  <si>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</si>
  <si>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</si>
  <si>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</si>
  <si>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</si>
  <si>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</si>
  <si>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</si>
  <si>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</si>
  <si>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</si>
  <si>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</si>
  <si>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</si>
  <si>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</si>
  <si>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</si>
  <si>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</si>
  <si>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</si>
  <si>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</si>
  <si>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</si>
  <si>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</si>
  <si>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</si>
  <si>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</si>
  <si>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</si>
  <si>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</si>
  <si>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</si>
  <si>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</si>
  <si>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</si>
  <si>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</si>
  <si>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</si>
  <si>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</si>
  <si>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</si>
  <si>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</si>
  <si>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</si>
  <si>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</si>
  <si>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</si>
  <si>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</si>
  <si>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</si>
  <si>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</si>
  <si>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</si>
  <si>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</si>
  <si>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</si>
  <si>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</si>
  <si>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</si>
  <si>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</si>
  <si>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</si>
  <si>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</si>
  <si>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</si>
  <si>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</si>
  <si>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</si>
  <si>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</si>
  <si>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</si>
  <si>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</si>
  <si>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</si>
  <si>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</si>
  <si>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</si>
  <si>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</si>
  <si>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</si>
  <si>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</si>
  <si>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</si>
  <si>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</si>
  <si>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</si>
  <si>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</si>
  <si>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</si>
  <si>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</si>
  <si>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</si>
  <si>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</si>
  <si>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</si>
  <si>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</si>
  <si>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</si>
  <si>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</si>
  <si>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</si>
  <si>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</si>
  <si>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</si>
  <si>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</si>
  <si>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</si>
  <si>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</si>
  <si>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</si>
  <si>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</si>
  <si>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</si>
  <si>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</si>
  <si>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</si>
  <si>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</si>
  <si>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</si>
  <si>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</si>
  <si>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</si>
  <si>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</si>
  <si>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</si>
  <si>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</si>
  <si>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</si>
  <si>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</si>
  <si>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</si>
  <si>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</si>
  <si>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</si>
  <si>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</si>
  <si>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</si>
  <si>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</si>
  <si>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</si>
  <si>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</si>
  <si>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</si>
  <si>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</si>
  <si>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</si>
  <si>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</si>
  <si>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</si>
  <si>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</si>
  <si>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</si>
  <si>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</si>
  <si>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</si>
  <si>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</si>
  <si>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</si>
  <si>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</si>
  <si>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</si>
  <si>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</si>
  <si>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</si>
  <si>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</si>
  <si>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</si>
  <si>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</si>
  <si>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</si>
  <si>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</si>
  <si>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</si>
  <si>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</si>
  <si>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</si>
  <si>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</si>
  <si>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</si>
  <si>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</si>
  <si>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</si>
  <si>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</si>
  <si>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</si>
  <si>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</si>
  <si>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</si>
  <si>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</si>
  <si>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</si>
  <si>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</si>
  <si>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</si>
  <si>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</si>
  <si>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</si>
  <si>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</si>
  <si>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</si>
  <si>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</si>
  <si>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</si>
  <si>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</si>
  <si>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</si>
  <si>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</si>
  <si>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</si>
  <si>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</si>
  <si>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</si>
  <si>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</si>
  <si>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</si>
  <si>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</si>
  <si>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</si>
  <si>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</si>
  <si>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</si>
  <si>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</si>
  <si>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</si>
  <si>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</si>
  <si>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</si>
  <si>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</si>
  <si>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</si>
  <si>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</si>
  <si>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</si>
  <si>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</si>
  <si>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</si>
  <si>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</si>
  <si>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</si>
  <si>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</si>
  <si>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</si>
  <si>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</si>
  <si>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</si>
  <si>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</si>
  <si>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</si>
  <si>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</si>
  <si>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</si>
  <si>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</si>
  <si>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</si>
  <si>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</si>
  <si>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</si>
  <si>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</si>
  <si>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</si>
  <si>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</si>
  <si>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</si>
  <si>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</si>
  <si>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</si>
  <si>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</si>
  <si>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</si>
  <si>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</si>
  <si>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</si>
  <si>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</si>
  <si>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</si>
  <si>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</si>
  <si>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</si>
  <si>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</si>
  <si>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</si>
  <si>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</si>
  <si>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</si>
  <si>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</si>
  <si>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</si>
  <si>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</si>
  <si>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</si>
  <si>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</si>
  <si>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</si>
  <si>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</si>
  <si>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</si>
  <si>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</si>
  <si>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</si>
  <si>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</si>
  <si>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</si>
  <si>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</si>
  <si>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</si>
  <si>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</si>
  <si>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</si>
  <si>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</si>
  <si>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</si>
  <si>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</si>
  <si>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</si>
  <si>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</si>
  <si>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</si>
  <si>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</si>
  <si>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</si>
  <si>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</si>
  <si>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</si>
  <si>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</si>
  <si>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</si>
  <si>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</si>
  <si>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</si>
  <si>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</si>
  <si>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</si>
  <si>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</si>
  <si>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</si>
  <si>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</si>
  <si>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[0.406518]</t>
  </si>
  <si>
    <t>0 [0.812482]</t>
  </si>
  <si>
    <t>0 [1.220259]</t>
  </si>
  <si>
    <t>0 [1.627768]</t>
  </si>
  <si>
    <t>0 [2.030634]</t>
  </si>
  <si>
    <t>0 [2.438013]</t>
  </si>
  <si>
    <t>0 [2.845155]</t>
  </si>
  <si>
    <t>0 [3.250557]</t>
  </si>
  <si>
    <t>0 [3.656258]</t>
  </si>
  <si>
    <t>0 [4.064379]</t>
  </si>
  <si>
    <t>0 [4.467473]</t>
  </si>
  <si>
    <t>0 [4.877301]</t>
  </si>
  <si>
    <t>0 [5.280733]</t>
  </si>
  <si>
    <t>0 [5.687983]</t>
  </si>
  <si>
    <t>0 [6.095973]</t>
  </si>
  <si>
    <t>0 [6.499203]</t>
  </si>
  <si>
    <t>0 [6.906019]</t>
  </si>
  <si>
    <t>0 [7.314161]</t>
  </si>
  <si>
    <t>0 [7.717053]</t>
  </si>
  <si>
    <t>0 [8.126419]</t>
  </si>
  <si>
    <t>0 [8.531884]</t>
  </si>
  <si>
    <t>0 [8.937601]</t>
  </si>
  <si>
    <t>0 [9.346180]</t>
  </si>
  <si>
    <t>0 [9.750239]</t>
  </si>
  <si>
    <t>0 [10.158629]</t>
  </si>
  <si>
    <t>0 [10.564290]</t>
  </si>
  <si>
    <t>0 [10.970625]</t>
  </si>
  <si>
    <t>0 [11.374900]</t>
  </si>
  <si>
    <t>0 [11.783982]</t>
  </si>
  <si>
    <t>0 [12.187861]</t>
  </si>
  <si>
    <t>0 [12.596081]</t>
  </si>
  <si>
    <t>0 [13.001602]</t>
  </si>
  <si>
    <t>0 [13.409969]</t>
  </si>
  <si>
    <t>0 [13.814051]</t>
  </si>
  <si>
    <t>0 [14.217136]</t>
  </si>
  <si>
    <t>0 [14.625378]</t>
  </si>
  <si>
    <t>0 [15.033402]</t>
  </si>
  <si>
    <t>0 [15.438347]</t>
  </si>
  <si>
    <t>0 [15.844330]</t>
  </si>
  <si>
    <t>0 [16.252162]</t>
  </si>
  <si>
    <t>0 [16.655878]</t>
  </si>
  <si>
    <t>0 [17.063311]</t>
  </si>
  <si>
    <t>0 [17.468874]</t>
  </si>
  <si>
    <t>0 [17.874107]</t>
  </si>
  <si>
    <t>0 [18.281932]</t>
  </si>
  <si>
    <t>0 [18.688438]</t>
  </si>
  <si>
    <t>0 [19.093815]</t>
  </si>
  <si>
    <t>0 [19.499203]</t>
  </si>
  <si>
    <t>0 [19.908183]</t>
  </si>
  <si>
    <t>0 [20.313637]</t>
  </si>
  <si>
    <t>0 [20.722261]</t>
  </si>
  <si>
    <t>0 [21.125612]</t>
  </si>
  <si>
    <t>0 [21.529349]</t>
  </si>
  <si>
    <t>0 [21.941181]</t>
  </si>
  <si>
    <t>0 [22.344642]</t>
  </si>
  <si>
    <t>0 [22.749597]</t>
  </si>
  <si>
    <t>0 [23.156392]</t>
  </si>
  <si>
    <t>0 [23.563962]</t>
  </si>
  <si>
    <t>0 [23.968406]</t>
  </si>
  <si>
    <t>0 [24.376395]</t>
  </si>
  <si>
    <t>0 [24.780783]</t>
  </si>
  <si>
    <t>0 [25.189608]</t>
  </si>
  <si>
    <t>0 [25.596561]</t>
  </si>
  <si>
    <t>0 [25.999431]</t>
  </si>
  <si>
    <t>0 [26.409848]</t>
  </si>
  <si>
    <t>0 [26.813913]</t>
  </si>
  <si>
    <t>0 [27.217993]</t>
  </si>
  <si>
    <t>0 [27.626549]</t>
  </si>
  <si>
    <t>0 [28.031782]</t>
  </si>
  <si>
    <t>0 [28.436643]</t>
  </si>
  <si>
    <t>0 [28.845226]</t>
  </si>
  <si>
    <t>0 [29.248710]</t>
  </si>
  <si>
    <t>0 [29.658001]</t>
  </si>
  <si>
    <t>0 [30.063867]</t>
  </si>
  <si>
    <t>0 [30.469395]</t>
  </si>
  <si>
    <t>0 [30.877103]</t>
  </si>
  <si>
    <t>0 [31.280799]</t>
  </si>
  <si>
    <t>0 [31.689319]</t>
  </si>
  <si>
    <t>0 [32.096207]</t>
  </si>
  <si>
    <t>0 [32.498668]</t>
  </si>
  <si>
    <t>0 [32.911207]</t>
  </si>
  <si>
    <t>0 [33.313232]</t>
  </si>
  <si>
    <t>0 [33.718642]</t>
  </si>
  <si>
    <t>0 [34.127207]</t>
  </si>
  <si>
    <t>0 [34.531091]</t>
  </si>
  <si>
    <t>0 [34.937937]</t>
  </si>
  <si>
    <t>0 [35.344493]</t>
  </si>
  <si>
    <t>0 [35.750733]</t>
  </si>
  <si>
    <t>0 [36.159932]</t>
  </si>
  <si>
    <t>0 [36.561419]</t>
  </si>
  <si>
    <t>0 [36.967892]</t>
  </si>
  <si>
    <t>0 [37.376278]</t>
  </si>
  <si>
    <t>0 [37.780841]</t>
  </si>
  <si>
    <t>0 [38.189102]</t>
  </si>
  <si>
    <t>0 [38.593991]</t>
  </si>
  <si>
    <t>0 [38.998891]</t>
  </si>
  <si>
    <t>0 [39.406092]</t>
  </si>
  <si>
    <t>0 [39.812337]</t>
  </si>
  <si>
    <t>0 [40.221391]</t>
  </si>
  <si>
    <t>0 [40.624751]</t>
  </si>
  <si>
    <t>0 [41.037599]</t>
  </si>
  <si>
    <t>0 [41.437884]</t>
  </si>
  <si>
    <t>0 [41.844040]</t>
  </si>
  <si>
    <t>0 [42.249364]</t>
  </si>
  <si>
    <t>0 [42.655461]</t>
  </si>
  <si>
    <t>0 [43.068203]</t>
  </si>
  <si>
    <t>0 [43.469430]</t>
  </si>
  <si>
    <t>0 [43.874833]</t>
  </si>
  <si>
    <t>0 [44.282735]</t>
  </si>
  <si>
    <t>0 [44.687044]</t>
  </si>
  <si>
    <t>0 [45.096639]</t>
  </si>
  <si>
    <t>0 [45.502027]</t>
  </si>
  <si>
    <t>0 [45.906182]</t>
  </si>
  <si>
    <t>0 [46.312175]</t>
  </si>
  <si>
    <t>0 [46.719518]</t>
  </si>
  <si>
    <t>0 [47.128365]</t>
  </si>
  <si>
    <t>0 [47.530691]</t>
  </si>
  <si>
    <t>0 [47.940093]</t>
  </si>
  <si>
    <t>0 [48.344227]</t>
  </si>
  <si>
    <t>0 [48.749170]</t>
  </si>
  <si>
    <t>0 [49.158561]</t>
  </si>
  <si>
    <t>0 [49.561987]</t>
  </si>
  <si>
    <t>0 [49.967243]</t>
  </si>
  <si>
    <t>0 [50.376309]</t>
  </si>
  <si>
    <t>0 [50.783797]</t>
  </si>
  <si>
    <t>0 [51.189156]</t>
  </si>
  <si>
    <t>0 [51.594681]</t>
  </si>
  <si>
    <t>0 [51.999614]</t>
  </si>
  <si>
    <t>0 [52.405969]</t>
  </si>
  <si>
    <t>0 [52.814583]</t>
  </si>
  <si>
    <t>0 [53.218661]</t>
  </si>
  <si>
    <t>0 [53.625691]</t>
  </si>
  <si>
    <t>0 [54.032143]</t>
  </si>
  <si>
    <t>0 [54.435874]</t>
  </si>
  <si>
    <t>0 [54.845196]</t>
  </si>
  <si>
    <t>0 [55.249019]</t>
  </si>
  <si>
    <t>0 [55.658000]</t>
  </si>
  <si>
    <t>0 [56.064240]</t>
  </si>
  <si>
    <t>0 [56.468966]</t>
  </si>
  <si>
    <t>0 [56.877358]</t>
  </si>
  <si>
    <t>0 [57.280216]</t>
  </si>
  <si>
    <t>0 [57.686980]</t>
  </si>
  <si>
    <t>0 [58.093683]</t>
  </si>
  <si>
    <t>0 [58.500369]</t>
  </si>
  <si>
    <t>0 [58.907650]</t>
  </si>
  <si>
    <t>vision^최애리^2^63^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</si>
</sst>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50.43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50.430660000000003</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4.2923499999999999</c:v>
                </c:pt>
                <c:pt idx="1">
                  <c:v>4.2640599999999997</c:v>
                </c:pt>
                <c:pt idx="2">
                  <c:v>4.2373099999999999</c:v>
                </c:pt>
                <c:pt idx="3">
                  <c:v>4.2109399999999999</c:v>
                </c:pt>
                <c:pt idx="4">
                  <c:v>4.1832500000000001</c:v>
                </c:pt>
                <c:pt idx="5">
                  <c:v>4.1511500000000003</c:v>
                </c:pt>
                <c:pt idx="6">
                  <c:v>4.1186600000000002</c:v>
                </c:pt>
                <c:pt idx="7">
                  <c:v>4.0850200000000001</c:v>
                </c:pt>
                <c:pt idx="8">
                  <c:v>4.0476999999999999</c:v>
                </c:pt>
                <c:pt idx="9">
                  <c:v>4.0045299999999999</c:v>
                </c:pt>
                <c:pt idx="10">
                  <c:v>3.9594400000000003</c:v>
                </c:pt>
                <c:pt idx="11">
                  <c:v>3.91818</c:v>
                </c:pt>
                <c:pt idx="12">
                  <c:v>3.8813999999999997</c:v>
                </c:pt>
                <c:pt idx="13">
                  <c:v>3.8517200000000003</c:v>
                </c:pt>
                <c:pt idx="14">
                  <c:v>3.8308</c:v>
                </c:pt>
                <c:pt idx="15">
                  <c:v>3.81427</c:v>
                </c:pt>
                <c:pt idx="16">
                  <c:v>3.8020300000000002</c:v>
                </c:pt>
                <c:pt idx="17">
                  <c:v>3.7953999999999999</c:v>
                </c:pt>
                <c:pt idx="18">
                  <c:v>3.7898399999999999</c:v>
                </c:pt>
                <c:pt idx="19">
                  <c:v>3.7867000000000002</c:v>
                </c:pt>
                <c:pt idx="20">
                  <c:v>3.78491</c:v>
                </c:pt>
                <c:pt idx="21">
                  <c:v>3.7874400000000001</c:v>
                </c:pt>
                <c:pt idx="22">
                  <c:v>3.7887399999999998</c:v>
                </c:pt>
                <c:pt idx="23">
                  <c:v>3.7885900000000001</c:v>
                </c:pt>
                <c:pt idx="24">
                  <c:v>3.7837500000000004</c:v>
                </c:pt>
                <c:pt idx="25">
                  <c:v>3.7787999999999999</c:v>
                </c:pt>
                <c:pt idx="26">
                  <c:v>3.77881</c:v>
                </c:pt>
                <c:pt idx="27">
                  <c:v>3.7788399999999998</c:v>
                </c:pt>
                <c:pt idx="28">
                  <c:v>3.7821400000000001</c:v>
                </c:pt>
                <c:pt idx="29">
                  <c:v>3.78898</c:v>
                </c:pt>
                <c:pt idx="30">
                  <c:v>3.7960599999999998</c:v>
                </c:pt>
                <c:pt idx="31">
                  <c:v>3.8047500000000003</c:v>
                </c:pt>
                <c:pt idx="32">
                  <c:v>3.8096899999999998</c:v>
                </c:pt>
                <c:pt idx="33">
                  <c:v>3.8097300000000001</c:v>
                </c:pt>
                <c:pt idx="34">
                  <c:v>3.8050699999999997</c:v>
                </c:pt>
                <c:pt idx="35">
                  <c:v>3.7981500000000001</c:v>
                </c:pt>
                <c:pt idx="36">
                  <c:v>3.79067</c:v>
                </c:pt>
                <c:pt idx="37">
                  <c:v>3.7858799999999997</c:v>
                </c:pt>
                <c:pt idx="38">
                  <c:v>3.7843200000000001</c:v>
                </c:pt>
                <c:pt idx="39">
                  <c:v>3.78132</c:v>
                </c:pt>
                <c:pt idx="40">
                  <c:v>3.7796000000000003</c:v>
                </c:pt>
                <c:pt idx="41">
                  <c:v>3.7766999999999999</c:v>
                </c:pt>
                <c:pt idx="42">
                  <c:v>3.7733299999999996</c:v>
                </c:pt>
                <c:pt idx="43">
                  <c:v>3.7721800000000001</c:v>
                </c:pt>
                <c:pt idx="44">
                  <c:v>3.7702799999999996</c:v>
                </c:pt>
                <c:pt idx="45">
                  <c:v>3.76586</c:v>
                </c:pt>
                <c:pt idx="46">
                  <c:v>3.7549199999999998</c:v>
                </c:pt>
                <c:pt idx="47">
                  <c:v>3.7411299999999996</c:v>
                </c:pt>
                <c:pt idx="48">
                  <c:v>3.7241999999999997</c:v>
                </c:pt>
                <c:pt idx="49">
                  <c:v>3.7093599999999998</c:v>
                </c:pt>
                <c:pt idx="50">
                  <c:v>3.6932900000000002</c:v>
                </c:pt>
                <c:pt idx="51">
                  <c:v>3.6755300000000002</c:v>
                </c:pt>
                <c:pt idx="52">
                  <c:v>3.65733</c:v>
                </c:pt>
                <c:pt idx="53">
                  <c:v>3.6387599999999996</c:v>
                </c:pt>
                <c:pt idx="54">
                  <c:v>3.6163600000000002</c:v>
                </c:pt>
                <c:pt idx="55">
                  <c:v>3.5943900000000002</c:v>
                </c:pt>
                <c:pt idx="56">
                  <c:v>3.57362</c:v>
                </c:pt>
                <c:pt idx="57">
                  <c:v>3.5585200000000001</c:v>
                </c:pt>
                <c:pt idx="58">
                  <c:v>3.54819</c:v>
                </c:pt>
                <c:pt idx="59">
                  <c:v>3.5385499999999999</c:v>
                </c:pt>
                <c:pt idx="60">
                  <c:v>3.5261300000000002</c:v>
                </c:pt>
                <c:pt idx="61">
                  <c:v>3.5171599999999996</c:v>
                </c:pt>
                <c:pt idx="62">
                  <c:v>3.5070800000000002</c:v>
                </c:pt>
                <c:pt idx="63">
                  <c:v>3.49823</c:v>
                </c:pt>
                <c:pt idx="64">
                  <c:v>3.4924500000000003</c:v>
                </c:pt>
                <c:pt idx="65">
                  <c:v>3.4880899999999997</c:v>
                </c:pt>
                <c:pt idx="66">
                  <c:v>3.4834100000000001</c:v>
                </c:pt>
                <c:pt idx="67">
                  <c:v>3.4764499999999998</c:v>
                </c:pt>
                <c:pt idx="68">
                  <c:v>3.47011</c:v>
                </c:pt>
                <c:pt idx="69">
                  <c:v>3.4676900000000002</c:v>
                </c:pt>
                <c:pt idx="70">
                  <c:v>3.4693299999999998</c:v>
                </c:pt>
                <c:pt idx="71">
                  <c:v>3.4762900000000001</c:v>
                </c:pt>
                <c:pt idx="72">
                  <c:v>3.4891000000000001</c:v>
                </c:pt>
                <c:pt idx="73">
                  <c:v>3.5035500000000002</c:v>
                </c:pt>
                <c:pt idx="74">
                  <c:v>3.5181100000000001</c:v>
                </c:pt>
                <c:pt idx="75">
                  <c:v>3.53104</c:v>
                </c:pt>
                <c:pt idx="76">
                  <c:v>3.54643</c:v>
                </c:pt>
                <c:pt idx="77">
                  <c:v>3.5605500000000001</c:v>
                </c:pt>
                <c:pt idx="78">
                  <c:v>3.57342</c:v>
                </c:pt>
                <c:pt idx="79">
                  <c:v>3.5893899999999999</c:v>
                </c:pt>
                <c:pt idx="80">
                  <c:v>3.60392</c:v>
                </c:pt>
                <c:pt idx="81">
                  <c:v>3.6168399999999998</c:v>
                </c:pt>
                <c:pt idx="82">
                  <c:v>3.62737</c:v>
                </c:pt>
                <c:pt idx="83">
                  <c:v>3.6365799999999999</c:v>
                </c:pt>
                <c:pt idx="84">
                  <c:v>3.6481599999999998</c:v>
                </c:pt>
                <c:pt idx="85">
                  <c:v>3.6638700000000002</c:v>
                </c:pt>
                <c:pt idx="86">
                  <c:v>3.6792500000000001</c:v>
                </c:pt>
                <c:pt idx="87">
                  <c:v>3.6924899999999998</c:v>
                </c:pt>
                <c:pt idx="88">
                  <c:v>3.7013699999999998</c:v>
                </c:pt>
                <c:pt idx="89">
                  <c:v>3.70825</c:v>
                </c:pt>
                <c:pt idx="90">
                  <c:v>3.71448</c:v>
                </c:pt>
                <c:pt idx="91">
                  <c:v>3.7229800000000002</c:v>
                </c:pt>
                <c:pt idx="92">
                  <c:v>3.7343599999999997</c:v>
                </c:pt>
                <c:pt idx="93">
                  <c:v>3.7447399999999997</c:v>
                </c:pt>
                <c:pt idx="94">
                  <c:v>3.7520899999999999</c:v>
                </c:pt>
                <c:pt idx="95">
                  <c:v>3.7601100000000001</c:v>
                </c:pt>
                <c:pt idx="96">
                  <c:v>3.7686599999999997</c:v>
                </c:pt>
                <c:pt idx="97">
                  <c:v>3.7742500000000003</c:v>
                </c:pt>
                <c:pt idx="98">
                  <c:v>3.7795399999999999</c:v>
                </c:pt>
                <c:pt idx="99">
                  <c:v>3.78261</c:v>
                </c:pt>
                <c:pt idx="100">
                  <c:v>3.7884500000000001</c:v>
                </c:pt>
                <c:pt idx="101">
                  <c:v>3.7919499999999999</c:v>
                </c:pt>
                <c:pt idx="102">
                  <c:v>3.7943199999999999</c:v>
                </c:pt>
                <c:pt idx="103">
                  <c:v>3.7981100000000003</c:v>
                </c:pt>
                <c:pt idx="104">
                  <c:v>3.8004500000000001</c:v>
                </c:pt>
                <c:pt idx="105">
                  <c:v>3.8005599999999999</c:v>
                </c:pt>
                <c:pt idx="106">
                  <c:v>3.7991099999999998</c:v>
                </c:pt>
                <c:pt idx="107">
                  <c:v>3.7977400000000001</c:v>
                </c:pt>
                <c:pt idx="108">
                  <c:v>3.7957700000000001</c:v>
                </c:pt>
                <c:pt idx="109">
                  <c:v>3.7977300000000005</c:v>
                </c:pt>
                <c:pt idx="110">
                  <c:v>3.7982</c:v>
                </c:pt>
                <c:pt idx="111">
                  <c:v>3.7965599999999999</c:v>
                </c:pt>
                <c:pt idx="112">
                  <c:v>3.7949799999999998</c:v>
                </c:pt>
                <c:pt idx="113">
                  <c:v>3.7950699999999999</c:v>
                </c:pt>
                <c:pt idx="114">
                  <c:v>3.7957800000000002</c:v>
                </c:pt>
                <c:pt idx="115">
                  <c:v>3.7950400000000002</c:v>
                </c:pt>
                <c:pt idx="116">
                  <c:v>3.7955800000000002</c:v>
                </c:pt>
                <c:pt idx="117">
                  <c:v>3.79461</c:v>
                </c:pt>
                <c:pt idx="118">
                  <c:v>3.7889400000000002</c:v>
                </c:pt>
                <c:pt idx="119">
                  <c:v>3.7824499999999999</c:v>
                </c:pt>
                <c:pt idx="120">
                  <c:v>3.7717700000000001</c:v>
                </c:pt>
                <c:pt idx="121">
                  <c:v>3.76051</c:v>
                </c:pt>
                <c:pt idx="122">
                  <c:v>3.7515199999999997</c:v>
                </c:pt>
                <c:pt idx="123">
                  <c:v>3.7420999999999998</c:v>
                </c:pt>
                <c:pt idx="124">
                  <c:v>3.73447</c:v>
                </c:pt>
                <c:pt idx="125">
                  <c:v>3.7254300000000002</c:v>
                </c:pt>
                <c:pt idx="126">
                  <c:v>3.71706</c:v>
                </c:pt>
                <c:pt idx="127">
                  <c:v>3.7114099999999999</c:v>
                </c:pt>
                <c:pt idx="128">
                  <c:v>3.7054</c:v>
                </c:pt>
                <c:pt idx="129">
                  <c:v>3.69936</c:v>
                </c:pt>
                <c:pt idx="130">
                  <c:v>3.69964</c:v>
                </c:pt>
                <c:pt idx="131">
                  <c:v>3.7033399999999999</c:v>
                </c:pt>
                <c:pt idx="132">
                  <c:v>3.7077399999999998</c:v>
                </c:pt>
                <c:pt idx="133">
                  <c:v>3.71509</c:v>
                </c:pt>
                <c:pt idx="134">
                  <c:v>3.7143600000000001</c:v>
                </c:pt>
                <c:pt idx="135">
                  <c:v>3.7116400000000001</c:v>
                </c:pt>
                <c:pt idx="136">
                  <c:v>3.7098999999999998</c:v>
                </c:pt>
                <c:pt idx="137">
                  <c:v>3.7122300000000004</c:v>
                </c:pt>
                <c:pt idx="138">
                  <c:v>3.7139800000000003</c:v>
                </c:pt>
                <c:pt idx="139">
                  <c:v>3.71401</c:v>
                </c:pt>
                <c:pt idx="140">
                  <c:v>3.7178099999999996</c:v>
                </c:pt>
                <c:pt idx="141">
                  <c:v>3.7085499999999998</c:v>
                </c:pt>
                <c:pt idx="142">
                  <c:v>3.68459</c:v>
                </c:pt>
                <c:pt idx="143">
                  <c:v>3.6727400000000001</c:v>
                </c:pt>
                <c:pt idx="144">
                  <c:v>3.66018</c:v>
                </c:pt>
                <c:pt idx="145">
                  <c:v>3.6443399999999997</c:v>
                </c:pt>
              </c:numCache>
            </c:numRef>
          </c:xVal>
          <c:yVal>
            <c:numRef>
              <c:f>[0]!FT_PH</c:f>
              <c:numCache>
                <c:formatCode>0.00</c:formatCode>
                <c:ptCount val="146"/>
                <c:pt idx="0">
                  <c:v>54.308199999999992</c:v>
                </c:pt>
                <c:pt idx="1">
                  <c:v>53.998500000000007</c:v>
                </c:pt>
                <c:pt idx="2">
                  <c:v>53.679200000000002</c:v>
                </c:pt>
                <c:pt idx="3">
                  <c:v>53.293100000000003</c:v>
                </c:pt>
                <c:pt idx="4">
                  <c:v>52.933500000000002</c:v>
                </c:pt>
                <c:pt idx="5">
                  <c:v>52.650100000000002</c:v>
                </c:pt>
                <c:pt idx="6">
                  <c:v>52.349699999999999</c:v>
                </c:pt>
                <c:pt idx="7">
                  <c:v>52.110700000000001</c:v>
                </c:pt>
                <c:pt idx="8">
                  <c:v>52.002499999999998</c:v>
                </c:pt>
                <c:pt idx="9">
                  <c:v>52.119000000000007</c:v>
                </c:pt>
                <c:pt idx="10">
                  <c:v>52.345200000000006</c:v>
                </c:pt>
                <c:pt idx="11">
                  <c:v>52.367600000000003</c:v>
                </c:pt>
                <c:pt idx="12">
                  <c:v>52.283500000000004</c:v>
                </c:pt>
                <c:pt idx="13">
                  <c:v>52.086699999999993</c:v>
                </c:pt>
                <c:pt idx="14">
                  <c:v>51.803600000000003</c:v>
                </c:pt>
                <c:pt idx="15">
                  <c:v>51.448099999999997</c:v>
                </c:pt>
                <c:pt idx="16">
                  <c:v>51.009400000000007</c:v>
                </c:pt>
                <c:pt idx="17">
                  <c:v>50.539599999999993</c:v>
                </c:pt>
                <c:pt idx="18">
                  <c:v>50.041500000000006</c:v>
                </c:pt>
                <c:pt idx="19">
                  <c:v>49.654900000000005</c:v>
                </c:pt>
                <c:pt idx="20">
                  <c:v>49.272199999999998</c:v>
                </c:pt>
                <c:pt idx="21">
                  <c:v>48.879400000000004</c:v>
                </c:pt>
                <c:pt idx="22">
                  <c:v>48.530099999999997</c:v>
                </c:pt>
                <c:pt idx="23">
                  <c:v>48.213000000000001</c:v>
                </c:pt>
                <c:pt idx="24">
                  <c:v>47.880499999999998</c:v>
                </c:pt>
                <c:pt idx="25">
                  <c:v>47.505399999999995</c:v>
                </c:pt>
                <c:pt idx="26">
                  <c:v>47.099699999999999</c:v>
                </c:pt>
                <c:pt idx="27">
                  <c:v>46.772200000000005</c:v>
                </c:pt>
                <c:pt idx="28">
                  <c:v>46.486400000000003</c:v>
                </c:pt>
                <c:pt idx="29">
                  <c:v>46.256300000000003</c:v>
                </c:pt>
                <c:pt idx="30">
                  <c:v>46.005400000000002</c:v>
                </c:pt>
                <c:pt idx="31">
                  <c:v>45.750800000000005</c:v>
                </c:pt>
                <c:pt idx="32">
                  <c:v>45.562799999999996</c:v>
                </c:pt>
                <c:pt idx="33">
                  <c:v>45.408999999999999</c:v>
                </c:pt>
                <c:pt idx="34">
                  <c:v>45.230699999999999</c:v>
                </c:pt>
                <c:pt idx="35">
                  <c:v>45.147599999999997</c:v>
                </c:pt>
                <c:pt idx="36">
                  <c:v>45.085700000000003</c:v>
                </c:pt>
                <c:pt idx="37">
                  <c:v>45.026299999999999</c:v>
                </c:pt>
                <c:pt idx="38">
                  <c:v>44.964799999999997</c:v>
                </c:pt>
                <c:pt idx="39">
                  <c:v>44.978999999999999</c:v>
                </c:pt>
                <c:pt idx="40">
                  <c:v>45.025300000000001</c:v>
                </c:pt>
                <c:pt idx="41">
                  <c:v>45.080300000000001</c:v>
                </c:pt>
                <c:pt idx="42">
                  <c:v>45.151000000000003</c:v>
                </c:pt>
                <c:pt idx="43">
                  <c:v>45.218499999999999</c:v>
                </c:pt>
                <c:pt idx="44">
                  <c:v>45.167400000000001</c:v>
                </c:pt>
                <c:pt idx="45">
                  <c:v>45.197099999999999</c:v>
                </c:pt>
                <c:pt idx="46">
                  <c:v>45.283299999999997</c:v>
                </c:pt>
                <c:pt idx="47">
                  <c:v>45.367800000000003</c:v>
                </c:pt>
                <c:pt idx="48">
                  <c:v>45.4681</c:v>
                </c:pt>
                <c:pt idx="49">
                  <c:v>45.595400000000005</c:v>
                </c:pt>
                <c:pt idx="50">
                  <c:v>45.678200000000004</c:v>
                </c:pt>
                <c:pt idx="51">
                  <c:v>45.756999999999998</c:v>
                </c:pt>
                <c:pt idx="52">
                  <c:v>45.786700000000003</c:v>
                </c:pt>
                <c:pt idx="53">
                  <c:v>45.819700000000005</c:v>
                </c:pt>
                <c:pt idx="54">
                  <c:v>45.870800000000003</c:v>
                </c:pt>
                <c:pt idx="55">
                  <c:v>45.9602</c:v>
                </c:pt>
                <c:pt idx="56">
                  <c:v>46.057500000000005</c:v>
                </c:pt>
                <c:pt idx="57">
                  <c:v>46.088699999999996</c:v>
                </c:pt>
                <c:pt idx="58">
                  <c:v>46.076799999999999</c:v>
                </c:pt>
                <c:pt idx="59">
                  <c:v>46.051099999999998</c:v>
                </c:pt>
                <c:pt idx="60">
                  <c:v>46.061800000000005</c:v>
                </c:pt>
                <c:pt idx="61">
                  <c:v>46.087800000000001</c:v>
                </c:pt>
                <c:pt idx="62">
                  <c:v>46.065300000000001</c:v>
                </c:pt>
                <c:pt idx="63">
                  <c:v>46.0871</c:v>
                </c:pt>
                <c:pt idx="64">
                  <c:v>46.018999999999998</c:v>
                </c:pt>
                <c:pt idx="65">
                  <c:v>45.897199999999998</c:v>
                </c:pt>
                <c:pt idx="66">
                  <c:v>45.838499999999996</c:v>
                </c:pt>
                <c:pt idx="67">
                  <c:v>45.872399999999999</c:v>
                </c:pt>
                <c:pt idx="68">
                  <c:v>45.939300000000003</c:v>
                </c:pt>
                <c:pt idx="69">
                  <c:v>45.922400000000003</c:v>
                </c:pt>
                <c:pt idx="70">
                  <c:v>45.820799999999998</c:v>
                </c:pt>
                <c:pt idx="71">
                  <c:v>45.667200000000001</c:v>
                </c:pt>
                <c:pt idx="72">
                  <c:v>45.439800000000005</c:v>
                </c:pt>
                <c:pt idx="73">
                  <c:v>45.244800000000005</c:v>
                </c:pt>
                <c:pt idx="74">
                  <c:v>45.114699999999999</c:v>
                </c:pt>
                <c:pt idx="75">
                  <c:v>45.069299999999998</c:v>
                </c:pt>
                <c:pt idx="76">
                  <c:v>45.020400000000002</c:v>
                </c:pt>
                <c:pt idx="77">
                  <c:v>44.985500000000002</c:v>
                </c:pt>
                <c:pt idx="78">
                  <c:v>44.9756</c:v>
                </c:pt>
                <c:pt idx="79">
                  <c:v>44.944499999999998</c:v>
                </c:pt>
                <c:pt idx="80">
                  <c:v>44.938400000000001</c:v>
                </c:pt>
                <c:pt idx="81">
                  <c:v>44.977200000000003</c:v>
                </c:pt>
                <c:pt idx="82">
                  <c:v>45.007000000000005</c:v>
                </c:pt>
                <c:pt idx="83">
                  <c:v>45.061900000000001</c:v>
                </c:pt>
                <c:pt idx="84">
                  <c:v>45.132800000000003</c:v>
                </c:pt>
                <c:pt idx="85">
                  <c:v>45.156300000000002</c:v>
                </c:pt>
                <c:pt idx="86">
                  <c:v>45.170200000000001</c:v>
                </c:pt>
                <c:pt idx="87">
                  <c:v>45.275300000000001</c:v>
                </c:pt>
                <c:pt idx="88">
                  <c:v>45.344799999999999</c:v>
                </c:pt>
                <c:pt idx="89">
                  <c:v>45.397100000000002</c:v>
                </c:pt>
                <c:pt idx="90">
                  <c:v>45.4818</c:v>
                </c:pt>
                <c:pt idx="91">
                  <c:v>45.531799999999997</c:v>
                </c:pt>
                <c:pt idx="92">
                  <c:v>45.541499999999999</c:v>
                </c:pt>
                <c:pt idx="93">
                  <c:v>45.551400000000001</c:v>
                </c:pt>
                <c:pt idx="94">
                  <c:v>45.662100000000002</c:v>
                </c:pt>
                <c:pt idx="95">
                  <c:v>45.731899999999996</c:v>
                </c:pt>
                <c:pt idx="96">
                  <c:v>45.778500000000001</c:v>
                </c:pt>
                <c:pt idx="97">
                  <c:v>45.879199999999997</c:v>
                </c:pt>
                <c:pt idx="98">
                  <c:v>45.943300000000001</c:v>
                </c:pt>
                <c:pt idx="99">
                  <c:v>46.0124</c:v>
                </c:pt>
                <c:pt idx="100">
                  <c:v>46.048299999999998</c:v>
                </c:pt>
                <c:pt idx="101">
                  <c:v>46.099899999999998</c:v>
                </c:pt>
                <c:pt idx="102">
                  <c:v>46.186899999999994</c:v>
                </c:pt>
                <c:pt idx="103">
                  <c:v>46.2727</c:v>
                </c:pt>
                <c:pt idx="104">
                  <c:v>46.376100000000001</c:v>
                </c:pt>
                <c:pt idx="105">
                  <c:v>46.511599999999994</c:v>
                </c:pt>
                <c:pt idx="106">
                  <c:v>46.619300000000003</c:v>
                </c:pt>
                <c:pt idx="107">
                  <c:v>46.709000000000003</c:v>
                </c:pt>
                <c:pt idx="108">
                  <c:v>46.794999999999995</c:v>
                </c:pt>
                <c:pt idx="109">
                  <c:v>46.903099999999995</c:v>
                </c:pt>
                <c:pt idx="110">
                  <c:v>47.029499999999999</c:v>
                </c:pt>
                <c:pt idx="111">
                  <c:v>47.1601</c:v>
                </c:pt>
                <c:pt idx="112">
                  <c:v>47.297200000000004</c:v>
                </c:pt>
                <c:pt idx="113">
                  <c:v>47.441600000000001</c:v>
                </c:pt>
                <c:pt idx="114">
                  <c:v>47.6111</c:v>
                </c:pt>
                <c:pt idx="115">
                  <c:v>47.791400000000003</c:v>
                </c:pt>
                <c:pt idx="116">
                  <c:v>47.931699999999999</c:v>
                </c:pt>
                <c:pt idx="117">
                  <c:v>48.058099999999996</c:v>
                </c:pt>
                <c:pt idx="118">
                  <c:v>48.235900000000001</c:v>
                </c:pt>
                <c:pt idx="119">
                  <c:v>48.407800000000002</c:v>
                </c:pt>
                <c:pt idx="120">
                  <c:v>48.557899999999997</c:v>
                </c:pt>
                <c:pt idx="121">
                  <c:v>48.710700000000003</c:v>
                </c:pt>
                <c:pt idx="122">
                  <c:v>48.793500000000002</c:v>
                </c:pt>
                <c:pt idx="123">
                  <c:v>48.888799999999996</c:v>
                </c:pt>
                <c:pt idx="124">
                  <c:v>48.9664</c:v>
                </c:pt>
                <c:pt idx="125">
                  <c:v>49.1066</c:v>
                </c:pt>
                <c:pt idx="126">
                  <c:v>49.265500000000003</c:v>
                </c:pt>
                <c:pt idx="127">
                  <c:v>49.399900000000002</c:v>
                </c:pt>
                <c:pt idx="128">
                  <c:v>49.535600000000002</c:v>
                </c:pt>
                <c:pt idx="129">
                  <c:v>49.670400000000001</c:v>
                </c:pt>
                <c:pt idx="130">
                  <c:v>49.724600000000002</c:v>
                </c:pt>
                <c:pt idx="131">
                  <c:v>49.769100000000002</c:v>
                </c:pt>
                <c:pt idx="132">
                  <c:v>49.843800000000002</c:v>
                </c:pt>
                <c:pt idx="133">
                  <c:v>49.875999999999998</c:v>
                </c:pt>
                <c:pt idx="134">
                  <c:v>49.980899999999998</c:v>
                </c:pt>
                <c:pt idx="135">
                  <c:v>50.085900000000002</c:v>
                </c:pt>
                <c:pt idx="136">
                  <c:v>50.191499999999998</c:v>
                </c:pt>
                <c:pt idx="137">
                  <c:v>50.251400000000004</c:v>
                </c:pt>
                <c:pt idx="138">
                  <c:v>50.306799999999996</c:v>
                </c:pt>
                <c:pt idx="139">
                  <c:v>50.343800000000002</c:v>
                </c:pt>
                <c:pt idx="140">
                  <c:v>50.270600000000002</c:v>
                </c:pt>
                <c:pt idx="141">
                  <c:v>50.4437</c:v>
                </c:pt>
                <c:pt idx="142">
                  <c:v>50.793799999999997</c:v>
                </c:pt>
                <c:pt idx="143">
                  <c:v>50.785499999999992</c:v>
                </c:pt>
                <c:pt idx="144">
                  <c:v>50.308299999999996</c:v>
                </c:pt>
                <c:pt idx="145">
                  <c:v>50.4756</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3.8517200000000003</c:v>
                </c:pt>
                <c:pt idx="1">
                  <c:v>3.69964</c:v>
                </c:pt>
              </c:numCache>
            </c:numRef>
          </c:xVal>
          <c:yVal>
            <c:numRef>
              <c:f>info!$W$2:$W$3</c:f>
              <c:numCache>
                <c:formatCode>0.00</c:formatCode>
                <c:ptCount val="2"/>
                <c:pt idx="0">
                  <c:v>52.086699999999993</c:v>
                </c:pt>
                <c:pt idx="1">
                  <c:v>49.724600000000002</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3.60392</c:v>
                </c:pt>
                <c:pt idx="1">
                  <c:v>4.2923499999999999</c:v>
                </c:pt>
              </c:numCache>
            </c:numRef>
          </c:xVal>
          <c:yVal>
            <c:numRef>
              <c:f>info!$W$15:$W$16</c:f>
              <c:numCache>
                <c:formatCode>0.00_ </c:formatCode>
                <c:ptCount val="2"/>
                <c:pt idx="0">
                  <c:v>44.938400000000001</c:v>
                </c:pt>
                <c:pt idx="1">
                  <c:v>54.308199999999992</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3.7410958219178072</c:v>
                </c:pt>
              </c:numCache>
            </c:numRef>
          </c:xVal>
          <c:yVal>
            <c:numRef>
              <c:f>info!$N$9</c:f>
              <c:numCache>
                <c:formatCode>0.0</c:formatCode>
                <c:ptCount val="1"/>
                <c:pt idx="0">
                  <c:v>47.542904109589045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40.5578</c:v>
                </c:pt>
                <c:pt idx="1">
                  <c:v>33.215899999999998</c:v>
                </c:pt>
                <c:pt idx="2">
                  <c:v>16.945499999999999</c:v>
                </c:pt>
                <c:pt idx="3">
                  <c:v>30.045000000000002</c:v>
                </c:pt>
                <c:pt idx="4">
                  <c:v>67.636700000000005</c:v>
                </c:pt>
                <c:pt idx="5">
                  <c:v>66.8994</c:v>
                </c:pt>
                <c:pt idx="6">
                  <c:v>26.876899999999999</c:v>
                </c:pt>
                <c:pt idx="7">
                  <c:v>67.494900000000001</c:v>
                </c:pt>
                <c:pt idx="8">
                  <c:v>19.308599999999998</c:v>
                </c:pt>
                <c:pt idx="9">
                  <c:v>30.420999999999999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50.43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50.430660000000003</c:v>
                </c:pt>
                <c:pt idx="1">
                  <c:v>50.430660000000003</c:v>
                </c:pt>
                <c:pt idx="2">
                  <c:v>0</c:v>
                </c:pt>
              </c:numCache>
            </c:numRef>
          </c:xVal>
          <c:yVal>
            <c:numRef>
              <c:f>'R2'!$I$5:$I$7</c:f>
              <c:numCache>
                <c:formatCode>0.0_ </c:formatCode>
                <c:ptCount val="3"/>
                <c:pt idx="0">
                  <c:v>0</c:v>
                </c:pt>
                <c:pt idx="1">
                  <c:v>50.773863545556019</c:v>
                </c:pt>
                <c:pt idx="2">
                  <c:v>50.773863545556019</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62.121</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62.120666666666665</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1.86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1.8636200000000001</c:v>
                </c:pt>
                <c:pt idx="1">
                  <c:v>1.8636200000000001</c:v>
                </c:pt>
                <c:pt idx="2">
                  <c:v>0</c:v>
                </c:pt>
              </c:numCache>
            </c:numRef>
          </c:xVal>
          <c:yVal>
            <c:numRef>
              <c:f>'R3'!$I$6:$I$8</c:f>
              <c:numCache>
                <c:formatCode>0.0_ </c:formatCode>
                <c:ptCount val="3"/>
                <c:pt idx="0">
                  <c:v>0</c:v>
                </c:pt>
                <c:pt idx="1">
                  <c:v>47.965068772614131</c:v>
                </c:pt>
                <c:pt idx="2">
                  <c:v>47.965068772614131</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0.40803568254179656</c:v>
                </c:pt>
                <c:pt idx="1">
                  <c:v>0.40803568254179656</c:v>
                </c:pt>
                <c:pt idx="2">
                  <c:v>-7</c:v>
                </c:pt>
              </c:numCache>
            </c:numRef>
          </c:xVal>
          <c:yVal>
            <c:numRef>
              <c:f>'R'!$I$5:$I$7</c:f>
              <c:numCache>
                <c:formatCode>0.0_ </c:formatCode>
                <c:ptCount val="3"/>
                <c:pt idx="0">
                  <c:v>0</c:v>
                </c:pt>
                <c:pt idx="1">
                  <c:v>69.308859457719819</c:v>
                </c:pt>
                <c:pt idx="2">
                  <c:v>69.308859457719819</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0.40803568254179656</c:v>
                </c:pt>
              </c:numCache>
            </c:numRef>
          </c:xVal>
          <c:yVal>
            <c:numRef>
              <c:f>'R'!$I$4</c:f>
              <c:numCache>
                <c:formatCode>0.00_ </c:formatCode>
                <c:ptCount val="1"/>
                <c:pt idx="0">
                  <c:v>69.308859457719819</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50.43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50.430660000000003</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4.2923499999999999</c:v>
                </c:pt>
                <c:pt idx="1">
                  <c:v>4.2640599999999997</c:v>
                </c:pt>
                <c:pt idx="2">
                  <c:v>4.2373099999999999</c:v>
                </c:pt>
                <c:pt idx="3">
                  <c:v>4.2109399999999999</c:v>
                </c:pt>
                <c:pt idx="4">
                  <c:v>4.1832500000000001</c:v>
                </c:pt>
                <c:pt idx="5">
                  <c:v>4.1511500000000003</c:v>
                </c:pt>
                <c:pt idx="6">
                  <c:v>4.1186600000000002</c:v>
                </c:pt>
                <c:pt idx="7">
                  <c:v>4.0850200000000001</c:v>
                </c:pt>
                <c:pt idx="8">
                  <c:v>4.0476999999999999</c:v>
                </c:pt>
                <c:pt idx="9">
                  <c:v>4.0045299999999999</c:v>
                </c:pt>
                <c:pt idx="10">
                  <c:v>3.9594400000000003</c:v>
                </c:pt>
                <c:pt idx="11">
                  <c:v>3.91818</c:v>
                </c:pt>
                <c:pt idx="12">
                  <c:v>3.8813999999999997</c:v>
                </c:pt>
                <c:pt idx="13">
                  <c:v>3.8517200000000003</c:v>
                </c:pt>
                <c:pt idx="14">
                  <c:v>3.8308</c:v>
                </c:pt>
                <c:pt idx="15">
                  <c:v>3.81427</c:v>
                </c:pt>
                <c:pt idx="16">
                  <c:v>3.8020300000000002</c:v>
                </c:pt>
                <c:pt idx="17">
                  <c:v>3.7953999999999999</c:v>
                </c:pt>
                <c:pt idx="18">
                  <c:v>3.7898399999999999</c:v>
                </c:pt>
                <c:pt idx="19">
                  <c:v>3.7867000000000002</c:v>
                </c:pt>
                <c:pt idx="20">
                  <c:v>3.78491</c:v>
                </c:pt>
                <c:pt idx="21">
                  <c:v>3.7874400000000001</c:v>
                </c:pt>
                <c:pt idx="22">
                  <c:v>3.7887399999999998</c:v>
                </c:pt>
                <c:pt idx="23">
                  <c:v>3.7885900000000001</c:v>
                </c:pt>
                <c:pt idx="24">
                  <c:v>3.7837500000000004</c:v>
                </c:pt>
                <c:pt idx="25">
                  <c:v>3.7787999999999999</c:v>
                </c:pt>
                <c:pt idx="26">
                  <c:v>3.77881</c:v>
                </c:pt>
                <c:pt idx="27">
                  <c:v>3.7788399999999998</c:v>
                </c:pt>
                <c:pt idx="28">
                  <c:v>3.7821400000000001</c:v>
                </c:pt>
                <c:pt idx="29">
                  <c:v>3.78898</c:v>
                </c:pt>
                <c:pt idx="30">
                  <c:v>3.7960599999999998</c:v>
                </c:pt>
                <c:pt idx="31">
                  <c:v>3.8047500000000003</c:v>
                </c:pt>
                <c:pt idx="32">
                  <c:v>3.8096899999999998</c:v>
                </c:pt>
                <c:pt idx="33">
                  <c:v>3.8097300000000001</c:v>
                </c:pt>
                <c:pt idx="34">
                  <c:v>3.8050699999999997</c:v>
                </c:pt>
                <c:pt idx="35">
                  <c:v>3.7981500000000001</c:v>
                </c:pt>
                <c:pt idx="36">
                  <c:v>3.79067</c:v>
                </c:pt>
                <c:pt idx="37">
                  <c:v>3.7858799999999997</c:v>
                </c:pt>
                <c:pt idx="38">
                  <c:v>3.7843200000000001</c:v>
                </c:pt>
                <c:pt idx="39">
                  <c:v>3.78132</c:v>
                </c:pt>
                <c:pt idx="40">
                  <c:v>3.7796000000000003</c:v>
                </c:pt>
                <c:pt idx="41">
                  <c:v>3.7766999999999999</c:v>
                </c:pt>
                <c:pt idx="42">
                  <c:v>3.7733299999999996</c:v>
                </c:pt>
                <c:pt idx="43">
                  <c:v>3.7721800000000001</c:v>
                </c:pt>
                <c:pt idx="44">
                  <c:v>3.7702799999999996</c:v>
                </c:pt>
                <c:pt idx="45">
                  <c:v>3.76586</c:v>
                </c:pt>
                <c:pt idx="46">
                  <c:v>3.7549199999999998</c:v>
                </c:pt>
                <c:pt idx="47">
                  <c:v>3.7411299999999996</c:v>
                </c:pt>
                <c:pt idx="48">
                  <c:v>3.7241999999999997</c:v>
                </c:pt>
                <c:pt idx="49">
                  <c:v>3.7093599999999998</c:v>
                </c:pt>
                <c:pt idx="50">
                  <c:v>3.6932900000000002</c:v>
                </c:pt>
                <c:pt idx="51">
                  <c:v>3.6755300000000002</c:v>
                </c:pt>
                <c:pt idx="52">
                  <c:v>3.65733</c:v>
                </c:pt>
                <c:pt idx="53">
                  <c:v>3.6387599999999996</c:v>
                </c:pt>
                <c:pt idx="54">
                  <c:v>3.6163600000000002</c:v>
                </c:pt>
                <c:pt idx="55">
                  <c:v>3.5943900000000002</c:v>
                </c:pt>
                <c:pt idx="56">
                  <c:v>3.57362</c:v>
                </c:pt>
                <c:pt idx="57">
                  <c:v>3.5585200000000001</c:v>
                </c:pt>
                <c:pt idx="58">
                  <c:v>3.54819</c:v>
                </c:pt>
                <c:pt idx="59">
                  <c:v>3.5385499999999999</c:v>
                </c:pt>
                <c:pt idx="60">
                  <c:v>3.5261300000000002</c:v>
                </c:pt>
                <c:pt idx="61">
                  <c:v>3.5171599999999996</c:v>
                </c:pt>
                <c:pt idx="62">
                  <c:v>3.5070800000000002</c:v>
                </c:pt>
                <c:pt idx="63">
                  <c:v>3.49823</c:v>
                </c:pt>
                <c:pt idx="64">
                  <c:v>3.4924500000000003</c:v>
                </c:pt>
                <c:pt idx="65">
                  <c:v>3.4880899999999997</c:v>
                </c:pt>
                <c:pt idx="66">
                  <c:v>3.4834100000000001</c:v>
                </c:pt>
                <c:pt idx="67">
                  <c:v>3.4764499999999998</c:v>
                </c:pt>
                <c:pt idx="68">
                  <c:v>3.47011</c:v>
                </c:pt>
                <c:pt idx="69">
                  <c:v>3.4676900000000002</c:v>
                </c:pt>
                <c:pt idx="70">
                  <c:v>3.4693299999999998</c:v>
                </c:pt>
                <c:pt idx="71">
                  <c:v>3.4762900000000001</c:v>
                </c:pt>
                <c:pt idx="72">
                  <c:v>3.4891000000000001</c:v>
                </c:pt>
                <c:pt idx="73">
                  <c:v>3.5035500000000002</c:v>
                </c:pt>
                <c:pt idx="74">
                  <c:v>3.5181100000000001</c:v>
                </c:pt>
                <c:pt idx="75">
                  <c:v>3.53104</c:v>
                </c:pt>
                <c:pt idx="76">
                  <c:v>3.54643</c:v>
                </c:pt>
                <c:pt idx="77">
                  <c:v>3.5605500000000001</c:v>
                </c:pt>
                <c:pt idx="78">
                  <c:v>3.57342</c:v>
                </c:pt>
                <c:pt idx="79">
                  <c:v>3.5893899999999999</c:v>
                </c:pt>
                <c:pt idx="80">
                  <c:v>3.60392</c:v>
                </c:pt>
                <c:pt idx="81">
                  <c:v>3.6168399999999998</c:v>
                </c:pt>
                <c:pt idx="82">
                  <c:v>3.62737</c:v>
                </c:pt>
                <c:pt idx="83">
                  <c:v>3.6365799999999999</c:v>
                </c:pt>
                <c:pt idx="84">
                  <c:v>3.6481599999999998</c:v>
                </c:pt>
                <c:pt idx="85">
                  <c:v>3.6638700000000002</c:v>
                </c:pt>
                <c:pt idx="86">
                  <c:v>3.6792500000000001</c:v>
                </c:pt>
                <c:pt idx="87">
                  <c:v>3.6924899999999998</c:v>
                </c:pt>
                <c:pt idx="88">
                  <c:v>3.7013699999999998</c:v>
                </c:pt>
                <c:pt idx="89">
                  <c:v>3.70825</c:v>
                </c:pt>
                <c:pt idx="90">
                  <c:v>3.71448</c:v>
                </c:pt>
                <c:pt idx="91">
                  <c:v>3.7229800000000002</c:v>
                </c:pt>
                <c:pt idx="92">
                  <c:v>3.7343599999999997</c:v>
                </c:pt>
                <c:pt idx="93">
                  <c:v>3.7447399999999997</c:v>
                </c:pt>
                <c:pt idx="94">
                  <c:v>3.7520899999999999</c:v>
                </c:pt>
                <c:pt idx="95">
                  <c:v>3.7601100000000001</c:v>
                </c:pt>
                <c:pt idx="96">
                  <c:v>3.7686599999999997</c:v>
                </c:pt>
                <c:pt idx="97">
                  <c:v>3.7742500000000003</c:v>
                </c:pt>
                <c:pt idx="98">
                  <c:v>3.7795399999999999</c:v>
                </c:pt>
                <c:pt idx="99">
                  <c:v>3.78261</c:v>
                </c:pt>
                <c:pt idx="100">
                  <c:v>3.7884500000000001</c:v>
                </c:pt>
                <c:pt idx="101">
                  <c:v>3.7919499999999999</c:v>
                </c:pt>
                <c:pt idx="102">
                  <c:v>3.7943199999999999</c:v>
                </c:pt>
                <c:pt idx="103">
                  <c:v>3.7981100000000003</c:v>
                </c:pt>
                <c:pt idx="104">
                  <c:v>3.8004500000000001</c:v>
                </c:pt>
                <c:pt idx="105">
                  <c:v>3.8005599999999999</c:v>
                </c:pt>
                <c:pt idx="106">
                  <c:v>3.7991099999999998</c:v>
                </c:pt>
                <c:pt idx="107">
                  <c:v>3.7977400000000001</c:v>
                </c:pt>
                <c:pt idx="108">
                  <c:v>3.7957700000000001</c:v>
                </c:pt>
                <c:pt idx="109">
                  <c:v>3.7977300000000005</c:v>
                </c:pt>
                <c:pt idx="110">
                  <c:v>3.7982</c:v>
                </c:pt>
                <c:pt idx="111">
                  <c:v>3.7965599999999999</c:v>
                </c:pt>
                <c:pt idx="112">
                  <c:v>3.7949799999999998</c:v>
                </c:pt>
                <c:pt idx="113">
                  <c:v>3.7950699999999999</c:v>
                </c:pt>
                <c:pt idx="114">
                  <c:v>3.7957800000000002</c:v>
                </c:pt>
                <c:pt idx="115">
                  <c:v>3.7950400000000002</c:v>
                </c:pt>
                <c:pt idx="116">
                  <c:v>3.7955800000000002</c:v>
                </c:pt>
                <c:pt idx="117">
                  <c:v>3.79461</c:v>
                </c:pt>
                <c:pt idx="118">
                  <c:v>3.7889400000000002</c:v>
                </c:pt>
                <c:pt idx="119">
                  <c:v>3.7824499999999999</c:v>
                </c:pt>
                <c:pt idx="120">
                  <c:v>3.7717700000000001</c:v>
                </c:pt>
                <c:pt idx="121">
                  <c:v>3.76051</c:v>
                </c:pt>
                <c:pt idx="122">
                  <c:v>3.7515199999999997</c:v>
                </c:pt>
                <c:pt idx="123">
                  <c:v>3.7420999999999998</c:v>
                </c:pt>
                <c:pt idx="124">
                  <c:v>3.73447</c:v>
                </c:pt>
                <c:pt idx="125">
                  <c:v>3.7254300000000002</c:v>
                </c:pt>
                <c:pt idx="126">
                  <c:v>3.71706</c:v>
                </c:pt>
                <c:pt idx="127">
                  <c:v>3.7114099999999999</c:v>
                </c:pt>
                <c:pt idx="128">
                  <c:v>3.7054</c:v>
                </c:pt>
                <c:pt idx="129">
                  <c:v>3.69936</c:v>
                </c:pt>
                <c:pt idx="130">
                  <c:v>3.69964</c:v>
                </c:pt>
                <c:pt idx="131">
                  <c:v>3.7033399999999999</c:v>
                </c:pt>
                <c:pt idx="132">
                  <c:v>3.7077399999999998</c:v>
                </c:pt>
                <c:pt idx="133">
                  <c:v>3.71509</c:v>
                </c:pt>
                <c:pt idx="134">
                  <c:v>3.7143600000000001</c:v>
                </c:pt>
                <c:pt idx="135">
                  <c:v>3.7116400000000001</c:v>
                </c:pt>
                <c:pt idx="136">
                  <c:v>3.7098999999999998</c:v>
                </c:pt>
                <c:pt idx="137">
                  <c:v>3.7122300000000004</c:v>
                </c:pt>
                <c:pt idx="138">
                  <c:v>3.7139800000000003</c:v>
                </c:pt>
                <c:pt idx="139">
                  <c:v>3.71401</c:v>
                </c:pt>
                <c:pt idx="140">
                  <c:v>3.7178099999999996</c:v>
                </c:pt>
                <c:pt idx="141">
                  <c:v>3.7085499999999998</c:v>
                </c:pt>
                <c:pt idx="142">
                  <c:v>3.68459</c:v>
                </c:pt>
                <c:pt idx="143">
                  <c:v>3.6727400000000001</c:v>
                </c:pt>
                <c:pt idx="144">
                  <c:v>3.66018</c:v>
                </c:pt>
                <c:pt idx="145">
                  <c:v>3.6443399999999997</c:v>
                </c:pt>
              </c:numCache>
            </c:numRef>
          </c:xVal>
          <c:yVal>
            <c:numRef>
              <c:f>[0]!FT_PH</c:f>
              <c:numCache>
                <c:formatCode>0.00</c:formatCode>
                <c:ptCount val="146"/>
                <c:pt idx="0">
                  <c:v>54.308199999999992</c:v>
                </c:pt>
                <c:pt idx="1">
                  <c:v>53.998500000000007</c:v>
                </c:pt>
                <c:pt idx="2">
                  <c:v>53.679200000000002</c:v>
                </c:pt>
                <c:pt idx="3">
                  <c:v>53.293100000000003</c:v>
                </c:pt>
                <c:pt idx="4">
                  <c:v>52.933500000000002</c:v>
                </c:pt>
                <c:pt idx="5">
                  <c:v>52.650100000000002</c:v>
                </c:pt>
                <c:pt idx="6">
                  <c:v>52.349699999999999</c:v>
                </c:pt>
                <c:pt idx="7">
                  <c:v>52.110700000000001</c:v>
                </c:pt>
                <c:pt idx="8">
                  <c:v>52.002499999999998</c:v>
                </c:pt>
                <c:pt idx="9">
                  <c:v>52.119000000000007</c:v>
                </c:pt>
                <c:pt idx="10">
                  <c:v>52.345200000000006</c:v>
                </c:pt>
                <c:pt idx="11">
                  <c:v>52.367600000000003</c:v>
                </c:pt>
                <c:pt idx="12">
                  <c:v>52.283500000000004</c:v>
                </c:pt>
                <c:pt idx="13">
                  <c:v>52.086699999999993</c:v>
                </c:pt>
                <c:pt idx="14">
                  <c:v>51.803600000000003</c:v>
                </c:pt>
                <c:pt idx="15">
                  <c:v>51.448099999999997</c:v>
                </c:pt>
                <c:pt idx="16">
                  <c:v>51.009400000000007</c:v>
                </c:pt>
                <c:pt idx="17">
                  <c:v>50.539599999999993</c:v>
                </c:pt>
                <c:pt idx="18">
                  <c:v>50.041500000000006</c:v>
                </c:pt>
                <c:pt idx="19">
                  <c:v>49.654900000000005</c:v>
                </c:pt>
                <c:pt idx="20">
                  <c:v>49.272199999999998</c:v>
                </c:pt>
                <c:pt idx="21">
                  <c:v>48.879400000000004</c:v>
                </c:pt>
                <c:pt idx="22">
                  <c:v>48.530099999999997</c:v>
                </c:pt>
                <c:pt idx="23">
                  <c:v>48.213000000000001</c:v>
                </c:pt>
                <c:pt idx="24">
                  <c:v>47.880499999999998</c:v>
                </c:pt>
                <c:pt idx="25">
                  <c:v>47.505399999999995</c:v>
                </c:pt>
                <c:pt idx="26">
                  <c:v>47.099699999999999</c:v>
                </c:pt>
                <c:pt idx="27">
                  <c:v>46.772200000000005</c:v>
                </c:pt>
                <c:pt idx="28">
                  <c:v>46.486400000000003</c:v>
                </c:pt>
                <c:pt idx="29">
                  <c:v>46.256300000000003</c:v>
                </c:pt>
                <c:pt idx="30">
                  <c:v>46.005400000000002</c:v>
                </c:pt>
                <c:pt idx="31">
                  <c:v>45.750800000000005</c:v>
                </c:pt>
                <c:pt idx="32">
                  <c:v>45.562799999999996</c:v>
                </c:pt>
                <c:pt idx="33">
                  <c:v>45.408999999999999</c:v>
                </c:pt>
                <c:pt idx="34">
                  <c:v>45.230699999999999</c:v>
                </c:pt>
                <c:pt idx="35">
                  <c:v>45.147599999999997</c:v>
                </c:pt>
                <c:pt idx="36">
                  <c:v>45.085700000000003</c:v>
                </c:pt>
                <c:pt idx="37">
                  <c:v>45.026299999999999</c:v>
                </c:pt>
                <c:pt idx="38">
                  <c:v>44.964799999999997</c:v>
                </c:pt>
                <c:pt idx="39">
                  <c:v>44.978999999999999</c:v>
                </c:pt>
                <c:pt idx="40">
                  <c:v>45.025300000000001</c:v>
                </c:pt>
                <c:pt idx="41">
                  <c:v>45.080300000000001</c:v>
                </c:pt>
                <c:pt idx="42">
                  <c:v>45.151000000000003</c:v>
                </c:pt>
                <c:pt idx="43">
                  <c:v>45.218499999999999</c:v>
                </c:pt>
                <c:pt idx="44">
                  <c:v>45.167400000000001</c:v>
                </c:pt>
                <c:pt idx="45">
                  <c:v>45.197099999999999</c:v>
                </c:pt>
                <c:pt idx="46">
                  <c:v>45.283299999999997</c:v>
                </c:pt>
                <c:pt idx="47">
                  <c:v>45.367800000000003</c:v>
                </c:pt>
                <c:pt idx="48">
                  <c:v>45.4681</c:v>
                </c:pt>
                <c:pt idx="49">
                  <c:v>45.595400000000005</c:v>
                </c:pt>
                <c:pt idx="50">
                  <c:v>45.678200000000004</c:v>
                </c:pt>
                <c:pt idx="51">
                  <c:v>45.756999999999998</c:v>
                </c:pt>
                <c:pt idx="52">
                  <c:v>45.786700000000003</c:v>
                </c:pt>
                <c:pt idx="53">
                  <c:v>45.819700000000005</c:v>
                </c:pt>
                <c:pt idx="54">
                  <c:v>45.870800000000003</c:v>
                </c:pt>
                <c:pt idx="55">
                  <c:v>45.9602</c:v>
                </c:pt>
                <c:pt idx="56">
                  <c:v>46.057500000000005</c:v>
                </c:pt>
                <c:pt idx="57">
                  <c:v>46.088699999999996</c:v>
                </c:pt>
                <c:pt idx="58">
                  <c:v>46.076799999999999</c:v>
                </c:pt>
                <c:pt idx="59">
                  <c:v>46.051099999999998</c:v>
                </c:pt>
                <c:pt idx="60">
                  <c:v>46.061800000000005</c:v>
                </c:pt>
                <c:pt idx="61">
                  <c:v>46.087800000000001</c:v>
                </c:pt>
                <c:pt idx="62">
                  <c:v>46.065300000000001</c:v>
                </c:pt>
                <c:pt idx="63">
                  <c:v>46.0871</c:v>
                </c:pt>
                <c:pt idx="64">
                  <c:v>46.018999999999998</c:v>
                </c:pt>
                <c:pt idx="65">
                  <c:v>45.897199999999998</c:v>
                </c:pt>
                <c:pt idx="66">
                  <c:v>45.838499999999996</c:v>
                </c:pt>
                <c:pt idx="67">
                  <c:v>45.872399999999999</c:v>
                </c:pt>
                <c:pt idx="68">
                  <c:v>45.939300000000003</c:v>
                </c:pt>
                <c:pt idx="69">
                  <c:v>45.922400000000003</c:v>
                </c:pt>
                <c:pt idx="70">
                  <c:v>45.820799999999998</c:v>
                </c:pt>
                <c:pt idx="71">
                  <c:v>45.667200000000001</c:v>
                </c:pt>
                <c:pt idx="72">
                  <c:v>45.439800000000005</c:v>
                </c:pt>
                <c:pt idx="73">
                  <c:v>45.244800000000005</c:v>
                </c:pt>
                <c:pt idx="74">
                  <c:v>45.114699999999999</c:v>
                </c:pt>
                <c:pt idx="75">
                  <c:v>45.069299999999998</c:v>
                </c:pt>
                <c:pt idx="76">
                  <c:v>45.020400000000002</c:v>
                </c:pt>
                <c:pt idx="77">
                  <c:v>44.985500000000002</c:v>
                </c:pt>
                <c:pt idx="78">
                  <c:v>44.9756</c:v>
                </c:pt>
                <c:pt idx="79">
                  <c:v>44.944499999999998</c:v>
                </c:pt>
                <c:pt idx="80">
                  <c:v>44.938400000000001</c:v>
                </c:pt>
                <c:pt idx="81">
                  <c:v>44.977200000000003</c:v>
                </c:pt>
                <c:pt idx="82">
                  <c:v>45.007000000000005</c:v>
                </c:pt>
                <c:pt idx="83">
                  <c:v>45.061900000000001</c:v>
                </c:pt>
                <c:pt idx="84">
                  <c:v>45.132800000000003</c:v>
                </c:pt>
                <c:pt idx="85">
                  <c:v>45.156300000000002</c:v>
                </c:pt>
                <c:pt idx="86">
                  <c:v>45.170200000000001</c:v>
                </c:pt>
                <c:pt idx="87">
                  <c:v>45.275300000000001</c:v>
                </c:pt>
                <c:pt idx="88">
                  <c:v>45.344799999999999</c:v>
                </c:pt>
                <c:pt idx="89">
                  <c:v>45.397100000000002</c:v>
                </c:pt>
                <c:pt idx="90">
                  <c:v>45.4818</c:v>
                </c:pt>
                <c:pt idx="91">
                  <c:v>45.531799999999997</c:v>
                </c:pt>
                <c:pt idx="92">
                  <c:v>45.541499999999999</c:v>
                </c:pt>
                <c:pt idx="93">
                  <c:v>45.551400000000001</c:v>
                </c:pt>
                <c:pt idx="94">
                  <c:v>45.662100000000002</c:v>
                </c:pt>
                <c:pt idx="95">
                  <c:v>45.731899999999996</c:v>
                </c:pt>
                <c:pt idx="96">
                  <c:v>45.778500000000001</c:v>
                </c:pt>
                <c:pt idx="97">
                  <c:v>45.879199999999997</c:v>
                </c:pt>
                <c:pt idx="98">
                  <c:v>45.943300000000001</c:v>
                </c:pt>
                <c:pt idx="99">
                  <c:v>46.0124</c:v>
                </c:pt>
                <c:pt idx="100">
                  <c:v>46.048299999999998</c:v>
                </c:pt>
                <c:pt idx="101">
                  <c:v>46.099899999999998</c:v>
                </c:pt>
                <c:pt idx="102">
                  <c:v>46.186899999999994</c:v>
                </c:pt>
                <c:pt idx="103">
                  <c:v>46.2727</c:v>
                </c:pt>
                <c:pt idx="104">
                  <c:v>46.376100000000001</c:v>
                </c:pt>
                <c:pt idx="105">
                  <c:v>46.511599999999994</c:v>
                </c:pt>
                <c:pt idx="106">
                  <c:v>46.619300000000003</c:v>
                </c:pt>
                <c:pt idx="107">
                  <c:v>46.709000000000003</c:v>
                </c:pt>
                <c:pt idx="108">
                  <c:v>46.794999999999995</c:v>
                </c:pt>
                <c:pt idx="109">
                  <c:v>46.903099999999995</c:v>
                </c:pt>
                <c:pt idx="110">
                  <c:v>47.029499999999999</c:v>
                </c:pt>
                <c:pt idx="111">
                  <c:v>47.1601</c:v>
                </c:pt>
                <c:pt idx="112">
                  <c:v>47.297200000000004</c:v>
                </c:pt>
                <c:pt idx="113">
                  <c:v>47.441600000000001</c:v>
                </c:pt>
                <c:pt idx="114">
                  <c:v>47.6111</c:v>
                </c:pt>
                <c:pt idx="115">
                  <c:v>47.791400000000003</c:v>
                </c:pt>
                <c:pt idx="116">
                  <c:v>47.931699999999999</c:v>
                </c:pt>
                <c:pt idx="117">
                  <c:v>48.058099999999996</c:v>
                </c:pt>
                <c:pt idx="118">
                  <c:v>48.235900000000001</c:v>
                </c:pt>
                <c:pt idx="119">
                  <c:v>48.407800000000002</c:v>
                </c:pt>
                <c:pt idx="120">
                  <c:v>48.557899999999997</c:v>
                </c:pt>
                <c:pt idx="121">
                  <c:v>48.710700000000003</c:v>
                </c:pt>
                <c:pt idx="122">
                  <c:v>48.793500000000002</c:v>
                </c:pt>
                <c:pt idx="123">
                  <c:v>48.888799999999996</c:v>
                </c:pt>
                <c:pt idx="124">
                  <c:v>48.9664</c:v>
                </c:pt>
                <c:pt idx="125">
                  <c:v>49.1066</c:v>
                </c:pt>
                <c:pt idx="126">
                  <c:v>49.265500000000003</c:v>
                </c:pt>
                <c:pt idx="127">
                  <c:v>49.399900000000002</c:v>
                </c:pt>
                <c:pt idx="128">
                  <c:v>49.535600000000002</c:v>
                </c:pt>
                <c:pt idx="129">
                  <c:v>49.670400000000001</c:v>
                </c:pt>
                <c:pt idx="130">
                  <c:v>49.724600000000002</c:v>
                </c:pt>
                <c:pt idx="131">
                  <c:v>49.769100000000002</c:v>
                </c:pt>
                <c:pt idx="132">
                  <c:v>49.843800000000002</c:v>
                </c:pt>
                <c:pt idx="133">
                  <c:v>49.875999999999998</c:v>
                </c:pt>
                <c:pt idx="134">
                  <c:v>49.980899999999998</c:v>
                </c:pt>
                <c:pt idx="135">
                  <c:v>50.085900000000002</c:v>
                </c:pt>
                <c:pt idx="136">
                  <c:v>50.191499999999998</c:v>
                </c:pt>
                <c:pt idx="137">
                  <c:v>50.251400000000004</c:v>
                </c:pt>
                <c:pt idx="138">
                  <c:v>50.306799999999996</c:v>
                </c:pt>
                <c:pt idx="139">
                  <c:v>50.343800000000002</c:v>
                </c:pt>
                <c:pt idx="140">
                  <c:v>50.270600000000002</c:v>
                </c:pt>
                <c:pt idx="141">
                  <c:v>50.4437</c:v>
                </c:pt>
                <c:pt idx="142">
                  <c:v>50.793799999999997</c:v>
                </c:pt>
                <c:pt idx="143">
                  <c:v>50.785499999999992</c:v>
                </c:pt>
                <c:pt idx="144">
                  <c:v>50.308299999999996</c:v>
                </c:pt>
                <c:pt idx="145">
                  <c:v>50.4756</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3.8517200000000003</c:v>
                </c:pt>
                <c:pt idx="1">
                  <c:v>3.69964</c:v>
                </c:pt>
              </c:numCache>
            </c:numRef>
          </c:xVal>
          <c:yVal>
            <c:numRef>
              <c:f>info!$W$2:$W$3</c:f>
              <c:numCache>
                <c:formatCode>0.00</c:formatCode>
                <c:ptCount val="2"/>
                <c:pt idx="0">
                  <c:v>52.086699999999993</c:v>
                </c:pt>
                <c:pt idx="1">
                  <c:v>49.724600000000002</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3.60392</c:v>
                </c:pt>
                <c:pt idx="1">
                  <c:v>4.2923499999999999</c:v>
                </c:pt>
              </c:numCache>
            </c:numRef>
          </c:xVal>
          <c:yVal>
            <c:numRef>
              <c:f>info!$W$15:$W$16</c:f>
              <c:numCache>
                <c:formatCode>0.00_ </c:formatCode>
                <c:ptCount val="2"/>
                <c:pt idx="0">
                  <c:v>44.938400000000001</c:v>
                </c:pt>
                <c:pt idx="1">
                  <c:v>54.308199999999992</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3.7410958219178072</c:v>
                </c:pt>
              </c:numCache>
            </c:numRef>
          </c:xVal>
          <c:yVal>
            <c:numRef>
              <c:f>info!$N$9</c:f>
              <c:numCache>
                <c:formatCode>0.0</c:formatCode>
                <c:ptCount val="1"/>
                <c:pt idx="0">
                  <c:v>47.542904109589045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40.5578</c:v>
                </c:pt>
                <c:pt idx="1">
                  <c:v>33.215899999999998</c:v>
                </c:pt>
                <c:pt idx="2">
                  <c:v>16.945499999999999</c:v>
                </c:pt>
                <c:pt idx="3">
                  <c:v>30.045000000000002</c:v>
                </c:pt>
                <c:pt idx="4">
                  <c:v>67.636700000000005</c:v>
                </c:pt>
                <c:pt idx="5">
                  <c:v>66.8994</c:v>
                </c:pt>
                <c:pt idx="6">
                  <c:v>26.876899999999999</c:v>
                </c:pt>
                <c:pt idx="7">
                  <c:v>67.494900000000001</c:v>
                </c:pt>
                <c:pt idx="8">
                  <c:v>19.308599999999998</c:v>
                </c:pt>
                <c:pt idx="9">
                  <c:v>30.420999999999999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50.43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50.430660000000003</c:v>
                </c:pt>
                <c:pt idx="1">
                  <c:v>50.430660000000003</c:v>
                </c:pt>
                <c:pt idx="2">
                  <c:v>0</c:v>
                </c:pt>
              </c:numCache>
            </c:numRef>
          </c:xVal>
          <c:yVal>
            <c:numRef>
              <c:f>'R2'!$I$5:$I$7</c:f>
              <c:numCache>
                <c:formatCode>0.0_ </c:formatCode>
                <c:ptCount val="3"/>
                <c:pt idx="0">
                  <c:v>0</c:v>
                </c:pt>
                <c:pt idx="1">
                  <c:v>50.773863545556019</c:v>
                </c:pt>
                <c:pt idx="2">
                  <c:v>50.773863545556019</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62.121</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62.120666666666665</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1.86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1.8636200000000001</c:v>
                </c:pt>
                <c:pt idx="1">
                  <c:v>1.8636200000000001</c:v>
                </c:pt>
                <c:pt idx="2">
                  <c:v>0</c:v>
                </c:pt>
              </c:numCache>
            </c:numRef>
          </c:xVal>
          <c:yVal>
            <c:numRef>
              <c:f>'R3'!$I$6:$I$8</c:f>
              <c:numCache>
                <c:formatCode>0.0_ </c:formatCode>
                <c:ptCount val="3"/>
                <c:pt idx="0">
                  <c:v>0</c:v>
                </c:pt>
                <c:pt idx="1">
                  <c:v>47.965068772614131</c:v>
                </c:pt>
                <c:pt idx="2">
                  <c:v>47.965068772614131</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0.40803568254179656</c:v>
                </c:pt>
                <c:pt idx="1">
                  <c:v>0.40803568254179656</c:v>
                </c:pt>
                <c:pt idx="2">
                  <c:v>-7</c:v>
                </c:pt>
              </c:numCache>
            </c:numRef>
          </c:xVal>
          <c:yVal>
            <c:numRef>
              <c:f>'R'!$I$5:$I$7</c:f>
              <c:numCache>
                <c:formatCode>0.0_ </c:formatCode>
                <c:ptCount val="3"/>
                <c:pt idx="0">
                  <c:v>0</c:v>
                </c:pt>
                <c:pt idx="1">
                  <c:v>69.308859457719819</c:v>
                </c:pt>
                <c:pt idx="2">
                  <c:v>69.308859457719819</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0.40803568254179656</c:v>
                </c:pt>
              </c:numCache>
            </c:numRef>
          </c:xVal>
          <c:yVal>
            <c:numRef>
              <c:f>'R'!$I$4</c:f>
              <c:numCache>
                <c:formatCode>0.00_ </c:formatCode>
                <c:ptCount val="1"/>
                <c:pt idx="0">
                  <c:v>69.308859457719819</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0.40651799999999999</c:v>
                </c:pt>
                <c:pt idx="2">
                  <c:v>0.81248200000000004</c:v>
                </c:pt>
                <c:pt idx="3">
                  <c:v>1.2202599999999999</c:v>
                </c:pt>
                <c:pt idx="4">
                  <c:v>1.6277699999999999</c:v>
                </c:pt>
                <c:pt idx="5">
                  <c:v>2.0306299999999999</c:v>
                </c:pt>
                <c:pt idx="6">
                  <c:v>2.4380099999999998</c:v>
                </c:pt>
                <c:pt idx="7">
                  <c:v>2.8451599999999999</c:v>
                </c:pt>
                <c:pt idx="8">
                  <c:v>3.2505600000000001</c:v>
                </c:pt>
                <c:pt idx="9">
                  <c:v>3.6562600000000001</c:v>
                </c:pt>
                <c:pt idx="10">
                  <c:v>4.0643799999999999</c:v>
                </c:pt>
                <c:pt idx="11">
                  <c:v>4.4674699999999996</c:v>
                </c:pt>
                <c:pt idx="12">
                  <c:v>4.8773</c:v>
                </c:pt>
                <c:pt idx="13">
                  <c:v>5.2807300000000001</c:v>
                </c:pt>
                <c:pt idx="14">
                  <c:v>5.6879799999999996</c:v>
                </c:pt>
                <c:pt idx="15">
                  <c:v>6.0959700000000003</c:v>
                </c:pt>
                <c:pt idx="16">
                  <c:v>6.4992000000000001</c:v>
                </c:pt>
                <c:pt idx="17">
                  <c:v>6.9060199999999998</c:v>
                </c:pt>
                <c:pt idx="18">
                  <c:v>7.3141600000000002</c:v>
                </c:pt>
                <c:pt idx="19">
                  <c:v>7.7170500000000004</c:v>
                </c:pt>
                <c:pt idx="20">
                  <c:v>8.1264199999999995</c:v>
                </c:pt>
                <c:pt idx="21">
                  <c:v>8.5318799999999992</c:v>
                </c:pt>
                <c:pt idx="22">
                  <c:v>8.9375999999999998</c:v>
                </c:pt>
                <c:pt idx="23">
                  <c:v>9.3461800000000004</c:v>
                </c:pt>
                <c:pt idx="24">
                  <c:v>9.7502399999999998</c:v>
                </c:pt>
                <c:pt idx="25">
                  <c:v>10.1586</c:v>
                </c:pt>
                <c:pt idx="26">
                  <c:v>10.564299999999999</c:v>
                </c:pt>
                <c:pt idx="27">
                  <c:v>10.970599999999999</c:v>
                </c:pt>
                <c:pt idx="28">
                  <c:v>11.3749</c:v>
                </c:pt>
                <c:pt idx="29">
                  <c:v>11.784000000000001</c:v>
                </c:pt>
                <c:pt idx="30">
                  <c:v>12.187900000000001</c:v>
                </c:pt>
                <c:pt idx="31">
                  <c:v>12.5961</c:v>
                </c:pt>
                <c:pt idx="32">
                  <c:v>13.0016</c:v>
                </c:pt>
                <c:pt idx="33">
                  <c:v>13.41</c:v>
                </c:pt>
                <c:pt idx="34">
                  <c:v>13.8141</c:v>
                </c:pt>
                <c:pt idx="35">
                  <c:v>14.2171</c:v>
                </c:pt>
                <c:pt idx="36">
                  <c:v>14.625400000000001</c:v>
                </c:pt>
                <c:pt idx="37">
                  <c:v>15.0334</c:v>
                </c:pt>
                <c:pt idx="38">
                  <c:v>15.4383</c:v>
                </c:pt>
                <c:pt idx="39">
                  <c:v>15.8443</c:v>
                </c:pt>
                <c:pt idx="40">
                  <c:v>16.252199999999998</c:v>
                </c:pt>
                <c:pt idx="41">
                  <c:v>16.655899999999999</c:v>
                </c:pt>
                <c:pt idx="42">
                  <c:v>17.063300000000002</c:v>
                </c:pt>
                <c:pt idx="43">
                  <c:v>17.468900000000001</c:v>
                </c:pt>
                <c:pt idx="44">
                  <c:v>17.874099999999999</c:v>
                </c:pt>
                <c:pt idx="45">
                  <c:v>18.2819</c:v>
                </c:pt>
                <c:pt idx="46">
                  <c:v>18.688400000000001</c:v>
                </c:pt>
                <c:pt idx="47">
                  <c:v>19.093800000000002</c:v>
                </c:pt>
                <c:pt idx="48">
                  <c:v>19.499199999999998</c:v>
                </c:pt>
                <c:pt idx="49">
                  <c:v>19.908200000000001</c:v>
                </c:pt>
                <c:pt idx="50">
                  <c:v>20.313600000000001</c:v>
                </c:pt>
                <c:pt idx="51">
                  <c:v>20.722300000000001</c:v>
                </c:pt>
                <c:pt idx="52">
                  <c:v>21.125599999999999</c:v>
                </c:pt>
                <c:pt idx="53">
                  <c:v>21.529299999999999</c:v>
                </c:pt>
                <c:pt idx="54">
                  <c:v>21.941199999999998</c:v>
                </c:pt>
                <c:pt idx="55">
                  <c:v>22.3446</c:v>
                </c:pt>
                <c:pt idx="56">
                  <c:v>22.749600000000001</c:v>
                </c:pt>
                <c:pt idx="57">
                  <c:v>23.156400000000001</c:v>
                </c:pt>
                <c:pt idx="58">
                  <c:v>23.564</c:v>
                </c:pt>
                <c:pt idx="59">
                  <c:v>23.968399999999999</c:v>
                </c:pt>
                <c:pt idx="60">
                  <c:v>24.3764</c:v>
                </c:pt>
                <c:pt idx="61">
                  <c:v>24.780799999999999</c:v>
                </c:pt>
                <c:pt idx="62">
                  <c:v>25.189599999999999</c:v>
                </c:pt>
                <c:pt idx="63">
                  <c:v>25.596599999999999</c:v>
                </c:pt>
                <c:pt idx="64">
                  <c:v>25.999400000000001</c:v>
                </c:pt>
                <c:pt idx="65">
                  <c:v>26.409800000000001</c:v>
                </c:pt>
                <c:pt idx="66">
                  <c:v>26.8139</c:v>
                </c:pt>
                <c:pt idx="67">
                  <c:v>27.218</c:v>
                </c:pt>
                <c:pt idx="68">
                  <c:v>27.6265</c:v>
                </c:pt>
                <c:pt idx="69">
                  <c:v>28.0318</c:v>
                </c:pt>
                <c:pt idx="70">
                  <c:v>28.436599999999999</c:v>
                </c:pt>
                <c:pt idx="71">
                  <c:v>28.845199999999998</c:v>
                </c:pt>
                <c:pt idx="72">
                  <c:v>29.248699999999999</c:v>
                </c:pt>
                <c:pt idx="73">
                  <c:v>29.658000000000001</c:v>
                </c:pt>
                <c:pt idx="74">
                  <c:v>30.0639</c:v>
                </c:pt>
                <c:pt idx="75">
                  <c:v>30.4694</c:v>
                </c:pt>
                <c:pt idx="76">
                  <c:v>30.877099999999999</c:v>
                </c:pt>
                <c:pt idx="77">
                  <c:v>31.280799999999999</c:v>
                </c:pt>
                <c:pt idx="78">
                  <c:v>31.689299999999999</c:v>
                </c:pt>
                <c:pt idx="79">
                  <c:v>32.096200000000003</c:v>
                </c:pt>
                <c:pt idx="80">
                  <c:v>32.498699999999999</c:v>
                </c:pt>
                <c:pt idx="81">
                  <c:v>32.911200000000001</c:v>
                </c:pt>
                <c:pt idx="82">
                  <c:v>33.313200000000002</c:v>
                </c:pt>
                <c:pt idx="83">
                  <c:v>33.718600000000002</c:v>
                </c:pt>
                <c:pt idx="84">
                  <c:v>34.127200000000002</c:v>
                </c:pt>
                <c:pt idx="85">
                  <c:v>34.531100000000002</c:v>
                </c:pt>
                <c:pt idx="86">
                  <c:v>34.937899999999999</c:v>
                </c:pt>
                <c:pt idx="87">
                  <c:v>35.344499999999996</c:v>
                </c:pt>
                <c:pt idx="88">
                  <c:v>35.750700000000002</c:v>
                </c:pt>
                <c:pt idx="89">
                  <c:v>36.1599</c:v>
                </c:pt>
                <c:pt idx="90">
                  <c:v>36.561399999999999</c:v>
                </c:pt>
                <c:pt idx="91">
                  <c:v>36.9679</c:v>
                </c:pt>
                <c:pt idx="92">
                  <c:v>37.376300000000001</c:v>
                </c:pt>
                <c:pt idx="93">
                  <c:v>37.780799999999999</c:v>
                </c:pt>
                <c:pt idx="94">
                  <c:v>38.189100000000003</c:v>
                </c:pt>
                <c:pt idx="95">
                  <c:v>38.594000000000001</c:v>
                </c:pt>
                <c:pt idx="96">
                  <c:v>38.998899999999999</c:v>
                </c:pt>
                <c:pt idx="97">
                  <c:v>39.406100000000002</c:v>
                </c:pt>
                <c:pt idx="98">
                  <c:v>39.8123</c:v>
                </c:pt>
                <c:pt idx="99">
                  <c:v>40.221400000000003</c:v>
                </c:pt>
                <c:pt idx="100">
                  <c:v>40.6248</c:v>
                </c:pt>
                <c:pt idx="101">
                  <c:v>41.037599999999998</c:v>
                </c:pt>
                <c:pt idx="102">
                  <c:v>41.437899999999999</c:v>
                </c:pt>
                <c:pt idx="103">
                  <c:v>41.844000000000001</c:v>
                </c:pt>
                <c:pt idx="104">
                  <c:v>42.249400000000001</c:v>
                </c:pt>
                <c:pt idx="105">
                  <c:v>42.655500000000004</c:v>
                </c:pt>
                <c:pt idx="106">
                  <c:v>43.068199999999997</c:v>
                </c:pt>
                <c:pt idx="107">
                  <c:v>43.4694</c:v>
                </c:pt>
                <c:pt idx="108">
                  <c:v>43.8748</c:v>
                </c:pt>
                <c:pt idx="109">
                  <c:v>44.282699999999998</c:v>
                </c:pt>
                <c:pt idx="110">
                  <c:v>44.686999999999998</c:v>
                </c:pt>
                <c:pt idx="111">
                  <c:v>45.096600000000002</c:v>
                </c:pt>
                <c:pt idx="112">
                  <c:v>45.502000000000002</c:v>
                </c:pt>
                <c:pt idx="113">
                  <c:v>45.906199999999998</c:v>
                </c:pt>
                <c:pt idx="114">
                  <c:v>46.312199999999997</c:v>
                </c:pt>
                <c:pt idx="115">
                  <c:v>46.719499999999996</c:v>
                </c:pt>
                <c:pt idx="116">
                  <c:v>47.128399999999999</c:v>
                </c:pt>
                <c:pt idx="117">
                  <c:v>47.530700000000003</c:v>
                </c:pt>
                <c:pt idx="118">
                  <c:v>47.940100000000001</c:v>
                </c:pt>
                <c:pt idx="119">
                  <c:v>48.344200000000001</c:v>
                </c:pt>
                <c:pt idx="120">
                  <c:v>48.749200000000002</c:v>
                </c:pt>
                <c:pt idx="121">
                  <c:v>49.1586</c:v>
                </c:pt>
                <c:pt idx="122">
                  <c:v>49.561999999999998</c:v>
                </c:pt>
                <c:pt idx="123">
                  <c:v>49.967199999999998</c:v>
                </c:pt>
                <c:pt idx="124">
                  <c:v>50.376300000000001</c:v>
                </c:pt>
                <c:pt idx="125">
                  <c:v>50.783799999999999</c:v>
                </c:pt>
                <c:pt idx="126">
                  <c:v>51.1892</c:v>
                </c:pt>
                <c:pt idx="127">
                  <c:v>51.594700000000003</c:v>
                </c:pt>
                <c:pt idx="128">
                  <c:v>51.999600000000001</c:v>
                </c:pt>
                <c:pt idx="129">
                  <c:v>52.405999999999999</c:v>
                </c:pt>
                <c:pt idx="130">
                  <c:v>52.814599999999999</c:v>
                </c:pt>
                <c:pt idx="131">
                  <c:v>53.218699999999998</c:v>
                </c:pt>
                <c:pt idx="132">
                  <c:v>53.625700000000002</c:v>
                </c:pt>
                <c:pt idx="133">
                  <c:v>54.0321</c:v>
                </c:pt>
                <c:pt idx="134">
                  <c:v>54.435899999999997</c:v>
                </c:pt>
                <c:pt idx="135">
                  <c:v>54.845199999999998</c:v>
                </c:pt>
                <c:pt idx="136">
                  <c:v>55.249000000000002</c:v>
                </c:pt>
                <c:pt idx="137">
                  <c:v>55.658000000000001</c:v>
                </c:pt>
                <c:pt idx="138">
                  <c:v>56.0642</c:v>
                </c:pt>
                <c:pt idx="139">
                  <c:v>56.469000000000001</c:v>
                </c:pt>
                <c:pt idx="140">
                  <c:v>56.877400000000002</c:v>
                </c:pt>
                <c:pt idx="141">
                  <c:v>57.280200000000001</c:v>
                </c:pt>
                <c:pt idx="142">
                  <c:v>57.686999999999998</c:v>
                </c:pt>
                <c:pt idx="143">
                  <c:v>58.093699999999998</c:v>
                </c:pt>
                <c:pt idx="144">
                  <c:v>58.500399999999999</c:v>
                </c:pt>
                <c:pt idx="145">
                  <c:v>58.907600000000002</c:v>
                </c:pt>
              </c:numCache>
            </c:numRef>
          </c:xVal>
          <c:yVal>
            <c:numRef>
              <c:f>FT!$J$2:$J$2000</c:f>
              <c:numCache>
                <c:formatCode>General</c:formatCode>
                <c:ptCount val="1999"/>
                <c:pt idx="0">
                  <c:v>4.2923499999999999</c:v>
                </c:pt>
                <c:pt idx="1">
                  <c:v>4.2640599999999997</c:v>
                </c:pt>
                <c:pt idx="2">
                  <c:v>4.2373099999999999</c:v>
                </c:pt>
                <c:pt idx="3">
                  <c:v>4.2109399999999999</c:v>
                </c:pt>
                <c:pt idx="4">
                  <c:v>4.1832500000000001</c:v>
                </c:pt>
                <c:pt idx="5">
                  <c:v>4.1511500000000003</c:v>
                </c:pt>
                <c:pt idx="6">
                  <c:v>4.1186600000000002</c:v>
                </c:pt>
                <c:pt idx="7">
                  <c:v>4.0850200000000001</c:v>
                </c:pt>
                <c:pt idx="8">
                  <c:v>4.0476999999999999</c:v>
                </c:pt>
                <c:pt idx="9">
                  <c:v>4.0045299999999999</c:v>
                </c:pt>
                <c:pt idx="10">
                  <c:v>3.9594400000000003</c:v>
                </c:pt>
                <c:pt idx="11">
                  <c:v>3.91818</c:v>
                </c:pt>
                <c:pt idx="12">
                  <c:v>3.8813999999999997</c:v>
                </c:pt>
                <c:pt idx="13">
                  <c:v>3.8517200000000003</c:v>
                </c:pt>
                <c:pt idx="14">
                  <c:v>3.8308</c:v>
                </c:pt>
                <c:pt idx="15">
                  <c:v>3.81427</c:v>
                </c:pt>
                <c:pt idx="16">
                  <c:v>3.8020300000000002</c:v>
                </c:pt>
                <c:pt idx="17">
                  <c:v>3.7953999999999999</c:v>
                </c:pt>
                <c:pt idx="18">
                  <c:v>3.7898399999999999</c:v>
                </c:pt>
                <c:pt idx="19">
                  <c:v>3.7867000000000002</c:v>
                </c:pt>
                <c:pt idx="20">
                  <c:v>3.78491</c:v>
                </c:pt>
                <c:pt idx="21">
                  <c:v>3.7874400000000001</c:v>
                </c:pt>
                <c:pt idx="22">
                  <c:v>3.7887399999999998</c:v>
                </c:pt>
                <c:pt idx="23">
                  <c:v>3.7885900000000001</c:v>
                </c:pt>
                <c:pt idx="24">
                  <c:v>3.7837500000000004</c:v>
                </c:pt>
                <c:pt idx="25">
                  <c:v>3.7787999999999999</c:v>
                </c:pt>
                <c:pt idx="26">
                  <c:v>3.77881</c:v>
                </c:pt>
                <c:pt idx="27">
                  <c:v>3.7788399999999998</c:v>
                </c:pt>
                <c:pt idx="28">
                  <c:v>3.7821400000000001</c:v>
                </c:pt>
                <c:pt idx="29">
                  <c:v>3.78898</c:v>
                </c:pt>
                <c:pt idx="30">
                  <c:v>3.7960599999999998</c:v>
                </c:pt>
                <c:pt idx="31">
                  <c:v>3.8047500000000003</c:v>
                </c:pt>
                <c:pt idx="32">
                  <c:v>3.8096899999999998</c:v>
                </c:pt>
                <c:pt idx="33">
                  <c:v>3.8097300000000001</c:v>
                </c:pt>
                <c:pt idx="34">
                  <c:v>3.8050699999999997</c:v>
                </c:pt>
                <c:pt idx="35">
                  <c:v>3.7981500000000001</c:v>
                </c:pt>
                <c:pt idx="36">
                  <c:v>3.79067</c:v>
                </c:pt>
                <c:pt idx="37">
                  <c:v>3.7858799999999997</c:v>
                </c:pt>
                <c:pt idx="38">
                  <c:v>3.7843200000000001</c:v>
                </c:pt>
                <c:pt idx="39">
                  <c:v>3.78132</c:v>
                </c:pt>
                <c:pt idx="40">
                  <c:v>3.7796000000000003</c:v>
                </c:pt>
                <c:pt idx="41">
                  <c:v>3.7766999999999999</c:v>
                </c:pt>
                <c:pt idx="42">
                  <c:v>3.7733299999999996</c:v>
                </c:pt>
                <c:pt idx="43">
                  <c:v>3.7721800000000001</c:v>
                </c:pt>
                <c:pt idx="44">
                  <c:v>3.7702799999999996</c:v>
                </c:pt>
                <c:pt idx="45">
                  <c:v>3.76586</c:v>
                </c:pt>
                <c:pt idx="46">
                  <c:v>3.7549199999999998</c:v>
                </c:pt>
                <c:pt idx="47">
                  <c:v>3.7411299999999996</c:v>
                </c:pt>
                <c:pt idx="48">
                  <c:v>3.7241999999999997</c:v>
                </c:pt>
                <c:pt idx="49">
                  <c:v>3.7093599999999998</c:v>
                </c:pt>
                <c:pt idx="50">
                  <c:v>3.6932900000000002</c:v>
                </c:pt>
                <c:pt idx="51">
                  <c:v>3.6755300000000002</c:v>
                </c:pt>
                <c:pt idx="52">
                  <c:v>3.65733</c:v>
                </c:pt>
                <c:pt idx="53">
                  <c:v>3.6387599999999996</c:v>
                </c:pt>
                <c:pt idx="54">
                  <c:v>3.6163600000000002</c:v>
                </c:pt>
                <c:pt idx="55">
                  <c:v>3.5943900000000002</c:v>
                </c:pt>
                <c:pt idx="56">
                  <c:v>3.57362</c:v>
                </c:pt>
                <c:pt idx="57">
                  <c:v>3.5585200000000001</c:v>
                </c:pt>
                <c:pt idx="58">
                  <c:v>3.54819</c:v>
                </c:pt>
                <c:pt idx="59">
                  <c:v>3.5385499999999999</c:v>
                </c:pt>
                <c:pt idx="60">
                  <c:v>3.5261300000000002</c:v>
                </c:pt>
                <c:pt idx="61">
                  <c:v>3.5171599999999996</c:v>
                </c:pt>
                <c:pt idx="62">
                  <c:v>3.5070800000000002</c:v>
                </c:pt>
                <c:pt idx="63">
                  <c:v>3.49823</c:v>
                </c:pt>
                <c:pt idx="64">
                  <c:v>3.4924500000000003</c:v>
                </c:pt>
                <c:pt idx="65">
                  <c:v>3.4880899999999997</c:v>
                </c:pt>
                <c:pt idx="66">
                  <c:v>3.4834100000000001</c:v>
                </c:pt>
                <c:pt idx="67">
                  <c:v>3.4764499999999998</c:v>
                </c:pt>
                <c:pt idx="68">
                  <c:v>3.47011</c:v>
                </c:pt>
                <c:pt idx="69">
                  <c:v>3.4676900000000002</c:v>
                </c:pt>
                <c:pt idx="70">
                  <c:v>3.4693299999999998</c:v>
                </c:pt>
                <c:pt idx="71">
                  <c:v>3.4762900000000001</c:v>
                </c:pt>
                <c:pt idx="72">
                  <c:v>3.4891000000000001</c:v>
                </c:pt>
                <c:pt idx="73">
                  <c:v>3.5035500000000002</c:v>
                </c:pt>
                <c:pt idx="74">
                  <c:v>3.5181100000000001</c:v>
                </c:pt>
                <c:pt idx="75">
                  <c:v>3.53104</c:v>
                </c:pt>
                <c:pt idx="76">
                  <c:v>3.54643</c:v>
                </c:pt>
                <c:pt idx="77">
                  <c:v>3.5605500000000001</c:v>
                </c:pt>
                <c:pt idx="78">
                  <c:v>3.57342</c:v>
                </c:pt>
                <c:pt idx="79">
                  <c:v>3.5893899999999999</c:v>
                </c:pt>
                <c:pt idx="80">
                  <c:v>3.60392</c:v>
                </c:pt>
                <c:pt idx="81">
                  <c:v>3.6168399999999998</c:v>
                </c:pt>
                <c:pt idx="82">
                  <c:v>3.62737</c:v>
                </c:pt>
                <c:pt idx="83">
                  <c:v>3.6365799999999999</c:v>
                </c:pt>
                <c:pt idx="84">
                  <c:v>3.6481599999999998</c:v>
                </c:pt>
                <c:pt idx="85">
                  <c:v>3.6638700000000002</c:v>
                </c:pt>
                <c:pt idx="86">
                  <c:v>3.6792500000000001</c:v>
                </c:pt>
                <c:pt idx="87">
                  <c:v>3.6924899999999998</c:v>
                </c:pt>
                <c:pt idx="88">
                  <c:v>3.7013699999999998</c:v>
                </c:pt>
                <c:pt idx="89">
                  <c:v>3.70825</c:v>
                </c:pt>
                <c:pt idx="90">
                  <c:v>3.71448</c:v>
                </c:pt>
                <c:pt idx="91">
                  <c:v>3.7229800000000002</c:v>
                </c:pt>
                <c:pt idx="92">
                  <c:v>3.7343599999999997</c:v>
                </c:pt>
                <c:pt idx="93">
                  <c:v>3.7447399999999997</c:v>
                </c:pt>
                <c:pt idx="94">
                  <c:v>3.7520899999999999</c:v>
                </c:pt>
                <c:pt idx="95">
                  <c:v>3.7601100000000001</c:v>
                </c:pt>
                <c:pt idx="96">
                  <c:v>3.7686599999999997</c:v>
                </c:pt>
                <c:pt idx="97">
                  <c:v>3.7742500000000003</c:v>
                </c:pt>
                <c:pt idx="98">
                  <c:v>3.7795399999999999</c:v>
                </c:pt>
                <c:pt idx="99">
                  <c:v>3.78261</c:v>
                </c:pt>
                <c:pt idx="100">
                  <c:v>3.7884500000000001</c:v>
                </c:pt>
                <c:pt idx="101">
                  <c:v>3.7919499999999999</c:v>
                </c:pt>
                <c:pt idx="102">
                  <c:v>3.7943199999999999</c:v>
                </c:pt>
                <c:pt idx="103">
                  <c:v>3.7981100000000003</c:v>
                </c:pt>
                <c:pt idx="104">
                  <c:v>3.8004500000000001</c:v>
                </c:pt>
                <c:pt idx="105">
                  <c:v>3.8005599999999999</c:v>
                </c:pt>
                <c:pt idx="106">
                  <c:v>3.7991099999999998</c:v>
                </c:pt>
                <c:pt idx="107">
                  <c:v>3.7977400000000001</c:v>
                </c:pt>
                <c:pt idx="108">
                  <c:v>3.7957700000000001</c:v>
                </c:pt>
                <c:pt idx="109">
                  <c:v>3.7977300000000005</c:v>
                </c:pt>
                <c:pt idx="110">
                  <c:v>3.7982</c:v>
                </c:pt>
                <c:pt idx="111">
                  <c:v>3.7965599999999999</c:v>
                </c:pt>
                <c:pt idx="112">
                  <c:v>3.7949799999999998</c:v>
                </c:pt>
                <c:pt idx="113">
                  <c:v>3.7950699999999999</c:v>
                </c:pt>
                <c:pt idx="114">
                  <c:v>3.7957800000000002</c:v>
                </c:pt>
                <c:pt idx="115">
                  <c:v>3.7950400000000002</c:v>
                </c:pt>
                <c:pt idx="116">
                  <c:v>3.7955800000000002</c:v>
                </c:pt>
                <c:pt idx="117">
                  <c:v>3.79461</c:v>
                </c:pt>
                <c:pt idx="118">
                  <c:v>3.7889400000000002</c:v>
                </c:pt>
                <c:pt idx="119">
                  <c:v>3.7824499999999999</c:v>
                </c:pt>
                <c:pt idx="120">
                  <c:v>3.7717700000000001</c:v>
                </c:pt>
                <c:pt idx="121">
                  <c:v>3.76051</c:v>
                </c:pt>
                <c:pt idx="122">
                  <c:v>3.7515199999999997</c:v>
                </c:pt>
                <c:pt idx="123">
                  <c:v>3.7420999999999998</c:v>
                </c:pt>
                <c:pt idx="124">
                  <c:v>3.73447</c:v>
                </c:pt>
                <c:pt idx="125">
                  <c:v>3.7254300000000002</c:v>
                </c:pt>
                <c:pt idx="126">
                  <c:v>3.71706</c:v>
                </c:pt>
                <c:pt idx="127">
                  <c:v>3.7114099999999999</c:v>
                </c:pt>
                <c:pt idx="128">
                  <c:v>3.7054</c:v>
                </c:pt>
                <c:pt idx="129">
                  <c:v>3.69936</c:v>
                </c:pt>
                <c:pt idx="130">
                  <c:v>3.69964</c:v>
                </c:pt>
                <c:pt idx="131">
                  <c:v>3.7033399999999999</c:v>
                </c:pt>
                <c:pt idx="132">
                  <c:v>3.7077399999999998</c:v>
                </c:pt>
                <c:pt idx="133">
                  <c:v>3.71509</c:v>
                </c:pt>
                <c:pt idx="134">
                  <c:v>3.7143600000000001</c:v>
                </c:pt>
                <c:pt idx="135">
                  <c:v>3.7116400000000001</c:v>
                </c:pt>
                <c:pt idx="136">
                  <c:v>3.7098999999999998</c:v>
                </c:pt>
                <c:pt idx="137">
                  <c:v>3.7122300000000004</c:v>
                </c:pt>
                <c:pt idx="138">
                  <c:v>3.7139800000000003</c:v>
                </c:pt>
                <c:pt idx="139">
                  <c:v>3.71401</c:v>
                </c:pt>
                <c:pt idx="140">
                  <c:v>3.7178099999999996</c:v>
                </c:pt>
                <c:pt idx="141">
                  <c:v>3.7085499999999998</c:v>
                </c:pt>
                <c:pt idx="142">
                  <c:v>3.68459</c:v>
                </c:pt>
                <c:pt idx="143">
                  <c:v>3.6727400000000001</c:v>
                </c:pt>
                <c:pt idx="144">
                  <c:v>3.66018</c:v>
                </c:pt>
                <c:pt idx="145">
                  <c:v>3.6443399999999997</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4.2923499999999999</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4.2923499999999999</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4.2923499999999999</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4.2923499999999999</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4.2923499999999999</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4.2923499999999999</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4.2923499999999999</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4.2923499999999999</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4.2923499999999999</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4.2923499999999999</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4.2923499999999999</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4.2923499999999999</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4.2923499999999999</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4.2923499999999999</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4.2923499999999999</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4.2923499999999999</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4.2923499999999999</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4.2923499999999999</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4.2923499999999999</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4.2923499999999999</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4.2923499999999999</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4.2923499999999999</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4.2923499999999999</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4.2923499999999999</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0.40651799999999999</c:v>
                </c:pt>
                <c:pt idx="2">
                  <c:v>0.81248200000000004</c:v>
                </c:pt>
                <c:pt idx="3">
                  <c:v>1.2202599999999999</c:v>
                </c:pt>
                <c:pt idx="4">
                  <c:v>1.6277699999999999</c:v>
                </c:pt>
                <c:pt idx="5">
                  <c:v>2.0306299999999999</c:v>
                </c:pt>
                <c:pt idx="6">
                  <c:v>2.4380099999999998</c:v>
                </c:pt>
                <c:pt idx="7">
                  <c:v>2.8451599999999999</c:v>
                </c:pt>
                <c:pt idx="8">
                  <c:v>3.2505600000000001</c:v>
                </c:pt>
                <c:pt idx="9">
                  <c:v>3.6562600000000001</c:v>
                </c:pt>
                <c:pt idx="10">
                  <c:v>4.0643799999999999</c:v>
                </c:pt>
                <c:pt idx="11">
                  <c:v>4.4674699999999996</c:v>
                </c:pt>
                <c:pt idx="12">
                  <c:v>4.8773</c:v>
                </c:pt>
                <c:pt idx="13">
                  <c:v>5.2807300000000001</c:v>
                </c:pt>
                <c:pt idx="14">
                  <c:v>5.6879799999999996</c:v>
                </c:pt>
                <c:pt idx="15">
                  <c:v>6.0959700000000003</c:v>
                </c:pt>
                <c:pt idx="16">
                  <c:v>6.4992000000000001</c:v>
                </c:pt>
                <c:pt idx="17">
                  <c:v>6.9060199999999998</c:v>
                </c:pt>
                <c:pt idx="18">
                  <c:v>7.3141600000000002</c:v>
                </c:pt>
                <c:pt idx="19">
                  <c:v>7.7170500000000004</c:v>
                </c:pt>
                <c:pt idx="20">
                  <c:v>8.1264199999999995</c:v>
                </c:pt>
                <c:pt idx="21">
                  <c:v>8.5318799999999992</c:v>
                </c:pt>
                <c:pt idx="22">
                  <c:v>8.9375999999999998</c:v>
                </c:pt>
                <c:pt idx="23">
                  <c:v>9.3461800000000004</c:v>
                </c:pt>
                <c:pt idx="24">
                  <c:v>9.7502399999999998</c:v>
                </c:pt>
                <c:pt idx="25">
                  <c:v>10.1586</c:v>
                </c:pt>
                <c:pt idx="26">
                  <c:v>10.564299999999999</c:v>
                </c:pt>
                <c:pt idx="27">
                  <c:v>10.970599999999999</c:v>
                </c:pt>
                <c:pt idx="28">
                  <c:v>11.3749</c:v>
                </c:pt>
                <c:pt idx="29">
                  <c:v>11.784000000000001</c:v>
                </c:pt>
                <c:pt idx="30">
                  <c:v>12.187900000000001</c:v>
                </c:pt>
                <c:pt idx="31">
                  <c:v>12.5961</c:v>
                </c:pt>
                <c:pt idx="32">
                  <c:v>13.0016</c:v>
                </c:pt>
                <c:pt idx="33">
                  <c:v>13.41</c:v>
                </c:pt>
                <c:pt idx="34">
                  <c:v>13.8141</c:v>
                </c:pt>
                <c:pt idx="35">
                  <c:v>14.2171</c:v>
                </c:pt>
                <c:pt idx="36">
                  <c:v>14.625400000000001</c:v>
                </c:pt>
                <c:pt idx="37">
                  <c:v>15.0334</c:v>
                </c:pt>
                <c:pt idx="38">
                  <c:v>15.4383</c:v>
                </c:pt>
                <c:pt idx="39">
                  <c:v>15.8443</c:v>
                </c:pt>
                <c:pt idx="40">
                  <c:v>16.252199999999998</c:v>
                </c:pt>
                <c:pt idx="41">
                  <c:v>16.655899999999999</c:v>
                </c:pt>
                <c:pt idx="42">
                  <c:v>17.063300000000002</c:v>
                </c:pt>
                <c:pt idx="43">
                  <c:v>17.468900000000001</c:v>
                </c:pt>
                <c:pt idx="44">
                  <c:v>17.874099999999999</c:v>
                </c:pt>
                <c:pt idx="45">
                  <c:v>18.2819</c:v>
                </c:pt>
                <c:pt idx="46">
                  <c:v>18.688400000000001</c:v>
                </c:pt>
                <c:pt idx="47">
                  <c:v>19.093800000000002</c:v>
                </c:pt>
                <c:pt idx="48">
                  <c:v>19.499199999999998</c:v>
                </c:pt>
                <c:pt idx="49">
                  <c:v>19.908200000000001</c:v>
                </c:pt>
                <c:pt idx="50">
                  <c:v>20.313600000000001</c:v>
                </c:pt>
                <c:pt idx="51">
                  <c:v>20.722300000000001</c:v>
                </c:pt>
                <c:pt idx="52">
                  <c:v>21.125599999999999</c:v>
                </c:pt>
                <c:pt idx="53">
                  <c:v>21.529299999999999</c:v>
                </c:pt>
                <c:pt idx="54">
                  <c:v>21.941199999999998</c:v>
                </c:pt>
                <c:pt idx="55">
                  <c:v>22.3446</c:v>
                </c:pt>
                <c:pt idx="56">
                  <c:v>22.749600000000001</c:v>
                </c:pt>
                <c:pt idx="57">
                  <c:v>23.156400000000001</c:v>
                </c:pt>
                <c:pt idx="58">
                  <c:v>23.564</c:v>
                </c:pt>
                <c:pt idx="59">
                  <c:v>23.968399999999999</c:v>
                </c:pt>
                <c:pt idx="60">
                  <c:v>24.3764</c:v>
                </c:pt>
                <c:pt idx="61">
                  <c:v>24.780799999999999</c:v>
                </c:pt>
                <c:pt idx="62">
                  <c:v>25.189599999999999</c:v>
                </c:pt>
                <c:pt idx="63">
                  <c:v>25.596599999999999</c:v>
                </c:pt>
                <c:pt idx="64">
                  <c:v>25.999400000000001</c:v>
                </c:pt>
                <c:pt idx="65">
                  <c:v>26.409800000000001</c:v>
                </c:pt>
                <c:pt idx="66">
                  <c:v>26.8139</c:v>
                </c:pt>
                <c:pt idx="67">
                  <c:v>27.218</c:v>
                </c:pt>
                <c:pt idx="68">
                  <c:v>27.6265</c:v>
                </c:pt>
                <c:pt idx="69">
                  <c:v>28.0318</c:v>
                </c:pt>
                <c:pt idx="70">
                  <c:v>28.436599999999999</c:v>
                </c:pt>
                <c:pt idx="71">
                  <c:v>28.845199999999998</c:v>
                </c:pt>
                <c:pt idx="72">
                  <c:v>29.248699999999999</c:v>
                </c:pt>
                <c:pt idx="73">
                  <c:v>29.658000000000001</c:v>
                </c:pt>
                <c:pt idx="74">
                  <c:v>30.0639</c:v>
                </c:pt>
                <c:pt idx="75">
                  <c:v>30.4694</c:v>
                </c:pt>
                <c:pt idx="76">
                  <c:v>30.877099999999999</c:v>
                </c:pt>
                <c:pt idx="77">
                  <c:v>31.280799999999999</c:v>
                </c:pt>
                <c:pt idx="78">
                  <c:v>31.689299999999999</c:v>
                </c:pt>
                <c:pt idx="79">
                  <c:v>32.096200000000003</c:v>
                </c:pt>
                <c:pt idx="80">
                  <c:v>32.498699999999999</c:v>
                </c:pt>
                <c:pt idx="81">
                  <c:v>32.911200000000001</c:v>
                </c:pt>
                <c:pt idx="82">
                  <c:v>33.313200000000002</c:v>
                </c:pt>
                <c:pt idx="83">
                  <c:v>33.718600000000002</c:v>
                </c:pt>
                <c:pt idx="84">
                  <c:v>34.127200000000002</c:v>
                </c:pt>
                <c:pt idx="85">
                  <c:v>34.531100000000002</c:v>
                </c:pt>
                <c:pt idx="86">
                  <c:v>34.937899999999999</c:v>
                </c:pt>
                <c:pt idx="87">
                  <c:v>35.344499999999996</c:v>
                </c:pt>
                <c:pt idx="88">
                  <c:v>35.750700000000002</c:v>
                </c:pt>
                <c:pt idx="89">
                  <c:v>36.1599</c:v>
                </c:pt>
                <c:pt idx="90">
                  <c:v>36.561399999999999</c:v>
                </c:pt>
                <c:pt idx="91">
                  <c:v>36.9679</c:v>
                </c:pt>
                <c:pt idx="92">
                  <c:v>37.376300000000001</c:v>
                </c:pt>
                <c:pt idx="93">
                  <c:v>37.780799999999999</c:v>
                </c:pt>
                <c:pt idx="94">
                  <c:v>38.189100000000003</c:v>
                </c:pt>
                <c:pt idx="95">
                  <c:v>38.594000000000001</c:v>
                </c:pt>
                <c:pt idx="96">
                  <c:v>38.998899999999999</c:v>
                </c:pt>
                <c:pt idx="97">
                  <c:v>39.406100000000002</c:v>
                </c:pt>
                <c:pt idx="98">
                  <c:v>39.8123</c:v>
                </c:pt>
                <c:pt idx="99">
                  <c:v>40.221400000000003</c:v>
                </c:pt>
                <c:pt idx="100">
                  <c:v>40.6248</c:v>
                </c:pt>
                <c:pt idx="101">
                  <c:v>41.037599999999998</c:v>
                </c:pt>
                <c:pt idx="102">
                  <c:v>41.437899999999999</c:v>
                </c:pt>
                <c:pt idx="103">
                  <c:v>41.844000000000001</c:v>
                </c:pt>
                <c:pt idx="104">
                  <c:v>42.249400000000001</c:v>
                </c:pt>
                <c:pt idx="105">
                  <c:v>42.655500000000004</c:v>
                </c:pt>
                <c:pt idx="106">
                  <c:v>43.068199999999997</c:v>
                </c:pt>
                <c:pt idx="107">
                  <c:v>43.4694</c:v>
                </c:pt>
                <c:pt idx="108">
                  <c:v>43.8748</c:v>
                </c:pt>
                <c:pt idx="109">
                  <c:v>44.282699999999998</c:v>
                </c:pt>
                <c:pt idx="110">
                  <c:v>44.686999999999998</c:v>
                </c:pt>
                <c:pt idx="111">
                  <c:v>45.096600000000002</c:v>
                </c:pt>
                <c:pt idx="112">
                  <c:v>45.502000000000002</c:v>
                </c:pt>
                <c:pt idx="113">
                  <c:v>45.906199999999998</c:v>
                </c:pt>
                <c:pt idx="114">
                  <c:v>46.312199999999997</c:v>
                </c:pt>
                <c:pt idx="115">
                  <c:v>46.719499999999996</c:v>
                </c:pt>
                <c:pt idx="116">
                  <c:v>47.128399999999999</c:v>
                </c:pt>
                <c:pt idx="117">
                  <c:v>47.530700000000003</c:v>
                </c:pt>
                <c:pt idx="118">
                  <c:v>47.940100000000001</c:v>
                </c:pt>
                <c:pt idx="119">
                  <c:v>48.344200000000001</c:v>
                </c:pt>
                <c:pt idx="120">
                  <c:v>48.749200000000002</c:v>
                </c:pt>
                <c:pt idx="121">
                  <c:v>49.1586</c:v>
                </c:pt>
                <c:pt idx="122">
                  <c:v>49.561999999999998</c:v>
                </c:pt>
                <c:pt idx="123">
                  <c:v>49.967199999999998</c:v>
                </c:pt>
                <c:pt idx="124">
                  <c:v>50.376300000000001</c:v>
                </c:pt>
                <c:pt idx="125">
                  <c:v>50.783799999999999</c:v>
                </c:pt>
                <c:pt idx="126">
                  <c:v>51.1892</c:v>
                </c:pt>
                <c:pt idx="127">
                  <c:v>51.594700000000003</c:v>
                </c:pt>
                <c:pt idx="128">
                  <c:v>51.999600000000001</c:v>
                </c:pt>
                <c:pt idx="129">
                  <c:v>52.405999999999999</c:v>
                </c:pt>
                <c:pt idx="130">
                  <c:v>52.814599999999999</c:v>
                </c:pt>
                <c:pt idx="131">
                  <c:v>53.218699999999998</c:v>
                </c:pt>
                <c:pt idx="132">
                  <c:v>53.625700000000002</c:v>
                </c:pt>
                <c:pt idx="133">
                  <c:v>54.0321</c:v>
                </c:pt>
                <c:pt idx="134">
                  <c:v>54.435899999999997</c:v>
                </c:pt>
                <c:pt idx="135">
                  <c:v>54.845199999999998</c:v>
                </c:pt>
                <c:pt idx="136">
                  <c:v>55.249000000000002</c:v>
                </c:pt>
                <c:pt idx="137">
                  <c:v>55.658000000000001</c:v>
                </c:pt>
                <c:pt idx="138">
                  <c:v>56.0642</c:v>
                </c:pt>
                <c:pt idx="139">
                  <c:v>56.469000000000001</c:v>
                </c:pt>
                <c:pt idx="140">
                  <c:v>56.877400000000002</c:v>
                </c:pt>
                <c:pt idx="141">
                  <c:v>57.280200000000001</c:v>
                </c:pt>
                <c:pt idx="142">
                  <c:v>57.686999999999998</c:v>
                </c:pt>
                <c:pt idx="143">
                  <c:v>58.093699999999998</c:v>
                </c:pt>
                <c:pt idx="144">
                  <c:v>58.500399999999999</c:v>
                </c:pt>
                <c:pt idx="145">
                  <c:v>58.907600000000002</c:v>
                </c:pt>
              </c:numCache>
            </c:numRef>
          </c:xVal>
          <c:yVal>
            <c:numRef>
              <c:f>FT!$K$2:$K$2000</c:f>
              <c:numCache>
                <c:formatCode>General</c:formatCode>
                <c:ptCount val="1999"/>
                <c:pt idx="0">
                  <c:v>54.308199999999992</c:v>
                </c:pt>
                <c:pt idx="1">
                  <c:v>53.998500000000007</c:v>
                </c:pt>
                <c:pt idx="2">
                  <c:v>53.679200000000002</c:v>
                </c:pt>
                <c:pt idx="3">
                  <c:v>53.293100000000003</c:v>
                </c:pt>
                <c:pt idx="4">
                  <c:v>52.933500000000002</c:v>
                </c:pt>
                <c:pt idx="5">
                  <c:v>52.650100000000002</c:v>
                </c:pt>
                <c:pt idx="6">
                  <c:v>52.349699999999999</c:v>
                </c:pt>
                <c:pt idx="7">
                  <c:v>52.110700000000001</c:v>
                </c:pt>
                <c:pt idx="8">
                  <c:v>52.002499999999998</c:v>
                </c:pt>
                <c:pt idx="9">
                  <c:v>52.119000000000007</c:v>
                </c:pt>
                <c:pt idx="10">
                  <c:v>52.345200000000006</c:v>
                </c:pt>
                <c:pt idx="11">
                  <c:v>52.367600000000003</c:v>
                </c:pt>
                <c:pt idx="12">
                  <c:v>52.283500000000004</c:v>
                </c:pt>
                <c:pt idx="13">
                  <c:v>52.086699999999993</c:v>
                </c:pt>
                <c:pt idx="14">
                  <c:v>51.803600000000003</c:v>
                </c:pt>
                <c:pt idx="15">
                  <c:v>51.448099999999997</c:v>
                </c:pt>
                <c:pt idx="16">
                  <c:v>51.009400000000007</c:v>
                </c:pt>
                <c:pt idx="17">
                  <c:v>50.539599999999993</c:v>
                </c:pt>
                <c:pt idx="18">
                  <c:v>50.041500000000006</c:v>
                </c:pt>
                <c:pt idx="19">
                  <c:v>49.654900000000005</c:v>
                </c:pt>
                <c:pt idx="20">
                  <c:v>49.272199999999998</c:v>
                </c:pt>
                <c:pt idx="21">
                  <c:v>48.879400000000004</c:v>
                </c:pt>
                <c:pt idx="22">
                  <c:v>48.530099999999997</c:v>
                </c:pt>
                <c:pt idx="23">
                  <c:v>48.213000000000001</c:v>
                </c:pt>
                <c:pt idx="24">
                  <c:v>47.880499999999998</c:v>
                </c:pt>
                <c:pt idx="25">
                  <c:v>47.505399999999995</c:v>
                </c:pt>
                <c:pt idx="26">
                  <c:v>47.099699999999999</c:v>
                </c:pt>
                <c:pt idx="27">
                  <c:v>46.772200000000005</c:v>
                </c:pt>
                <c:pt idx="28">
                  <c:v>46.486400000000003</c:v>
                </c:pt>
                <c:pt idx="29">
                  <c:v>46.256300000000003</c:v>
                </c:pt>
                <c:pt idx="30">
                  <c:v>46.005400000000002</c:v>
                </c:pt>
                <c:pt idx="31">
                  <c:v>45.750800000000005</c:v>
                </c:pt>
                <c:pt idx="32">
                  <c:v>45.562799999999996</c:v>
                </c:pt>
                <c:pt idx="33">
                  <c:v>45.408999999999999</c:v>
                </c:pt>
                <c:pt idx="34">
                  <c:v>45.230699999999999</c:v>
                </c:pt>
                <c:pt idx="35">
                  <c:v>45.147599999999997</c:v>
                </c:pt>
                <c:pt idx="36">
                  <c:v>45.085700000000003</c:v>
                </c:pt>
                <c:pt idx="37">
                  <c:v>45.026299999999999</c:v>
                </c:pt>
                <c:pt idx="38">
                  <c:v>44.964799999999997</c:v>
                </c:pt>
                <c:pt idx="39">
                  <c:v>44.978999999999999</c:v>
                </c:pt>
                <c:pt idx="40">
                  <c:v>45.025300000000001</c:v>
                </c:pt>
                <c:pt idx="41">
                  <c:v>45.080300000000001</c:v>
                </c:pt>
                <c:pt idx="42">
                  <c:v>45.151000000000003</c:v>
                </c:pt>
                <c:pt idx="43">
                  <c:v>45.218499999999999</c:v>
                </c:pt>
                <c:pt idx="44">
                  <c:v>45.167400000000001</c:v>
                </c:pt>
                <c:pt idx="45">
                  <c:v>45.197099999999999</c:v>
                </c:pt>
                <c:pt idx="46">
                  <c:v>45.283299999999997</c:v>
                </c:pt>
                <c:pt idx="47">
                  <c:v>45.367800000000003</c:v>
                </c:pt>
                <c:pt idx="48">
                  <c:v>45.4681</c:v>
                </c:pt>
                <c:pt idx="49">
                  <c:v>45.595400000000005</c:v>
                </c:pt>
                <c:pt idx="50">
                  <c:v>45.678200000000004</c:v>
                </c:pt>
                <c:pt idx="51">
                  <c:v>45.756999999999998</c:v>
                </c:pt>
                <c:pt idx="52">
                  <c:v>45.786700000000003</c:v>
                </c:pt>
                <c:pt idx="53">
                  <c:v>45.819700000000005</c:v>
                </c:pt>
                <c:pt idx="54">
                  <c:v>45.870800000000003</c:v>
                </c:pt>
                <c:pt idx="55">
                  <c:v>45.9602</c:v>
                </c:pt>
                <c:pt idx="56">
                  <c:v>46.057500000000005</c:v>
                </c:pt>
                <c:pt idx="57">
                  <c:v>46.088699999999996</c:v>
                </c:pt>
                <c:pt idx="58">
                  <c:v>46.076799999999999</c:v>
                </c:pt>
                <c:pt idx="59">
                  <c:v>46.051099999999998</c:v>
                </c:pt>
                <c:pt idx="60">
                  <c:v>46.061800000000005</c:v>
                </c:pt>
                <c:pt idx="61">
                  <c:v>46.087800000000001</c:v>
                </c:pt>
                <c:pt idx="62">
                  <c:v>46.065300000000001</c:v>
                </c:pt>
                <c:pt idx="63">
                  <c:v>46.0871</c:v>
                </c:pt>
                <c:pt idx="64">
                  <c:v>46.018999999999998</c:v>
                </c:pt>
                <c:pt idx="65">
                  <c:v>45.897199999999998</c:v>
                </c:pt>
                <c:pt idx="66">
                  <c:v>45.838499999999996</c:v>
                </c:pt>
                <c:pt idx="67">
                  <c:v>45.872399999999999</c:v>
                </c:pt>
                <c:pt idx="68">
                  <c:v>45.939300000000003</c:v>
                </c:pt>
                <c:pt idx="69">
                  <c:v>45.922400000000003</c:v>
                </c:pt>
                <c:pt idx="70">
                  <c:v>45.820799999999998</c:v>
                </c:pt>
                <c:pt idx="71">
                  <c:v>45.667200000000001</c:v>
                </c:pt>
                <c:pt idx="72">
                  <c:v>45.439800000000005</c:v>
                </c:pt>
                <c:pt idx="73">
                  <c:v>45.244800000000005</c:v>
                </c:pt>
                <c:pt idx="74">
                  <c:v>45.114699999999999</c:v>
                </c:pt>
                <c:pt idx="75">
                  <c:v>45.069299999999998</c:v>
                </c:pt>
                <c:pt idx="76">
                  <c:v>45.020400000000002</c:v>
                </c:pt>
                <c:pt idx="77">
                  <c:v>44.985500000000002</c:v>
                </c:pt>
                <c:pt idx="78">
                  <c:v>44.9756</c:v>
                </c:pt>
                <c:pt idx="79">
                  <c:v>44.944499999999998</c:v>
                </c:pt>
                <c:pt idx="80">
                  <c:v>44.938400000000001</c:v>
                </c:pt>
                <c:pt idx="81">
                  <c:v>44.977200000000003</c:v>
                </c:pt>
                <c:pt idx="82">
                  <c:v>45.007000000000005</c:v>
                </c:pt>
                <c:pt idx="83">
                  <c:v>45.061900000000001</c:v>
                </c:pt>
                <c:pt idx="84">
                  <c:v>45.132800000000003</c:v>
                </c:pt>
                <c:pt idx="85">
                  <c:v>45.156300000000002</c:v>
                </c:pt>
                <c:pt idx="86">
                  <c:v>45.170200000000001</c:v>
                </c:pt>
                <c:pt idx="87">
                  <c:v>45.275300000000001</c:v>
                </c:pt>
                <c:pt idx="88">
                  <c:v>45.344799999999999</c:v>
                </c:pt>
                <c:pt idx="89">
                  <c:v>45.397100000000002</c:v>
                </c:pt>
                <c:pt idx="90">
                  <c:v>45.4818</c:v>
                </c:pt>
                <c:pt idx="91">
                  <c:v>45.531799999999997</c:v>
                </c:pt>
                <c:pt idx="92">
                  <c:v>45.541499999999999</c:v>
                </c:pt>
                <c:pt idx="93">
                  <c:v>45.551400000000001</c:v>
                </c:pt>
                <c:pt idx="94">
                  <c:v>45.662100000000002</c:v>
                </c:pt>
                <c:pt idx="95">
                  <c:v>45.731899999999996</c:v>
                </c:pt>
                <c:pt idx="96">
                  <c:v>45.778500000000001</c:v>
                </c:pt>
                <c:pt idx="97">
                  <c:v>45.879199999999997</c:v>
                </c:pt>
                <c:pt idx="98">
                  <c:v>45.943300000000001</c:v>
                </c:pt>
                <c:pt idx="99">
                  <c:v>46.0124</c:v>
                </c:pt>
                <c:pt idx="100">
                  <c:v>46.048299999999998</c:v>
                </c:pt>
                <c:pt idx="101">
                  <c:v>46.099899999999998</c:v>
                </c:pt>
                <c:pt idx="102">
                  <c:v>46.186899999999994</c:v>
                </c:pt>
                <c:pt idx="103">
                  <c:v>46.2727</c:v>
                </c:pt>
                <c:pt idx="104">
                  <c:v>46.376100000000001</c:v>
                </c:pt>
                <c:pt idx="105">
                  <c:v>46.511599999999994</c:v>
                </c:pt>
                <c:pt idx="106">
                  <c:v>46.619300000000003</c:v>
                </c:pt>
                <c:pt idx="107">
                  <c:v>46.709000000000003</c:v>
                </c:pt>
                <c:pt idx="108">
                  <c:v>46.794999999999995</c:v>
                </c:pt>
                <c:pt idx="109">
                  <c:v>46.903099999999995</c:v>
                </c:pt>
                <c:pt idx="110">
                  <c:v>47.029499999999999</c:v>
                </c:pt>
                <c:pt idx="111">
                  <c:v>47.1601</c:v>
                </c:pt>
                <c:pt idx="112">
                  <c:v>47.297200000000004</c:v>
                </c:pt>
                <c:pt idx="113">
                  <c:v>47.441600000000001</c:v>
                </c:pt>
                <c:pt idx="114">
                  <c:v>47.6111</c:v>
                </c:pt>
                <c:pt idx="115">
                  <c:v>47.791400000000003</c:v>
                </c:pt>
                <c:pt idx="116">
                  <c:v>47.931699999999999</c:v>
                </c:pt>
                <c:pt idx="117">
                  <c:v>48.058099999999996</c:v>
                </c:pt>
                <c:pt idx="118">
                  <c:v>48.235900000000001</c:v>
                </c:pt>
                <c:pt idx="119">
                  <c:v>48.407800000000002</c:v>
                </c:pt>
                <c:pt idx="120">
                  <c:v>48.557899999999997</c:v>
                </c:pt>
                <c:pt idx="121">
                  <c:v>48.710700000000003</c:v>
                </c:pt>
                <c:pt idx="122">
                  <c:v>48.793500000000002</c:v>
                </c:pt>
                <c:pt idx="123">
                  <c:v>48.888799999999996</c:v>
                </c:pt>
                <c:pt idx="124">
                  <c:v>48.9664</c:v>
                </c:pt>
                <c:pt idx="125">
                  <c:v>49.1066</c:v>
                </c:pt>
                <c:pt idx="126">
                  <c:v>49.265500000000003</c:v>
                </c:pt>
                <c:pt idx="127">
                  <c:v>49.399900000000002</c:v>
                </c:pt>
                <c:pt idx="128">
                  <c:v>49.535600000000002</c:v>
                </c:pt>
                <c:pt idx="129">
                  <c:v>49.670400000000001</c:v>
                </c:pt>
                <c:pt idx="130">
                  <c:v>49.724600000000002</c:v>
                </c:pt>
                <c:pt idx="131">
                  <c:v>49.769100000000002</c:v>
                </c:pt>
                <c:pt idx="132">
                  <c:v>49.843800000000002</c:v>
                </c:pt>
                <c:pt idx="133">
                  <c:v>49.875999999999998</c:v>
                </c:pt>
                <c:pt idx="134">
                  <c:v>49.980899999999998</c:v>
                </c:pt>
                <c:pt idx="135">
                  <c:v>50.085900000000002</c:v>
                </c:pt>
                <c:pt idx="136">
                  <c:v>50.191499999999998</c:v>
                </c:pt>
                <c:pt idx="137">
                  <c:v>50.251400000000004</c:v>
                </c:pt>
                <c:pt idx="138">
                  <c:v>50.306799999999996</c:v>
                </c:pt>
                <c:pt idx="139">
                  <c:v>50.343800000000002</c:v>
                </c:pt>
                <c:pt idx="140">
                  <c:v>50.270600000000002</c:v>
                </c:pt>
                <c:pt idx="141">
                  <c:v>50.4437</c:v>
                </c:pt>
                <c:pt idx="142">
                  <c:v>50.793799999999997</c:v>
                </c:pt>
                <c:pt idx="143">
                  <c:v>50.785499999999992</c:v>
                </c:pt>
                <c:pt idx="144">
                  <c:v>50.308299999999996</c:v>
                </c:pt>
                <c:pt idx="145">
                  <c:v>50.4756</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54.308199999999992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54.308199999999992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54.308199999999992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54.308199999999992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54.308199999999992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54.308199999999992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54.308199999999992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54.308199999999992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54.308199999999992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54.308199999999992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54.308199999999992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54.308199999999992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54.308199999999992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54.308199999999992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54.308199999999992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54.308199999999992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54.308199999999992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54.308199999999992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54.308199999999992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54.308199999999992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54.308199999999992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54.308199999999992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54.308199999999992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54.308199999999992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0.40651799999999999</c:v>
                </c:pt>
                <c:pt idx="2">
                  <c:v>0.81248200000000004</c:v>
                </c:pt>
                <c:pt idx="3">
                  <c:v>1.2202599999999999</c:v>
                </c:pt>
                <c:pt idx="4">
                  <c:v>1.6277699999999999</c:v>
                </c:pt>
                <c:pt idx="5">
                  <c:v>2.0306299999999999</c:v>
                </c:pt>
                <c:pt idx="6">
                  <c:v>2.4380099999999998</c:v>
                </c:pt>
                <c:pt idx="7">
                  <c:v>2.8451599999999999</c:v>
                </c:pt>
                <c:pt idx="8">
                  <c:v>3.2505600000000001</c:v>
                </c:pt>
                <c:pt idx="9">
                  <c:v>3.6562600000000001</c:v>
                </c:pt>
                <c:pt idx="10">
                  <c:v>4.0643799999999999</c:v>
                </c:pt>
                <c:pt idx="11">
                  <c:v>4.4674699999999996</c:v>
                </c:pt>
                <c:pt idx="12">
                  <c:v>4.8773</c:v>
                </c:pt>
                <c:pt idx="13">
                  <c:v>5.2807300000000001</c:v>
                </c:pt>
                <c:pt idx="14">
                  <c:v>5.6879799999999996</c:v>
                </c:pt>
                <c:pt idx="15">
                  <c:v>6.0959700000000003</c:v>
                </c:pt>
                <c:pt idx="16">
                  <c:v>6.4992000000000001</c:v>
                </c:pt>
                <c:pt idx="17">
                  <c:v>6.9060199999999998</c:v>
                </c:pt>
                <c:pt idx="18">
                  <c:v>7.3141600000000002</c:v>
                </c:pt>
                <c:pt idx="19">
                  <c:v>7.7170500000000004</c:v>
                </c:pt>
                <c:pt idx="20">
                  <c:v>8.1264199999999995</c:v>
                </c:pt>
                <c:pt idx="21">
                  <c:v>8.5318799999999992</c:v>
                </c:pt>
                <c:pt idx="22">
                  <c:v>8.9375999999999998</c:v>
                </c:pt>
                <c:pt idx="23">
                  <c:v>9.3461800000000004</c:v>
                </c:pt>
                <c:pt idx="24">
                  <c:v>9.7502399999999998</c:v>
                </c:pt>
                <c:pt idx="25">
                  <c:v>10.1586</c:v>
                </c:pt>
                <c:pt idx="26">
                  <c:v>10.564299999999999</c:v>
                </c:pt>
                <c:pt idx="27">
                  <c:v>10.970599999999999</c:v>
                </c:pt>
                <c:pt idx="28">
                  <c:v>11.3749</c:v>
                </c:pt>
                <c:pt idx="29">
                  <c:v>11.784000000000001</c:v>
                </c:pt>
                <c:pt idx="30">
                  <c:v>12.187900000000001</c:v>
                </c:pt>
                <c:pt idx="31">
                  <c:v>12.5961</c:v>
                </c:pt>
                <c:pt idx="32">
                  <c:v>13.0016</c:v>
                </c:pt>
                <c:pt idx="33">
                  <c:v>13.41</c:v>
                </c:pt>
                <c:pt idx="34">
                  <c:v>13.8141</c:v>
                </c:pt>
                <c:pt idx="35">
                  <c:v>14.2171</c:v>
                </c:pt>
                <c:pt idx="36">
                  <c:v>14.625400000000001</c:v>
                </c:pt>
                <c:pt idx="37">
                  <c:v>15.0334</c:v>
                </c:pt>
                <c:pt idx="38">
                  <c:v>15.4383</c:v>
                </c:pt>
                <c:pt idx="39">
                  <c:v>15.8443</c:v>
                </c:pt>
                <c:pt idx="40">
                  <c:v>16.252199999999998</c:v>
                </c:pt>
                <c:pt idx="41">
                  <c:v>16.655899999999999</c:v>
                </c:pt>
                <c:pt idx="42">
                  <c:v>17.063300000000002</c:v>
                </c:pt>
                <c:pt idx="43">
                  <c:v>17.468900000000001</c:v>
                </c:pt>
                <c:pt idx="44">
                  <c:v>17.874099999999999</c:v>
                </c:pt>
                <c:pt idx="45">
                  <c:v>18.2819</c:v>
                </c:pt>
                <c:pt idx="46">
                  <c:v>18.688400000000001</c:v>
                </c:pt>
                <c:pt idx="47">
                  <c:v>19.093800000000002</c:v>
                </c:pt>
                <c:pt idx="48">
                  <c:v>19.499199999999998</c:v>
                </c:pt>
                <c:pt idx="49">
                  <c:v>19.908200000000001</c:v>
                </c:pt>
                <c:pt idx="50">
                  <c:v>20.313600000000001</c:v>
                </c:pt>
                <c:pt idx="51">
                  <c:v>20.722300000000001</c:v>
                </c:pt>
                <c:pt idx="52">
                  <c:v>21.125599999999999</c:v>
                </c:pt>
                <c:pt idx="53">
                  <c:v>21.529299999999999</c:v>
                </c:pt>
                <c:pt idx="54">
                  <c:v>21.941199999999998</c:v>
                </c:pt>
                <c:pt idx="55">
                  <c:v>22.3446</c:v>
                </c:pt>
                <c:pt idx="56">
                  <c:v>22.749600000000001</c:v>
                </c:pt>
                <c:pt idx="57">
                  <c:v>23.156400000000001</c:v>
                </c:pt>
                <c:pt idx="58">
                  <c:v>23.564</c:v>
                </c:pt>
                <c:pt idx="59">
                  <c:v>23.968399999999999</c:v>
                </c:pt>
                <c:pt idx="60">
                  <c:v>24.3764</c:v>
                </c:pt>
                <c:pt idx="61">
                  <c:v>24.780799999999999</c:v>
                </c:pt>
                <c:pt idx="62">
                  <c:v>25.189599999999999</c:v>
                </c:pt>
                <c:pt idx="63">
                  <c:v>25.596599999999999</c:v>
                </c:pt>
                <c:pt idx="64">
                  <c:v>25.999400000000001</c:v>
                </c:pt>
                <c:pt idx="65">
                  <c:v>26.409800000000001</c:v>
                </c:pt>
                <c:pt idx="66">
                  <c:v>26.8139</c:v>
                </c:pt>
                <c:pt idx="67">
                  <c:v>27.218</c:v>
                </c:pt>
                <c:pt idx="68">
                  <c:v>27.6265</c:v>
                </c:pt>
                <c:pt idx="69">
                  <c:v>28.0318</c:v>
                </c:pt>
                <c:pt idx="70">
                  <c:v>28.436599999999999</c:v>
                </c:pt>
                <c:pt idx="71">
                  <c:v>28.845199999999998</c:v>
                </c:pt>
                <c:pt idx="72">
                  <c:v>29.248699999999999</c:v>
                </c:pt>
                <c:pt idx="73">
                  <c:v>29.658000000000001</c:v>
                </c:pt>
                <c:pt idx="74">
                  <c:v>30.0639</c:v>
                </c:pt>
                <c:pt idx="75">
                  <c:v>30.4694</c:v>
                </c:pt>
                <c:pt idx="76">
                  <c:v>30.877099999999999</c:v>
                </c:pt>
                <c:pt idx="77">
                  <c:v>31.280799999999999</c:v>
                </c:pt>
                <c:pt idx="78">
                  <c:v>31.689299999999999</c:v>
                </c:pt>
                <c:pt idx="79">
                  <c:v>32.096200000000003</c:v>
                </c:pt>
                <c:pt idx="80">
                  <c:v>32.498699999999999</c:v>
                </c:pt>
                <c:pt idx="81">
                  <c:v>32.911200000000001</c:v>
                </c:pt>
                <c:pt idx="82">
                  <c:v>33.313200000000002</c:v>
                </c:pt>
                <c:pt idx="83">
                  <c:v>33.718600000000002</c:v>
                </c:pt>
                <c:pt idx="84">
                  <c:v>34.127200000000002</c:v>
                </c:pt>
                <c:pt idx="85">
                  <c:v>34.531100000000002</c:v>
                </c:pt>
                <c:pt idx="86">
                  <c:v>34.937899999999999</c:v>
                </c:pt>
                <c:pt idx="87">
                  <c:v>35.344499999999996</c:v>
                </c:pt>
                <c:pt idx="88">
                  <c:v>35.750700000000002</c:v>
                </c:pt>
                <c:pt idx="89">
                  <c:v>36.1599</c:v>
                </c:pt>
                <c:pt idx="90">
                  <c:v>36.561399999999999</c:v>
                </c:pt>
                <c:pt idx="91">
                  <c:v>36.9679</c:v>
                </c:pt>
                <c:pt idx="92">
                  <c:v>37.376300000000001</c:v>
                </c:pt>
                <c:pt idx="93">
                  <c:v>37.780799999999999</c:v>
                </c:pt>
                <c:pt idx="94">
                  <c:v>38.189100000000003</c:v>
                </c:pt>
                <c:pt idx="95">
                  <c:v>38.594000000000001</c:v>
                </c:pt>
                <c:pt idx="96">
                  <c:v>38.998899999999999</c:v>
                </c:pt>
                <c:pt idx="97">
                  <c:v>39.406100000000002</c:v>
                </c:pt>
                <c:pt idx="98">
                  <c:v>39.8123</c:v>
                </c:pt>
                <c:pt idx="99">
                  <c:v>40.221400000000003</c:v>
                </c:pt>
                <c:pt idx="100">
                  <c:v>40.6248</c:v>
                </c:pt>
                <c:pt idx="101">
                  <c:v>41.037599999999998</c:v>
                </c:pt>
                <c:pt idx="102">
                  <c:v>41.437899999999999</c:v>
                </c:pt>
                <c:pt idx="103">
                  <c:v>41.844000000000001</c:v>
                </c:pt>
                <c:pt idx="104">
                  <c:v>42.249400000000001</c:v>
                </c:pt>
                <c:pt idx="105">
                  <c:v>42.655500000000004</c:v>
                </c:pt>
                <c:pt idx="106">
                  <c:v>43.068199999999997</c:v>
                </c:pt>
                <c:pt idx="107">
                  <c:v>43.4694</c:v>
                </c:pt>
                <c:pt idx="108">
                  <c:v>43.8748</c:v>
                </c:pt>
                <c:pt idx="109">
                  <c:v>44.282699999999998</c:v>
                </c:pt>
                <c:pt idx="110">
                  <c:v>44.686999999999998</c:v>
                </c:pt>
                <c:pt idx="111">
                  <c:v>45.096600000000002</c:v>
                </c:pt>
                <c:pt idx="112">
                  <c:v>45.502000000000002</c:v>
                </c:pt>
                <c:pt idx="113">
                  <c:v>45.906199999999998</c:v>
                </c:pt>
                <c:pt idx="114">
                  <c:v>46.312199999999997</c:v>
                </c:pt>
                <c:pt idx="115">
                  <c:v>46.719499999999996</c:v>
                </c:pt>
                <c:pt idx="116">
                  <c:v>47.128399999999999</c:v>
                </c:pt>
                <c:pt idx="117">
                  <c:v>47.530700000000003</c:v>
                </c:pt>
                <c:pt idx="118">
                  <c:v>47.940100000000001</c:v>
                </c:pt>
                <c:pt idx="119">
                  <c:v>48.344200000000001</c:v>
                </c:pt>
                <c:pt idx="120">
                  <c:v>48.749200000000002</c:v>
                </c:pt>
                <c:pt idx="121">
                  <c:v>49.1586</c:v>
                </c:pt>
                <c:pt idx="122">
                  <c:v>49.561999999999998</c:v>
                </c:pt>
                <c:pt idx="123">
                  <c:v>49.967199999999998</c:v>
                </c:pt>
                <c:pt idx="124">
                  <c:v>50.376300000000001</c:v>
                </c:pt>
                <c:pt idx="125">
                  <c:v>50.783799999999999</c:v>
                </c:pt>
                <c:pt idx="126">
                  <c:v>51.1892</c:v>
                </c:pt>
                <c:pt idx="127">
                  <c:v>51.594700000000003</c:v>
                </c:pt>
                <c:pt idx="128">
                  <c:v>51.999600000000001</c:v>
                </c:pt>
                <c:pt idx="129">
                  <c:v>52.405999999999999</c:v>
                </c:pt>
                <c:pt idx="130">
                  <c:v>52.814599999999999</c:v>
                </c:pt>
                <c:pt idx="131">
                  <c:v>53.218699999999998</c:v>
                </c:pt>
                <c:pt idx="132">
                  <c:v>53.625700000000002</c:v>
                </c:pt>
                <c:pt idx="133">
                  <c:v>54.0321</c:v>
                </c:pt>
                <c:pt idx="134">
                  <c:v>54.435899999999997</c:v>
                </c:pt>
                <c:pt idx="135">
                  <c:v>54.845199999999998</c:v>
                </c:pt>
                <c:pt idx="136">
                  <c:v>55.249000000000002</c:v>
                </c:pt>
                <c:pt idx="137">
                  <c:v>55.658000000000001</c:v>
                </c:pt>
                <c:pt idx="138">
                  <c:v>56.0642</c:v>
                </c:pt>
                <c:pt idx="139">
                  <c:v>56.469000000000001</c:v>
                </c:pt>
                <c:pt idx="140">
                  <c:v>56.877400000000002</c:v>
                </c:pt>
                <c:pt idx="141">
                  <c:v>57.280200000000001</c:v>
                </c:pt>
                <c:pt idx="142">
                  <c:v>57.686999999999998</c:v>
                </c:pt>
                <c:pt idx="143">
                  <c:v>58.093699999999998</c:v>
                </c:pt>
                <c:pt idx="144">
                  <c:v>58.500399999999999</c:v>
                </c:pt>
                <c:pt idx="145">
                  <c:v>58.907600000000002</c:v>
                </c:pt>
              </c:numCache>
            </c:numRef>
          </c:xVal>
          <c:yVal>
            <c:numRef>
              <c:f>FT!$L$2:$L$2000</c:f>
              <c:numCache>
                <c:formatCode>General</c:formatCode>
                <c:ptCount val="1999"/>
                <c:pt idx="0">
                  <c:v>12.652323319393803</c:v>
                </c:pt>
                <c:pt idx="1">
                  <c:v>12.663635127085456</c:v>
                </c:pt>
                <c:pt idx="2">
                  <c:v>12.668225831954707</c:v>
                </c:pt>
                <c:pt idx="3">
                  <c:v>12.655867810987571</c:v>
                </c:pt>
                <c:pt idx="4">
                  <c:v>12.653678360126696</c:v>
                </c:pt>
                <c:pt idx="5">
                  <c:v>12.68325644700866</c:v>
                </c:pt>
                <c:pt idx="6">
                  <c:v>12.71037181996086</c:v>
                </c:pt>
                <c:pt idx="7">
                  <c:v>12.756534851726553</c:v>
                </c:pt>
                <c:pt idx="8">
                  <c:v>12.847419522197791</c:v>
                </c:pt>
                <c:pt idx="9">
                  <c:v>13.015010500608064</c:v>
                </c:pt>
                <c:pt idx="10">
                  <c:v>13.220354393550604</c:v>
                </c:pt>
                <c:pt idx="11">
                  <c:v>13.365286944448698</c:v>
                </c:pt>
                <c:pt idx="12">
                  <c:v>13.470268459834083</c:v>
                </c:pt>
                <c:pt idx="13">
                  <c:v>13.522971555564784</c:v>
                </c:pt>
                <c:pt idx="14">
                  <c:v>13.522919494622535</c:v>
                </c:pt>
                <c:pt idx="15">
                  <c:v>13.488321487466802</c:v>
                </c:pt>
                <c:pt idx="16">
                  <c:v>13.416359155503772</c:v>
                </c:pt>
                <c:pt idx="17">
                  <c:v>13.316014122358643</c:v>
                </c:pt>
                <c:pt idx="18">
                  <c:v>13.204119435121275</c:v>
                </c:pt>
                <c:pt idx="19">
                  <c:v>13.112974357620091</c:v>
                </c:pt>
                <c:pt idx="20">
                  <c:v>13.018063837713445</c:v>
                </c:pt>
                <c:pt idx="21">
                  <c:v>12.905656591259532</c:v>
                </c:pt>
                <c:pt idx="22">
                  <c:v>12.809034137998385</c:v>
                </c:pt>
                <c:pt idx="23">
                  <c:v>12.725842595794214</c:v>
                </c:pt>
                <c:pt idx="24">
                  <c:v>12.654245127188634</c:v>
                </c:pt>
                <c:pt idx="25">
                  <c:v>12.571557108076638</c:v>
                </c:pt>
                <c:pt idx="26">
                  <c:v>12.464161998089345</c:v>
                </c:pt>
                <c:pt idx="27">
                  <c:v>12.377396237998965</c:v>
                </c:pt>
                <c:pt idx="28">
                  <c:v>12.291031003611712</c:v>
                </c:pt>
                <c:pt idx="29">
                  <c:v>12.208114057081326</c:v>
                </c:pt>
                <c:pt idx="30">
                  <c:v>12.119249959168192</c:v>
                </c:pt>
                <c:pt idx="31">
                  <c:v>12.024653393784087</c:v>
                </c:pt>
                <c:pt idx="32">
                  <c:v>11.95971325750914</c:v>
                </c:pt>
                <c:pt idx="33">
                  <c:v>11.91921737235972</c:v>
                </c:pt>
                <c:pt idx="34">
                  <c:v>11.886956087535841</c:v>
                </c:pt>
                <c:pt idx="35">
                  <c:v>11.886734331187551</c:v>
                </c:pt>
                <c:pt idx="36">
                  <c:v>11.893860452110049</c:v>
                </c:pt>
                <c:pt idx="37">
                  <c:v>11.893219013809208</c:v>
                </c:pt>
                <c:pt idx="38">
                  <c:v>11.881870454929814</c:v>
                </c:pt>
                <c:pt idx="39">
                  <c:v>11.895052521341754</c:v>
                </c:pt>
                <c:pt idx="40">
                  <c:v>11.912715631283733</c:v>
                </c:pt>
                <c:pt idx="41">
                  <c:v>11.936425980353219</c:v>
                </c:pt>
                <c:pt idx="42">
                  <c:v>11.965823291363334</c:v>
                </c:pt>
                <c:pt idx="43">
                  <c:v>11.987365396136981</c:v>
                </c:pt>
                <c:pt idx="44">
                  <c:v>11.979852955218181</c:v>
                </c:pt>
                <c:pt idx="45">
                  <c:v>12.001800385569299</c:v>
                </c:pt>
                <c:pt idx="46">
                  <c:v>12.059724308374079</c:v>
                </c:pt>
                <c:pt idx="47">
                  <c:v>12.126763838733218</c:v>
                </c:pt>
                <c:pt idx="48">
                  <c:v>12.208823371462328</c:v>
                </c:pt>
                <c:pt idx="49">
                  <c:v>12.291985679470315</c:v>
                </c:pt>
                <c:pt idx="50">
                  <c:v>12.36788879291905</c:v>
                </c:pt>
                <c:pt idx="51">
                  <c:v>12.449088974923344</c:v>
                </c:pt>
                <c:pt idx="52">
                  <c:v>12.51916015235158</c:v>
                </c:pt>
                <c:pt idx="53">
                  <c:v>12.592119293385661</c:v>
                </c:pt>
                <c:pt idx="54">
                  <c:v>12.684246037452024</c:v>
                </c:pt>
                <c:pt idx="55">
                  <c:v>12.78664808215024</c:v>
                </c:pt>
                <c:pt idx="56">
                  <c:v>12.888191805508141</c:v>
                </c:pt>
                <c:pt idx="57">
                  <c:v>12.95164843811472</c:v>
                </c:pt>
                <c:pt idx="58">
                  <c:v>12.986001313345678</c:v>
                </c:pt>
                <c:pt idx="59">
                  <c:v>13.014115951449039</c:v>
                </c:pt>
                <c:pt idx="60">
                  <c:v>13.062989736623438</c:v>
                </c:pt>
                <c:pt idx="61">
                  <c:v>13.103697301231678</c:v>
                </c:pt>
                <c:pt idx="62">
                  <c:v>13.134944170078811</c:v>
                </c:pt>
                <c:pt idx="63">
                  <c:v>13.174405342130163</c:v>
                </c:pt>
                <c:pt idx="64">
                  <c:v>13.17670975962433</c:v>
                </c:pt>
                <c:pt idx="65">
                  <c:v>13.158261398071724</c:v>
                </c:pt>
                <c:pt idx="66">
                  <c:v>13.15908836456231</c:v>
                </c:pt>
                <c:pt idx="67">
                  <c:v>13.195184743056855</c:v>
                </c:pt>
                <c:pt idx="68">
                  <c:v>13.238571687929202</c:v>
                </c:pt>
                <c:pt idx="69">
                  <c:v>13.242936940729995</c:v>
                </c:pt>
                <c:pt idx="70">
                  <c:v>13.207391628931235</c:v>
                </c:pt>
                <c:pt idx="71">
                  <c:v>13.136763618685437</c:v>
                </c:pt>
                <c:pt idx="72">
                  <c:v>13.023358459201514</c:v>
                </c:pt>
                <c:pt idx="73">
                  <c:v>12.913987241512181</c:v>
                </c:pt>
                <c:pt idx="74">
                  <c:v>12.823561514563217</c:v>
                </c:pt>
                <c:pt idx="75">
                  <c:v>12.763746658208346</c:v>
                </c:pt>
                <c:pt idx="76">
                  <c:v>12.694568904503967</c:v>
                </c:pt>
                <c:pt idx="77">
                  <c:v>12.634424456895704</c:v>
                </c:pt>
                <c:pt idx="78">
                  <c:v>12.586149962780754</c:v>
                </c:pt>
                <c:pt idx="79">
                  <c:v>12.521486937891954</c:v>
                </c:pt>
                <c:pt idx="80">
                  <c:v>12.469311194477125</c:v>
                </c:pt>
                <c:pt idx="81">
                  <c:v>12.435496178984971</c:v>
                </c:pt>
                <c:pt idx="82">
                  <c:v>12.407612126692344</c:v>
                </c:pt>
                <c:pt idx="83">
                  <c:v>12.391285218529498</c:v>
                </c:pt>
                <c:pt idx="84">
                  <c:v>12.371387219858779</c:v>
                </c:pt>
                <c:pt idx="85">
                  <c:v>12.324754972201525</c:v>
                </c:pt>
                <c:pt idx="86">
                  <c:v>12.277012978188489</c:v>
                </c:pt>
                <c:pt idx="87">
                  <c:v>12.261455007325681</c:v>
                </c:pt>
                <c:pt idx="88">
                  <c:v>12.250815238681893</c:v>
                </c:pt>
                <c:pt idx="89">
                  <c:v>12.242189712128363</c:v>
                </c:pt>
                <c:pt idx="90">
                  <c:v>12.244459520578923</c:v>
                </c:pt>
                <c:pt idx="91">
                  <c:v>12.22993408506089</c:v>
                </c:pt>
                <c:pt idx="92">
                  <c:v>12.195262374275647</c:v>
                </c:pt>
                <c:pt idx="93">
                  <c:v>12.164102180658739</c:v>
                </c:pt>
                <c:pt idx="94">
                  <c:v>12.169777377408325</c:v>
                </c:pt>
                <c:pt idx="95">
                  <c:v>12.162383547289839</c:v>
                </c:pt>
                <c:pt idx="96">
                  <c:v>12.147155752973207</c:v>
                </c:pt>
                <c:pt idx="97">
                  <c:v>12.155845532224944</c:v>
                </c:pt>
                <c:pt idx="98">
                  <c:v>12.155791445519826</c:v>
                </c:pt>
                <c:pt idx="99">
                  <c:v>12.16419350659994</c:v>
                </c:pt>
                <c:pt idx="100">
                  <c:v>12.154918238329659</c:v>
                </c:pt>
                <c:pt idx="101">
                  <c:v>12.15730692651538</c:v>
                </c:pt>
                <c:pt idx="102">
                  <c:v>12.172642265280734</c:v>
                </c:pt>
                <c:pt idx="103">
                  <c:v>12.183085797936341</c:v>
                </c:pt>
                <c:pt idx="104">
                  <c:v>12.202791774658264</c:v>
                </c:pt>
                <c:pt idx="105">
                  <c:v>12.238091228661037</c:v>
                </c:pt>
                <c:pt idx="106">
                  <c:v>12.271110865439539</c:v>
                </c:pt>
                <c:pt idx="107">
                  <c:v>12.299156866978782</c:v>
                </c:pt>
                <c:pt idx="108">
                  <c:v>12.328196913933139</c:v>
                </c:pt>
                <c:pt idx="109">
                  <c:v>12.350298731084091</c:v>
                </c:pt>
                <c:pt idx="110">
                  <c:v>12.382049391817176</c:v>
                </c:pt>
                <c:pt idx="111">
                  <c:v>12.421797627325789</c:v>
                </c:pt>
                <c:pt idx="112">
                  <c:v>12.463095984695574</c:v>
                </c:pt>
                <c:pt idx="113">
                  <c:v>12.500849786696952</c:v>
                </c:pt>
                <c:pt idx="114">
                  <c:v>12.543166358429625</c:v>
                </c:pt>
                <c:pt idx="115">
                  <c:v>12.593121548125975</c:v>
                </c:pt>
                <c:pt idx="116">
                  <c:v>12.62829396297799</c:v>
                </c:pt>
                <c:pt idx="117">
                  <c:v>12.664832486078938</c:v>
                </c:pt>
                <c:pt idx="118">
                  <c:v>12.730710964016321</c:v>
                </c:pt>
                <c:pt idx="119">
                  <c:v>12.798001295456649</c:v>
                </c:pt>
                <c:pt idx="120">
                  <c:v>12.874035267261789</c:v>
                </c:pt>
                <c:pt idx="121">
                  <c:v>12.953216452023796</c:v>
                </c:pt>
                <c:pt idx="122">
                  <c:v>13.006328101676122</c:v>
                </c:pt>
                <c:pt idx="123">
                  <c:v>13.064535955746774</c:v>
                </c:pt>
                <c:pt idx="124">
                  <c:v>13.112007861892049</c:v>
                </c:pt>
                <c:pt idx="125">
                  <c:v>13.18145824777274</c:v>
                </c:pt>
                <c:pt idx="126">
                  <c:v>13.253888826115263</c:v>
                </c:pt>
                <c:pt idx="127">
                  <c:v>13.310278303933007</c:v>
                </c:pt>
                <c:pt idx="128">
                  <c:v>13.368489231931775</c:v>
                </c:pt>
                <c:pt idx="129">
                  <c:v>13.426754898144544</c:v>
                </c:pt>
                <c:pt idx="130">
                  <c:v>13.44038879458542</c:v>
                </c:pt>
                <c:pt idx="131">
                  <c:v>13.438976707512678</c:v>
                </c:pt>
                <c:pt idx="132">
                  <c:v>13.443175627201477</c:v>
                </c:pt>
                <c:pt idx="133">
                  <c:v>13.425246763873822</c:v>
                </c:pt>
                <c:pt idx="134">
                  <c:v>13.456127031305527</c:v>
                </c:pt>
                <c:pt idx="135">
                  <c:v>13.494277462253883</c:v>
                </c:pt>
                <c:pt idx="136">
                  <c:v>13.529070864443787</c:v>
                </c:pt>
                <c:pt idx="137">
                  <c:v>13.536715128103593</c:v>
                </c:pt>
                <c:pt idx="138">
                  <c:v>13.545253340082605</c:v>
                </c:pt>
                <c:pt idx="139">
                  <c:v>13.555106205960673</c:v>
                </c:pt>
                <c:pt idx="140">
                  <c:v>13.521562425191176</c:v>
                </c:pt>
                <c:pt idx="141">
                  <c:v>13.602000781976784</c:v>
                </c:pt>
                <c:pt idx="142">
                  <c:v>13.785468668155751</c:v>
                </c:pt>
                <c:pt idx="143">
                  <c:v>13.827687230786822</c:v>
                </c:pt>
                <c:pt idx="144">
                  <c:v>13.744761186608308</c:v>
                </c:pt>
                <c:pt idx="145">
                  <c:v>13.850409127578658</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info!$C$2:$C$257</c:f>
              <c:numCache>
                <c:formatCode>0.00</c:formatCode>
                <c:ptCount val="256"/>
                <c:pt idx="0">
                  <c:v>0</c:v>
                </c:pt>
                <c:pt idx="1">
                  <c:v>0</c:v>
                </c:pt>
                <c:pt idx="2">
                  <c:v>0</c:v>
                </c:pt>
                <c:pt idx="3">
                  <c:v>0</c:v>
                </c:pt>
                <c:pt idx="4">
                  <c:v>0</c:v>
                </c:pt>
                <c:pt idx="5">
                  <c:v>0</c:v>
                </c:pt>
                <c:pt idx="6">
                  <c:v>1.3225130684188799E-2</c:v>
                </c:pt>
                <c:pt idx="7">
                  <c:v>0</c:v>
                </c:pt>
                <c:pt idx="8">
                  <c:v>1.0144697378452238E-2</c:v>
                </c:pt>
                <c:pt idx="9">
                  <c:v>0</c:v>
                </c:pt>
                <c:pt idx="10">
                  <c:v>0</c:v>
                </c:pt>
                <c:pt idx="11">
                  <c:v>2.4332489410921771E-2</c:v>
                </c:pt>
                <c:pt idx="12">
                  <c:v>0</c:v>
                </c:pt>
                <c:pt idx="13">
                  <c:v>2.4984108190998795E-2</c:v>
                </c:pt>
                <c:pt idx="14">
                  <c:v>0</c:v>
                </c:pt>
                <c:pt idx="15">
                  <c:v>0</c:v>
                </c:pt>
                <c:pt idx="16">
                  <c:v>3.1544858590205407E-2</c:v>
                </c:pt>
                <c:pt idx="17">
                  <c:v>0</c:v>
                </c:pt>
                <c:pt idx="18">
                  <c:v>0</c:v>
                </c:pt>
                <c:pt idx="19">
                  <c:v>4.0667521511283736E-2</c:v>
                </c:pt>
                <c:pt idx="20">
                  <c:v>0</c:v>
                </c:pt>
                <c:pt idx="21">
                  <c:v>7.1886679933505629E-2</c:v>
                </c:pt>
                <c:pt idx="22">
                  <c:v>0</c:v>
                </c:pt>
                <c:pt idx="23">
                  <c:v>0</c:v>
                </c:pt>
                <c:pt idx="24">
                  <c:v>9.2027882206198133E-2</c:v>
                </c:pt>
                <c:pt idx="25">
                  <c:v>0</c:v>
                </c:pt>
                <c:pt idx="26">
                  <c:v>8.1053905453020325E-2</c:v>
                </c:pt>
                <c:pt idx="27">
                  <c:v>0</c:v>
                </c:pt>
                <c:pt idx="28">
                  <c:v>0</c:v>
                </c:pt>
                <c:pt idx="29">
                  <c:v>9.459001317217984E-2</c:v>
                </c:pt>
                <c:pt idx="30">
                  <c:v>0</c:v>
                </c:pt>
                <c:pt idx="31">
                  <c:v>8.9303010378279674E-2</c:v>
                </c:pt>
                <c:pt idx="32">
                  <c:v>0</c:v>
                </c:pt>
                <c:pt idx="33">
                  <c:v>0</c:v>
                </c:pt>
                <c:pt idx="34">
                  <c:v>0.10492722534475943</c:v>
                </c:pt>
                <c:pt idx="35">
                  <c:v>0</c:v>
                </c:pt>
                <c:pt idx="36">
                  <c:v>0</c:v>
                </c:pt>
                <c:pt idx="37">
                  <c:v>7.8343669380470674E-2</c:v>
                </c:pt>
                <c:pt idx="38">
                  <c:v>0</c:v>
                </c:pt>
                <c:pt idx="39">
                  <c:v>0.11677497853786621</c:v>
                </c:pt>
                <c:pt idx="40">
                  <c:v>0</c:v>
                </c:pt>
                <c:pt idx="41">
                  <c:v>0</c:v>
                </c:pt>
                <c:pt idx="42">
                  <c:v>0.14626121983559898</c:v>
                </c:pt>
                <c:pt idx="43">
                  <c:v>0</c:v>
                </c:pt>
                <c:pt idx="44">
                  <c:v>0.14374365146805365</c:v>
                </c:pt>
                <c:pt idx="45">
                  <c:v>0</c:v>
                </c:pt>
                <c:pt idx="46">
                  <c:v>0</c:v>
                </c:pt>
                <c:pt idx="47">
                  <c:v>0.13993748129572309</c:v>
                </c:pt>
                <c:pt idx="48">
                  <c:v>0</c:v>
                </c:pt>
                <c:pt idx="49">
                  <c:v>0.17706555289296458</c:v>
                </c:pt>
                <c:pt idx="50">
                  <c:v>0</c:v>
                </c:pt>
                <c:pt idx="51">
                  <c:v>0</c:v>
                </c:pt>
                <c:pt idx="52">
                  <c:v>0.20791444854876656</c:v>
                </c:pt>
                <c:pt idx="53">
                  <c:v>0</c:v>
                </c:pt>
                <c:pt idx="54">
                  <c:v>0</c:v>
                </c:pt>
                <c:pt idx="55">
                  <c:v>0.1946448426437854</c:v>
                </c:pt>
                <c:pt idx="56">
                  <c:v>0</c:v>
                </c:pt>
                <c:pt idx="57">
                  <c:v>0.21811819137014699</c:v>
                </c:pt>
                <c:pt idx="58">
                  <c:v>0</c:v>
                </c:pt>
                <c:pt idx="59">
                  <c:v>0</c:v>
                </c:pt>
                <c:pt idx="60">
                  <c:v>0.21894871587629949</c:v>
                </c:pt>
                <c:pt idx="61">
                  <c:v>0</c:v>
                </c:pt>
                <c:pt idx="62">
                  <c:v>0.23235026202370995</c:v>
                </c:pt>
                <c:pt idx="63">
                  <c:v>0</c:v>
                </c:pt>
                <c:pt idx="64">
                  <c:v>0</c:v>
                </c:pt>
                <c:pt idx="65">
                  <c:v>0.2743963843130916</c:v>
                </c:pt>
                <c:pt idx="66">
                  <c:v>0</c:v>
                </c:pt>
                <c:pt idx="67">
                  <c:v>0.29613594213852418</c:v>
                </c:pt>
                <c:pt idx="68">
                  <c:v>0</c:v>
                </c:pt>
                <c:pt idx="69">
                  <c:v>0</c:v>
                </c:pt>
                <c:pt idx="70">
                  <c:v>0.31232265068820819</c:v>
                </c:pt>
                <c:pt idx="71">
                  <c:v>0</c:v>
                </c:pt>
                <c:pt idx="72">
                  <c:v>0</c:v>
                </c:pt>
                <c:pt idx="73">
                  <c:v>0.38761596651688685</c:v>
                </c:pt>
                <c:pt idx="74">
                  <c:v>0</c:v>
                </c:pt>
                <c:pt idx="75">
                  <c:v>0.41434697225541367</c:v>
                </c:pt>
                <c:pt idx="76">
                  <c:v>0</c:v>
                </c:pt>
                <c:pt idx="77">
                  <c:v>0</c:v>
                </c:pt>
                <c:pt idx="78">
                  <c:v>0.50640587352522926</c:v>
                </c:pt>
                <c:pt idx="79">
                  <c:v>0</c:v>
                </c:pt>
                <c:pt idx="80">
                  <c:v>0.5579128102179417</c:v>
                </c:pt>
                <c:pt idx="81">
                  <c:v>0</c:v>
                </c:pt>
                <c:pt idx="82">
                  <c:v>0</c:v>
                </c:pt>
                <c:pt idx="83">
                  <c:v>0.63258356033317098</c:v>
                </c:pt>
                <c:pt idx="84">
                  <c:v>0</c:v>
                </c:pt>
                <c:pt idx="85">
                  <c:v>0</c:v>
                </c:pt>
                <c:pt idx="86">
                  <c:v>0.72876013307615184</c:v>
                </c:pt>
                <c:pt idx="87">
                  <c:v>0</c:v>
                </c:pt>
                <c:pt idx="88">
                  <c:v>0.74389394101572148</c:v>
                </c:pt>
                <c:pt idx="89">
                  <c:v>0</c:v>
                </c:pt>
                <c:pt idx="90">
                  <c:v>0</c:v>
                </c:pt>
                <c:pt idx="91">
                  <c:v>0.77527562185577015</c:v>
                </c:pt>
                <c:pt idx="92">
                  <c:v>0</c:v>
                </c:pt>
                <c:pt idx="93">
                  <c:v>0.82403016276270635</c:v>
                </c:pt>
                <c:pt idx="94">
                  <c:v>0</c:v>
                </c:pt>
                <c:pt idx="95">
                  <c:v>0</c:v>
                </c:pt>
                <c:pt idx="96">
                  <c:v>0.80735413940666223</c:v>
                </c:pt>
                <c:pt idx="97">
                  <c:v>0</c:v>
                </c:pt>
                <c:pt idx="98">
                  <c:v>0.76119253008521515</c:v>
                </c:pt>
                <c:pt idx="99">
                  <c:v>0</c:v>
                </c:pt>
                <c:pt idx="100">
                  <c:v>0</c:v>
                </c:pt>
                <c:pt idx="101">
                  <c:v>0.8799824370935575</c:v>
                </c:pt>
                <c:pt idx="102">
                  <c:v>0</c:v>
                </c:pt>
                <c:pt idx="103">
                  <c:v>0</c:v>
                </c:pt>
                <c:pt idx="104">
                  <c:v>0.91872349999890779</c:v>
                </c:pt>
                <c:pt idx="105">
                  <c:v>0</c:v>
                </c:pt>
                <c:pt idx="106">
                  <c:v>0.8460078246680196</c:v>
                </c:pt>
                <c:pt idx="107">
                  <c:v>0</c:v>
                </c:pt>
                <c:pt idx="108">
                  <c:v>0</c:v>
                </c:pt>
                <c:pt idx="109">
                  <c:v>1</c:v>
                </c:pt>
                <c:pt idx="110">
                  <c:v>0</c:v>
                </c:pt>
                <c:pt idx="111">
                  <c:v>0.94314555149492241</c:v>
                </c:pt>
                <c:pt idx="112">
                  <c:v>0</c:v>
                </c:pt>
                <c:pt idx="113">
                  <c:v>0</c:v>
                </c:pt>
                <c:pt idx="114">
                  <c:v>0.80417140872422099</c:v>
                </c:pt>
                <c:pt idx="115">
                  <c:v>0</c:v>
                </c:pt>
                <c:pt idx="116">
                  <c:v>0.68866908557111128</c:v>
                </c:pt>
                <c:pt idx="117">
                  <c:v>0</c:v>
                </c:pt>
                <c:pt idx="118">
                  <c:v>0</c:v>
                </c:pt>
                <c:pt idx="119">
                  <c:v>0.62609795470779828</c:v>
                </c:pt>
                <c:pt idx="120">
                  <c:v>0</c:v>
                </c:pt>
                <c:pt idx="121">
                  <c:v>0</c:v>
                </c:pt>
                <c:pt idx="122">
                  <c:v>0.44407066230069708</c:v>
                </c:pt>
                <c:pt idx="123">
                  <c:v>0</c:v>
                </c:pt>
                <c:pt idx="124">
                  <c:v>0.32729699442749077</c:v>
                </c:pt>
                <c:pt idx="125">
                  <c:v>0</c:v>
                </c:pt>
                <c:pt idx="126">
                  <c:v>0</c:v>
                </c:pt>
                <c:pt idx="127">
                  <c:v>0.30275698311208588</c:v>
                </c:pt>
                <c:pt idx="128">
                  <c:v>0</c:v>
                </c:pt>
                <c:pt idx="129">
                  <c:v>0.30830983238783444</c:v>
                </c:pt>
                <c:pt idx="130">
                  <c:v>0</c:v>
                </c:pt>
                <c:pt idx="131">
                  <c:v>0</c:v>
                </c:pt>
                <c:pt idx="132">
                  <c:v>0.2831778375343777</c:v>
                </c:pt>
                <c:pt idx="133">
                  <c:v>0</c:v>
                </c:pt>
                <c:pt idx="134">
                  <c:v>0.2236867686218143</c:v>
                </c:pt>
                <c:pt idx="135">
                  <c:v>0</c:v>
                </c:pt>
                <c:pt idx="136">
                  <c:v>0</c:v>
                </c:pt>
                <c:pt idx="137">
                  <c:v>0.18774353787711648</c:v>
                </c:pt>
                <c:pt idx="138">
                  <c:v>0</c:v>
                </c:pt>
                <c:pt idx="139">
                  <c:v>0</c:v>
                </c:pt>
                <c:pt idx="140">
                  <c:v>0.16207810250708307</c:v>
                </c:pt>
                <c:pt idx="141">
                  <c:v>0</c:v>
                </c:pt>
                <c:pt idx="142">
                  <c:v>0.12363193915020873</c:v>
                </c:pt>
                <c:pt idx="143">
                  <c:v>0</c:v>
                </c:pt>
                <c:pt idx="144">
                  <c:v>0</c:v>
                </c:pt>
                <c:pt idx="145">
                  <c:v>0.12865244012993055</c:v>
                </c:pt>
                <c:pt idx="146">
                  <c:v>0</c:v>
                </c:pt>
                <c:pt idx="147">
                  <c:v>9.3064617952173856E-2</c:v>
                </c:pt>
                <c:pt idx="148">
                  <c:v>0</c:v>
                </c:pt>
                <c:pt idx="149">
                  <c:v>0</c:v>
                </c:pt>
                <c:pt idx="150">
                  <c:v>8.8029262772973224E-2</c:v>
                </c:pt>
                <c:pt idx="151">
                  <c:v>0</c:v>
                </c:pt>
                <c:pt idx="152">
                  <c:v>9.6100554192707036E-2</c:v>
                </c:pt>
                <c:pt idx="153">
                  <c:v>0</c:v>
                </c:pt>
                <c:pt idx="154">
                  <c:v>0</c:v>
                </c:pt>
                <c:pt idx="155">
                  <c:v>7.9913627198913026E-2</c:v>
                </c:pt>
                <c:pt idx="156">
                  <c:v>0</c:v>
                </c:pt>
                <c:pt idx="157">
                  <c:v>0</c:v>
                </c:pt>
                <c:pt idx="158">
                  <c:v>6.434839214212848E-2</c:v>
                </c:pt>
                <c:pt idx="159">
                  <c:v>0</c:v>
                </c:pt>
                <c:pt idx="160">
                  <c:v>4.839825856355523E-2</c:v>
                </c:pt>
                <c:pt idx="161">
                  <c:v>0</c:v>
                </c:pt>
                <c:pt idx="162">
                  <c:v>0</c:v>
                </c:pt>
                <c:pt idx="163">
                  <c:v>3.0123005878331E-2</c:v>
                </c:pt>
                <c:pt idx="164">
                  <c:v>0</c:v>
                </c:pt>
                <c:pt idx="165">
                  <c:v>3.5721073084845879E-2</c:v>
                </c:pt>
                <c:pt idx="166">
                  <c:v>0</c:v>
                </c:pt>
                <c:pt idx="167">
                  <c:v>0</c:v>
                </c:pt>
                <c:pt idx="168">
                  <c:v>2.3532765524276789E-2</c:v>
                </c:pt>
                <c:pt idx="169">
                  <c:v>0</c:v>
                </c:pt>
                <c:pt idx="170">
                  <c:v>0</c:v>
                </c:pt>
                <c:pt idx="171">
                  <c:v>2.3962226644501872E-2</c:v>
                </c:pt>
                <c:pt idx="172">
                  <c:v>0</c:v>
                </c:pt>
                <c:pt idx="173">
                  <c:v>1.2573490059700777E-2</c:v>
                </c:pt>
                <c:pt idx="174">
                  <c:v>0</c:v>
                </c:pt>
                <c:pt idx="175">
                  <c:v>0</c:v>
                </c:pt>
                <c:pt idx="176">
                  <c:v>7.5677995906357383E-3</c:v>
                </c:pt>
                <c:pt idx="177">
                  <c:v>0</c:v>
                </c:pt>
                <c:pt idx="178">
                  <c:v>1.1107336882321974E-3</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info!$E$2:$E$257</c:f>
              <c:numCache>
                <c:formatCode>0.00</c:formatCode>
                <c:ptCount val="256"/>
                <c:pt idx="0">
                  <c:v>1.191292122966256E-5</c:v>
                </c:pt>
                <c:pt idx="1">
                  <c:v>1.4825437977160301E-5</c:v>
                </c:pt>
                <c:pt idx="2">
                  <c:v>1.8410567137050188E-5</c:v>
                </c:pt>
                <c:pt idx="3">
                  <c:v>2.2813776089770628E-5</c:v>
                </c:pt>
                <c:pt idx="4">
                  <c:v>2.8209640730419747E-5</c:v>
                </c:pt>
                <c:pt idx="5">
                  <c:v>3.4807137453633952E-5</c:v>
                </c:pt>
                <c:pt idx="6">
                  <c:v>4.2855782985520911E-5</c:v>
                </c:pt>
                <c:pt idx="7">
                  <c:v>5.265273471798961E-5</c:v>
                </c:pt>
                <c:pt idx="8">
                  <c:v>6.4550974680172344E-5</c:v>
                </c:pt>
                <c:pt idx="9">
                  <c:v>7.8968710868873728E-5</c:v>
                </c:pt>
                <c:pt idx="10">
                  <c:v>9.6400140154098625E-5</c:v>
                </c:pt>
                <c:pt idx="11">
                  <c:v>1.1742772713153448E-4</c:v>
                </c:pt>
                <c:pt idx="12">
                  <c:v>1.42736162818265E-4</c:v>
                </c:pt>
                <c:pt idx="13">
                  <c:v>1.7312817563669867E-4</c:v>
                </c:pt>
                <c:pt idx="14">
                  <c:v>2.0954237430671343E-4</c:v>
                </c:pt>
                <c:pt idx="15">
                  <c:v>2.530733076141184E-4</c:v>
                </c:pt>
                <c:pt idx="16">
                  <c:v>3.0499392903580183E-4</c:v>
                </c:pt>
                <c:pt idx="17">
                  <c:v>3.667806543151835E-4</c:v>
                </c:pt>
                <c:pt idx="18">
                  <c:v>4.401411966807476E-4</c:v>
                </c:pt>
                <c:pt idx="19">
                  <c:v>5.2704535682443585E-4</c:v>
                </c:pt>
                <c:pt idx="20">
                  <c:v>6.297589323047602E-4</c:v>
                </c:pt>
                <c:pt idx="21">
                  <c:v>7.5088089298214319E-4</c:v>
                </c:pt>
                <c:pt idx="22">
                  <c:v>8.9338394468533276E-4</c:v>
                </c:pt>
                <c:pt idx="23">
                  <c:v>1.0606585718013672E-3</c:v>
                </c:pt>
                <c:pt idx="24">
                  <c:v>1.2565606101501614E-3</c:v>
                </c:pt>
                <c:pt idx="25">
                  <c:v>1.4854623536618324E-3</c:v>
                </c:pt>
                <c:pt idx="26">
                  <c:v>1.7523071414007896E-3</c:v>
                </c:pt>
                <c:pt idx="27">
                  <c:v>2.0626673048509212E-3</c:v>
                </c:pt>
                <c:pt idx="28">
                  <c:v>2.4228052786929863E-3</c:v>
                </c:pt>
                <c:pt idx="29">
                  <c:v>2.8397375913311353E-3</c:v>
                </c:pt>
                <c:pt idx="30">
                  <c:v>3.3213013541182777E-3</c:v>
                </c:pt>
                <c:pt idx="31">
                  <c:v>3.8762227607800738E-3</c:v>
                </c:pt>
                <c:pt idx="32">
                  <c:v>4.5141869914030776E-3</c:v>
                </c:pt>
                <c:pt idx="33">
                  <c:v>5.2459087892967864E-3</c:v>
                </c:pt>
                <c:pt idx="34">
                  <c:v>6.0832028451618591E-3</c:v>
                </c:pt>
                <c:pt idx="35">
                  <c:v>7.039052982763706E-3</c:v>
                </c:pt>
                <c:pt idx="36">
                  <c:v>8.1276789955798158E-3</c:v>
                </c:pt>
                <c:pt idx="37">
                  <c:v>9.3645998369266091E-3</c:v>
                </c:pt>
                <c:pt idx="38">
                  <c:v>1.0766691719561957E-2</c:v>
                </c:pt>
                <c:pt idx="39">
                  <c:v>1.2352239537803527E-2</c:v>
                </c:pt>
                <c:pt idx="40">
                  <c:v>1.4140979889307383E-2</c:v>
                </c:pt>
                <c:pt idx="41">
                  <c:v>1.6154133848702346E-2</c:v>
                </c:pt>
                <c:pt idx="42">
                  <c:v>1.8414427535495499E-2</c:v>
                </c:pt>
                <c:pt idx="43">
                  <c:v>2.094609842856714E-2</c:v>
                </c:pt>
                <c:pt idx="44">
                  <c:v>2.3774885313875456E-2</c:v>
                </c:pt>
                <c:pt idx="45">
                  <c:v>2.6927999715546422E-2</c:v>
                </c:pt>
                <c:pt idx="46">
                  <c:v>3.0434076658195076E-2</c:v>
                </c:pt>
                <c:pt idx="47">
                  <c:v>3.4323102644891114E-2</c:v>
                </c:pt>
                <c:pt idx="48">
                  <c:v>3.8626318815174941E-2</c:v>
                </c:pt>
                <c:pt idx="49">
                  <c:v>4.337609737513045E-2</c:v>
                </c:pt>
                <c:pt idx="50">
                  <c:v>4.8605789570350492E-2</c:v>
                </c:pt>
                <c:pt idx="51">
                  <c:v>5.4349543705651988E-2</c:v>
                </c:pt>
                <c:pt idx="52">
                  <c:v>6.0642092004692415E-2</c:v>
                </c:pt>
                <c:pt idx="53">
                  <c:v>6.7518505449306918E-2</c:v>
                </c:pt>
                <c:pt idx="54">
                  <c:v>7.5013916142329384E-2</c:v>
                </c:pt>
                <c:pt idx="55">
                  <c:v>8.3163207197517006E-2</c:v>
                </c:pt>
                <c:pt idx="56">
                  <c:v>9.2000670673142146E-2</c:v>
                </c:pt>
                <c:pt idx="57">
                  <c:v>0.10155963462753317</c:v>
                </c:pt>
                <c:pt idx="58">
                  <c:v>0.11187206097941248</c:v>
                </c:pt>
                <c:pt idx="59">
                  <c:v>0.12296811649576743</c:v>
                </c:pt>
                <c:pt idx="60">
                  <c:v>0.13487571989604569</c:v>
                </c:pt>
                <c:pt idx="61">
                  <c:v>0.14762006874300204</c:v>
                </c:pt>
                <c:pt idx="62">
                  <c:v>0.16122315047535835</c:v>
                </c:pt>
                <c:pt idx="63">
                  <c:v>0.17570324261213288</c:v>
                </c:pt>
                <c:pt idx="64">
                  <c:v>0.19107440780845858</c:v>
                </c:pt>
                <c:pt idx="65">
                  <c:v>0.20734599005251814</c:v>
                </c:pt>
                <c:pt idx="66">
                  <c:v>0.22452211884690779</c:v>
                </c:pt>
                <c:pt idx="67">
                  <c:v>0.24260122869906436</c:v>
                </c:pt>
                <c:pt idx="68">
                  <c:v>0.26157560163834204</c:v>
                </c:pt>
                <c:pt idx="69">
                  <c:v>0.28143094076638608</c:v>
                </c:pt>
                <c:pt idx="70">
                  <c:v>0.30214598301817119</c:v>
                </c:pt>
                <c:pt idx="71">
                  <c:v>0.32369215935034445</c:v>
                </c:pt>
                <c:pt idx="72">
                  <c:v>0.34603331047019048</c:v>
                </c:pt>
                <c:pt idx="73">
                  <c:v>0.36912546596365997</c:v>
                </c:pt>
                <c:pt idx="74">
                  <c:v>0.39291669426827269</c:v>
                </c:pt>
                <c:pt idx="75">
                  <c:v>0.4173470303630914</c:v>
                </c:pt>
                <c:pt idx="76">
                  <c:v>0.44234848731350412</c:v>
                </c:pt>
                <c:pt idx="77">
                  <c:v>0.46784515691689715</c:v>
                </c:pt>
                <c:pt idx="78">
                  <c:v>0.49375340365385201</c:v>
                </c:pt>
                <c:pt idx="79">
                  <c:v>0.51998215496940292</c:v>
                </c:pt>
                <c:pt idx="80">
                  <c:v>0.546433289605045</c:v>
                </c:pt>
                <c:pt idx="81">
                  <c:v>0.57300212429304842</c:v>
                </c:pt>
                <c:pt idx="82">
                  <c:v>0.59957799763216169</c:v>
                </c:pt>
                <c:pt idx="83">
                  <c:v>0.62604494841279879</c:v>
                </c:pt>
                <c:pt idx="84">
                  <c:v>0.65228248407788014</c:v>
                </c:pt>
                <c:pt idx="85">
                  <c:v>0.67816643342215455</c:v>
                </c:pt>
                <c:pt idx="86">
                  <c:v>0.70356987607920085</c:v>
                </c:pt>
                <c:pt idx="87">
                  <c:v>0.72836413985313209</c:v>
                </c:pt>
                <c:pt idx="88">
                  <c:v>0.75241985555330426</c:v>
                </c:pt>
                <c:pt idx="89">
                  <c:v>0.77560805771617913</c:v>
                </c:pt>
                <c:pt idx="90">
                  <c:v>0.79780131847871105</c:v>
                </c:pt>
                <c:pt idx="91">
                  <c:v>0.8188749009296582</c:v>
                </c:pt>
                <c:pt idx="92">
                  <c:v>0.83870791753359852</c:v>
                </c:pt>
                <c:pt idx="93">
                  <c:v>0.85718447871797665</c:v>
                </c:pt>
                <c:pt idx="94">
                  <c:v>0.87419481645283426</c:v>
                </c:pt>
                <c:pt idx="95">
                  <c:v>0.88963636764769927</c:v>
                </c:pt>
                <c:pt idx="96">
                  <c:v>0.90341480244702821</c:v>
                </c:pt>
                <c:pt idx="97">
                  <c:v>0.91544498302564348</c:v>
                </c:pt>
                <c:pt idx="98">
                  <c:v>0.92565183926422456</c:v>
                </c:pt>
                <c:pt idx="99">
                  <c:v>0.93397114871181863</c:v>
                </c:pt>
                <c:pt idx="100">
                  <c:v>0.94035020950178927</c:v>
                </c:pt>
                <c:pt idx="101">
                  <c:v>0.94474839635858987</c:v>
                </c:pt>
                <c:pt idx="102">
                  <c:v>0.94713759148941845</c:v>
                </c:pt>
                <c:pt idx="103">
                  <c:v>0.94750248396706682</c:v>
                </c:pt>
                <c:pt idx="104">
                  <c:v>0.94584073314442263</c:v>
                </c:pt>
                <c:pt idx="105">
                  <c:v>0.94216299366057465</c:v>
                </c:pt>
                <c:pt idx="106">
                  <c:v>0.93649280166478055</c:v>
                </c:pt>
                <c:pt idx="107">
                  <c:v>0.92886632395803059</c:v>
                </c:pt>
                <c:pt idx="108">
                  <c:v>0.91933197379279807</c:v>
                </c:pt>
                <c:pt idx="109">
                  <c:v>0.90794989904076429</c:v>
                </c:pt>
                <c:pt idx="110">
                  <c:v>0.89479135029847401</c:v>
                </c:pt>
                <c:pt idx="111">
                  <c:v>0.87993793821721455</c:v>
                </c:pt>
                <c:pt idx="112">
                  <c:v>0.86348079088441698</c:v>
                </c:pt>
                <c:pt idx="113">
                  <c:v>0.84551962342214748</c:v>
                </c:pt>
                <c:pt idx="114">
                  <c:v>0.82616173308094321</c:v>
                </c:pt>
                <c:pt idx="115">
                  <c:v>0.80552093397670343</c:v>
                </c:pt>
                <c:pt idx="116">
                  <c:v>0.78371644623226233</c:v>
                </c:pt>
                <c:pt idx="117">
                  <c:v>0.76087175463707724</c:v>
                </c:pt>
                <c:pt idx="118">
                  <c:v>0.73711345202713296</c:v>
                </c:pt>
                <c:pt idx="119">
                  <c:v>0.71257008241733899</c:v>
                </c:pt>
                <c:pt idx="120">
                  <c:v>0.68737099850033112</c:v>
                </c:pt>
                <c:pt idx="121">
                  <c:v>0.66164524747351472</c:v>
                </c:pt>
                <c:pt idx="122">
                  <c:v>0.63552049828985158</c:v>
                </c:pt>
                <c:pt idx="123">
                  <c:v>0.60912202237049773</c:v>
                </c:pt>
                <c:pt idx="124">
                  <c:v>0.5825717385955077</c:v>
                </c:pt>
                <c:pt idx="125">
                  <c:v>0.55598733203137529</c:v>
                </c:pt>
                <c:pt idx="126">
                  <c:v>0.5294814543919919</c:v>
                </c:pt>
                <c:pt idx="127">
                  <c:v>0.50316101269441349</c:v>
                </c:pt>
                <c:pt idx="128">
                  <c:v>0.47712655099452772</c:v>
                </c:pt>
                <c:pt idx="129">
                  <c:v>0.45147172850179657</c:v>
                </c:pt>
                <c:pt idx="130">
                  <c:v>0.42628289580682605</c:v>
                </c:pt>
                <c:pt idx="131">
                  <c:v>0.4016387694389818</c:v>
                </c:pt>
                <c:pt idx="132">
                  <c:v>0.37761020352943447</c:v>
                </c:pt>
                <c:pt idx="133">
                  <c:v>0.35426005601099464</c:v>
                </c:pt>
                <c:pt idx="134">
                  <c:v>0.33164314555952573</c:v>
                </c:pt>
                <c:pt idx="135">
                  <c:v>0.30980629438892182</c:v>
                </c:pt>
                <c:pt idx="136">
                  <c:v>0.28878845106500783</c:v>
                </c:pt>
                <c:pt idx="137">
                  <c:v>0.26862088671207501</c:v>
                </c:pt>
                <c:pt idx="138">
                  <c:v>0.24932745735408007</c:v>
                </c:pt>
                <c:pt idx="139">
                  <c:v>0.23092492466215278</c:v>
                </c:pt>
                <c:pt idx="140">
                  <c:v>0.21342332706898687</c:v>
                </c:pt>
                <c:pt idx="141">
                  <c:v>0.19682639305371172</c:v>
                </c:pt>
                <c:pt idx="142">
                  <c:v>0.18113198838997355</c:v>
                </c:pt>
                <c:pt idx="143">
                  <c:v>0.16633258927479502</c:v>
                </c:pt>
                <c:pt idx="144">
                  <c:v>0.1524157735038392</c:v>
                </c:pt>
                <c:pt idx="145">
                  <c:v>0.13936472221602447</c:v>
                </c:pt>
                <c:pt idx="146">
                  <c:v>0.12715872518177229</c:v>
                </c:pt>
                <c:pt idx="147">
                  <c:v>0.11577368313868167</c:v>
                </c:pt>
                <c:pt idx="148">
                  <c:v>0.1051826012698938</c:v>
                </c:pt>
                <c:pt idx="149">
                  <c:v>9.535606855773851E-2</c:v>
                </c:pt>
                <c:pt idx="150">
                  <c:v>8.6262718412767975E-2</c:v>
                </c:pt>
                <c:pt idx="151">
                  <c:v>7.786966666109342E-2</c:v>
                </c:pt>
                <c:pt idx="152">
                  <c:v>7.0142923657128584E-2</c:v>
                </c:pt>
                <c:pt idx="153">
                  <c:v>6.3047777961782472E-2</c:v>
                </c:pt>
                <c:pt idx="154">
                  <c:v>5.6549149676588459E-2</c:v>
                </c:pt>
                <c:pt idx="155">
                  <c:v>5.061191214248463E-2</c:v>
                </c:pt>
                <c:pt idx="156">
                  <c:v>4.5201181289867137E-2</c:v>
                </c:pt>
                <c:pt idx="157">
                  <c:v>4.0282572457615684E-2</c:v>
                </c:pt>
                <c:pt idx="158">
                  <c:v>3.5822424978149407E-2</c:v>
                </c:pt>
                <c:pt idx="159">
                  <c:v>3.1787995249877701E-2</c:v>
                </c:pt>
                <c:pt idx="160">
                  <c:v>2.8147619385757029E-2</c:v>
                </c:pt>
                <c:pt idx="161">
                  <c:v>2.4870846836545477E-2</c:v>
                </c:pt>
                <c:pt idx="162">
                  <c:v>2.1928546640426799E-2</c:v>
                </c:pt>
                <c:pt idx="163">
                  <c:v>1.9292988148710319E-2</c:v>
                </c:pt>
                <c:pt idx="164">
                  <c:v>1.6937898222963179E-2</c:v>
                </c:pt>
                <c:pt idx="165">
                  <c:v>1.4838496995603917E-2</c:v>
                </c:pt>
                <c:pt idx="166">
                  <c:v>1.2971514337672515E-2</c:v>
                </c:pt>
                <c:pt idx="167">
                  <c:v>1.1315189188624461E-2</c:v>
                </c:pt>
                <c:pt idx="168">
                  <c:v>9.8492538782671783E-3</c:v>
                </c:pt>
                <c:pt idx="169">
                  <c:v>8.5549055152276138E-3</c:v>
                </c:pt>
                <c:pt idx="170">
                  <c:v>7.4147664344706267E-3</c:v>
                </c:pt>
                <c:pt idx="171">
                  <c:v>6.4128355931590969E-3</c:v>
                </c:pt>
                <c:pt idx="172">
                  <c:v>5.5344326841541974E-3</c:v>
                </c:pt>
                <c:pt idx="173">
                  <c:v>4.7661366040322485E-3</c:v>
                </c:pt>
                <c:pt idx="174">
                  <c:v>4.0957197716543648E-3</c:v>
                </c:pt>
                <c:pt idx="175">
                  <c:v>3.5120796477166602E-3</c:v>
                </c:pt>
                <c:pt idx="176">
                  <c:v>3.0051686585773132E-3</c:v>
                </c:pt>
                <c:pt idx="177">
                  <c:v>2.5659235818402972E-3</c:v>
                </c:pt>
                <c:pt idx="178">
                  <c:v>2.1861953090888788E-3</c:v>
                </c:pt>
                <c:pt idx="179">
                  <c:v>1.8586797648081962E-3</c:v>
                </c:pt>
                <c:pt idx="180">
                  <c:v>1.5768506315202043E-3</c:v>
                </c:pt>
                <c:pt idx="181">
                  <c:v>1.3348944107046475E-3</c:v>
                </c:pt>
                <c:pt idx="182">
                  <c:v>1.1276482380761447E-3</c:v>
                </c:pt>
                <c:pt idx="183">
                  <c:v>9.5054077079536161E-4</c:v>
                </c:pt>
                <c:pt idx="184">
                  <c:v>7.9953637349220873E-4</c:v>
                </c:pt>
                <c:pt idx="185">
                  <c:v>6.7108274961043626E-4</c:v>
                </c:pt>
                <c:pt idx="186">
                  <c:v>5.6206209437314005E-4</c:v>
                </c:pt>
                <c:pt idx="187">
                  <c:v>4.6974578527415287E-4</c:v>
                </c:pt>
                <c:pt idx="188">
                  <c:v>3.9175257493816477E-4</c:v>
                </c:pt>
                <c:pt idx="189">
                  <c:v>3.260102088738632E-4</c:v>
                </c:pt>
                <c:pt idx="190">
                  <c:v>2.707203564040861E-4</c:v>
                </c:pt>
                <c:pt idx="191">
                  <c:v>2.2432671617925003E-4</c:v>
                </c:pt>
                <c:pt idx="192">
                  <c:v>1.8548613742349455E-4</c:v>
                </c:pt>
                <c:pt idx="193">
                  <c:v>1.5304258367892964E-4</c:v>
                </c:pt>
                <c:pt idx="194">
                  <c:v>1.2600375656499519E-4</c:v>
                </c:pt>
                <c:pt idx="195">
                  <c:v>1.0352019224489803E-4</c:v>
                </c:pt>
                <c:pt idx="196">
                  <c:v>8.4866642213023562E-5</c:v>
                </c:pt>
                <c:pt idx="197">
                  <c:v>6.9425552053822232E-5</c:v>
                </c:pt>
                <c:pt idx="198">
                  <c:v>5.6672456391588484E-5</c:v>
                </c:pt>
                <c:pt idx="199">
                  <c:v>4.6163114823226466E-5</c:v>
                </c:pt>
                <c:pt idx="200">
                  <c:v>3.7522221729092461E-5</c:v>
                </c:pt>
                <c:pt idx="201">
                  <c:v>3.0433532072699344E-5</c:v>
                </c:pt>
                <c:pt idx="202">
                  <c:v>2.463125526500887E-5</c:v>
                </c:pt>
                <c:pt idx="203">
                  <c:v>1.9892579572066936E-5</c:v>
                </c:pt>
                <c:pt idx="204">
                  <c:v>1.6031200123851806E-5</c:v>
                </c:pt>
                <c:pt idx="205">
                  <c:v>1.289173412090837E-5</c:v>
                </c:pt>
                <c:pt idx="206">
                  <c:v>1.0344917158841786E-5</c:v>
                </c:pt>
                <c:pt idx="207">
                  <c:v>8.2834845615800988E-6</c:v>
                </c:pt>
                <c:pt idx="208">
                  <c:v>6.6186511282440391E-6</c:v>
                </c:pt>
                <c:pt idx="209">
                  <c:v>5.2771116802002901E-6</c:v>
                </c:pt>
                <c:pt idx="210">
                  <c:v>4.1984931940502894E-6</c:v>
                </c:pt>
                <c:pt idx="211">
                  <c:v>3.3331970936427901E-6</c:v>
                </c:pt>
                <c:pt idx="212">
                  <c:v>2.6405774379490153E-6</c:v>
                </c:pt>
                <c:pt idx="213">
                  <c:v>2.0874072843152909E-6</c:v>
                </c:pt>
                <c:pt idx="214">
                  <c:v>1.6465914420860455E-6</c:v>
                </c:pt>
                <c:pt idx="215">
                  <c:v>1.296089182472491E-6</c:v>
                </c:pt>
                <c:pt idx="216">
                  <c:v>1.0180152659320181E-6</c:v>
                </c:pt>
                <c:pt idx="217">
                  <c:v>7.9789192184260163E-7</c:v>
                </c:pt>
                <c:pt idx="218">
                  <c:v>6.2402820342530043E-7</c:v>
                </c:pt>
                <c:pt idx="219">
                  <c:v>4.870064817132863E-7</c:v>
                </c:pt>
                <c:pt idx="220">
                  <c:v>3.7925877432598769E-7</c:v>
                </c:pt>
                <c:pt idx="221">
                  <c:v>2.9471816582890273E-7</c:v>
                </c:pt>
                <c:pt idx="222">
                  <c:v>2.2853280332370603E-7</c:v>
                </c:pt>
                <c:pt idx="223">
                  <c:v>1.7683187871499781E-7</c:v>
                </c:pt>
                <c:pt idx="224">
                  <c:v>1.365346708918328E-7</c:v>
                </c:pt>
                <c:pt idx="225">
                  <c:v>1.0519514761464038E-7</c:v>
                </c:pt>
                <c:pt idx="226">
                  <c:v>8.0875846569397265E-8</c:v>
                </c:pt>
                <c:pt idx="227">
                  <c:v>6.2045793735890196E-8</c:v>
                </c:pt>
                <c:pt idx="228">
                  <c:v>4.7498098367727784E-8</c:v>
                </c:pt>
                <c:pt idx="229">
                  <c:v>3.6283608574456286E-8</c:v>
                </c:pt>
                <c:pt idx="230">
                  <c:v>2.7657638539471246E-8</c:v>
                </c:pt>
                <c:pt idx="231">
                  <c:v>2.1037304474867524E-8</c:v>
                </c:pt>
                <c:pt idx="232">
                  <c:v>1.5967446195812865E-8</c:v>
                </c:pt>
                <c:pt idx="233">
                  <c:v>1.2093477558340216E-8</c:v>
                </c:pt>
                <c:pt idx="234">
                  <c:v>9.1398131516128387E-9</c:v>
                </c:pt>
                <c:pt idx="235">
                  <c:v>6.8927702767883182E-9</c:v>
                </c:pt>
                <c:pt idx="236">
                  <c:v>5.1870527474386318E-9</c:v>
                </c:pt>
                <c:pt idx="237">
                  <c:v>3.8950935881686706E-9</c:v>
                </c:pt>
                <c:pt idx="238">
                  <c:v>2.9186734155254473E-9</c:v>
                </c:pt>
                <c:pt idx="239">
                  <c:v>2.1823453649373327E-9</c:v>
                </c:pt>
                <c:pt idx="240">
                  <c:v>1.6282902839602506E-9</c:v>
                </c:pt>
                <c:pt idx="241">
                  <c:v>1.2123012559558967E-9</c:v>
                </c:pt>
                <c:pt idx="242">
                  <c:v>9.006574619651633E-10</c:v>
                </c:pt>
                <c:pt idx="243">
                  <c:v>6.6769653223444916E-10</c:v>
                </c:pt>
                <c:pt idx="244">
                  <c:v>4.9393404629335313E-10</c:v>
                </c:pt>
                <c:pt idx="245">
                  <c:v>3.6461050506650855E-10</c:v>
                </c:pt>
                <c:pt idx="246">
                  <c:v>2.6857140103460247E-10</c:v>
                </c:pt>
                <c:pt idx="247">
                  <c:v>1.974061710641183E-10</c:v>
                </c:pt>
                <c:pt idx="248">
                  <c:v>1.4478782955670445E-10</c:v>
                </c:pt>
                <c:pt idx="249">
                  <c:v>1.0596776231229361E-10</c:v>
                </c:pt>
                <c:pt idx="250">
                  <c:v>7.7390177373464766E-11</c:v>
                </c:pt>
                <c:pt idx="251">
                  <c:v>5.6398596073829448E-11</c:v>
                </c:pt>
                <c:pt idx="252">
                  <c:v>4.101296026246862E-11</c:v>
                </c:pt>
                <c:pt idx="253">
                  <c:v>2.9760780309962405E-11</c:v>
                </c:pt>
                <c:pt idx="254">
                  <c:v>2.1549534014917483E-11</c:v>
                </c:pt>
                <c:pt idx="255">
                  <c:v>1.5570473714546717E-11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info!$D$2:$D$257</c:f>
              <c:numCache>
                <c:formatCode>0.00</c:formatCode>
                <c:ptCount val="256"/>
                <c:pt idx="0">
                  <c:v>0</c:v>
                </c:pt>
                <c:pt idx="1">
                  <c:v>0</c:v>
                </c:pt>
                <c:pt idx="2">
                  <c:v>0</c:v>
                </c:pt>
                <c:pt idx="3">
                  <c:v>1</c:v>
                </c:pt>
                <c:pt idx="4">
                  <c:v>0</c:v>
                </c:pt>
                <c:pt idx="5">
                  <c:v>0</c:v>
                </c:pt>
                <c:pt idx="6">
                  <c:v>0.7364798413291479</c:v>
                </c:pt>
                <c:pt idx="7">
                  <c:v>0</c:v>
                </c:pt>
                <c:pt idx="8">
                  <c:v>0.56384759224468262</c:v>
                </c:pt>
                <c:pt idx="9">
                  <c:v>0</c:v>
                </c:pt>
                <c:pt idx="10">
                  <c:v>0</c:v>
                </c:pt>
                <c:pt idx="11">
                  <c:v>0.46288814140814522</c:v>
                </c:pt>
                <c:pt idx="12">
                  <c:v>0</c:v>
                </c:pt>
                <c:pt idx="13">
                  <c:v>0.38320459179091004</c:v>
                </c:pt>
                <c:pt idx="14">
                  <c:v>0</c:v>
                </c:pt>
                <c:pt idx="15">
                  <c:v>0</c:v>
                </c:pt>
                <c:pt idx="16">
                  <c:v>0.31683261501491544</c:v>
                </c:pt>
                <c:pt idx="17">
                  <c:v>0</c:v>
                </c:pt>
                <c:pt idx="18">
                  <c:v>0</c:v>
                </c:pt>
                <c:pt idx="19">
                  <c:v>0.27704381128262423</c:v>
                </c:pt>
                <c:pt idx="20">
                  <c:v>0</c:v>
                </c:pt>
                <c:pt idx="21">
                  <c:v>0.23988557856583057</c:v>
                </c:pt>
                <c:pt idx="22">
                  <c:v>0</c:v>
                </c:pt>
                <c:pt idx="23">
                  <c:v>0</c:v>
                </c:pt>
                <c:pt idx="24">
                  <c:v>0.21248731552847103</c:v>
                </c:pt>
                <c:pt idx="25">
                  <c:v>0</c:v>
                </c:pt>
                <c:pt idx="26">
                  <c:v>0.18850138667918165</c:v>
                </c:pt>
                <c:pt idx="27">
                  <c:v>0</c:v>
                </c:pt>
                <c:pt idx="28">
                  <c:v>0</c:v>
                </c:pt>
                <c:pt idx="29">
                  <c:v>0.17198291360270854</c:v>
                </c:pt>
                <c:pt idx="30">
                  <c:v>0</c:v>
                </c:pt>
                <c:pt idx="31">
                  <c:v>0.1633426664721136</c:v>
                </c:pt>
                <c:pt idx="32">
                  <c:v>0</c:v>
                </c:pt>
                <c:pt idx="33">
                  <c:v>0</c:v>
                </c:pt>
                <c:pt idx="34">
                  <c:v>0.15443736849466072</c:v>
                </c:pt>
                <c:pt idx="35">
                  <c:v>0</c:v>
                </c:pt>
                <c:pt idx="36">
                  <c:v>0</c:v>
                </c:pt>
                <c:pt idx="37">
                  <c:v>0.15011064797797577</c:v>
                </c:pt>
                <c:pt idx="38">
                  <c:v>0</c:v>
                </c:pt>
                <c:pt idx="39">
                  <c:v>0.15596795894917503</c:v>
                </c:pt>
                <c:pt idx="40">
                  <c:v>0</c:v>
                </c:pt>
                <c:pt idx="41">
                  <c:v>0</c:v>
                </c:pt>
                <c:pt idx="42">
                  <c:v>0.14518101497077943</c:v>
                </c:pt>
                <c:pt idx="43">
                  <c:v>0</c:v>
                </c:pt>
                <c:pt idx="44">
                  <c:v>0.14555200797029005</c:v>
                </c:pt>
                <c:pt idx="45">
                  <c:v>0</c:v>
                </c:pt>
                <c:pt idx="46">
                  <c:v>0</c:v>
                </c:pt>
                <c:pt idx="47">
                  <c:v>0.13883992756449642</c:v>
                </c:pt>
                <c:pt idx="48">
                  <c:v>0</c:v>
                </c:pt>
                <c:pt idx="49">
                  <c:v>0.12687344867801492</c:v>
                </c:pt>
                <c:pt idx="50">
                  <c:v>0</c:v>
                </c:pt>
                <c:pt idx="51">
                  <c:v>0</c:v>
                </c:pt>
                <c:pt idx="52">
                  <c:v>0.11686836560480508</c:v>
                </c:pt>
                <c:pt idx="53">
                  <c:v>0</c:v>
                </c:pt>
                <c:pt idx="54">
                  <c:v>0</c:v>
                </c:pt>
                <c:pt idx="55">
                  <c:v>0.10490188671832357</c:v>
                </c:pt>
                <c:pt idx="56">
                  <c:v>0</c:v>
                </c:pt>
                <c:pt idx="57">
                  <c:v>9.6692347213872876E-2</c:v>
                </c:pt>
                <c:pt idx="58">
                  <c:v>0</c:v>
                </c:pt>
                <c:pt idx="59">
                  <c:v>0</c:v>
                </c:pt>
                <c:pt idx="60">
                  <c:v>9.0550047942733386E-2</c:v>
                </c:pt>
                <c:pt idx="61">
                  <c:v>0</c:v>
                </c:pt>
                <c:pt idx="62">
                  <c:v>8.1452705380444232E-2</c:v>
                </c:pt>
                <c:pt idx="63">
                  <c:v>0</c:v>
                </c:pt>
                <c:pt idx="64">
                  <c:v>0</c:v>
                </c:pt>
                <c:pt idx="65">
                  <c:v>7.6927196728615782E-2</c:v>
                </c:pt>
                <c:pt idx="66">
                  <c:v>0</c:v>
                </c:pt>
                <c:pt idx="67">
                  <c:v>7.216312276809253E-2</c:v>
                </c:pt>
                <c:pt idx="68">
                  <c:v>0</c:v>
                </c:pt>
                <c:pt idx="69">
                  <c:v>0</c:v>
                </c:pt>
                <c:pt idx="70">
                  <c:v>7.0075945081699093E-2</c:v>
                </c:pt>
                <c:pt idx="71">
                  <c:v>0</c:v>
                </c:pt>
                <c:pt idx="72">
                  <c:v>0</c:v>
                </c:pt>
                <c:pt idx="73">
                  <c:v>6.9101941859063903E-2</c:v>
                </c:pt>
                <c:pt idx="74">
                  <c:v>0</c:v>
                </c:pt>
                <c:pt idx="75">
                  <c:v>6.3251178972945563E-2</c:v>
                </c:pt>
                <c:pt idx="76">
                  <c:v>0</c:v>
                </c:pt>
                <c:pt idx="77">
                  <c:v>0</c:v>
                </c:pt>
                <c:pt idx="78">
                  <c:v>6.0110541449427429E-2</c:v>
                </c:pt>
                <c:pt idx="79">
                  <c:v>0</c:v>
                </c:pt>
                <c:pt idx="80">
                  <c:v>5.6400025058642007E-2</c:v>
                </c:pt>
                <c:pt idx="81">
                  <c:v>0</c:v>
                </c:pt>
                <c:pt idx="82">
                  <c:v>0</c:v>
                </c:pt>
                <c:pt idx="83">
                  <c:v>5.395504827551293E-2</c:v>
                </c:pt>
                <c:pt idx="84">
                  <c:v>0</c:v>
                </c:pt>
                <c:pt idx="85">
                  <c:v>0</c:v>
                </c:pt>
                <c:pt idx="86">
                  <c:v>4.8415759227497968E-2</c:v>
                </c:pt>
                <c:pt idx="87">
                  <c:v>0</c:v>
                </c:pt>
                <c:pt idx="88">
                  <c:v>4.3823987863955027E-2</c:v>
                </c:pt>
                <c:pt idx="89">
                  <c:v>0</c:v>
                </c:pt>
                <c:pt idx="90">
                  <c:v>0</c:v>
                </c:pt>
                <c:pt idx="91">
                  <c:v>4.0802584128477724E-2</c:v>
                </c:pt>
                <c:pt idx="92">
                  <c:v>0</c:v>
                </c:pt>
                <c:pt idx="93">
                  <c:v>3.8278052998245993E-2</c:v>
                </c:pt>
                <c:pt idx="94">
                  <c:v>0</c:v>
                </c:pt>
                <c:pt idx="95">
                  <c:v>0</c:v>
                </c:pt>
                <c:pt idx="96">
                  <c:v>3.5243357627380532E-2</c:v>
                </c:pt>
                <c:pt idx="97">
                  <c:v>0</c:v>
                </c:pt>
                <c:pt idx="98">
                  <c:v>3.1446738804411532E-2</c:v>
                </c:pt>
                <c:pt idx="99">
                  <c:v>0</c:v>
                </c:pt>
                <c:pt idx="100">
                  <c:v>0</c:v>
                </c:pt>
                <c:pt idx="101">
                  <c:v>2.8690288183179067E-2</c:v>
                </c:pt>
                <c:pt idx="102">
                  <c:v>0</c:v>
                </c:pt>
                <c:pt idx="103">
                  <c:v>0</c:v>
                </c:pt>
                <c:pt idx="104">
                  <c:v>2.7517496825400393E-2</c:v>
                </c:pt>
                <c:pt idx="105">
                  <c:v>0</c:v>
                </c:pt>
                <c:pt idx="106">
                  <c:v>2.6841675805480435E-2</c:v>
                </c:pt>
                <c:pt idx="107">
                  <c:v>0</c:v>
                </c:pt>
                <c:pt idx="108">
                  <c:v>0</c:v>
                </c:pt>
                <c:pt idx="109">
                  <c:v>2.5483387947946436E-2</c:v>
                </c:pt>
                <c:pt idx="110">
                  <c:v>0</c:v>
                </c:pt>
                <c:pt idx="111">
                  <c:v>2.2289681615488822E-2</c:v>
                </c:pt>
                <c:pt idx="112">
                  <c:v>0</c:v>
                </c:pt>
                <c:pt idx="113">
                  <c:v>0</c:v>
                </c:pt>
                <c:pt idx="114">
                  <c:v>1.9579653985501756E-2</c:v>
                </c:pt>
                <c:pt idx="115">
                  <c:v>0</c:v>
                </c:pt>
                <c:pt idx="116">
                  <c:v>1.6717261211616617E-2</c:v>
                </c:pt>
                <c:pt idx="117">
                  <c:v>0</c:v>
                </c:pt>
                <c:pt idx="118">
                  <c:v>0</c:v>
                </c:pt>
                <c:pt idx="119">
                  <c:v>1.5027659795510144E-2</c:v>
                </c:pt>
                <c:pt idx="120">
                  <c:v>0</c:v>
                </c:pt>
                <c:pt idx="121">
                  <c:v>0</c:v>
                </c:pt>
                <c:pt idx="122">
                  <c:v>1.2277854991971753E-2</c:v>
                </c:pt>
                <c:pt idx="123">
                  <c:v>0</c:v>
                </c:pt>
                <c:pt idx="124">
                  <c:v>1.0714133181600194E-2</c:v>
                </c:pt>
                <c:pt idx="125">
                  <c:v>0</c:v>
                </c:pt>
                <c:pt idx="126">
                  <c:v>0</c:v>
                </c:pt>
                <c:pt idx="127">
                  <c:v>9.3359078709839595E-3</c:v>
                </c:pt>
                <c:pt idx="128">
                  <c:v>0</c:v>
                </c:pt>
                <c:pt idx="129">
                  <c:v>8.2228311398388522E-3</c:v>
                </c:pt>
                <c:pt idx="130">
                  <c:v>0</c:v>
                </c:pt>
                <c:pt idx="131">
                  <c:v>0</c:v>
                </c:pt>
                <c:pt idx="132">
                  <c:v>6.7981828379772118E-3</c:v>
                </c:pt>
                <c:pt idx="133">
                  <c:v>0</c:v>
                </c:pt>
                <c:pt idx="134">
                  <c:v>5.3206611924023839E-3</c:v>
                </c:pt>
                <c:pt idx="135">
                  <c:v>0</c:v>
                </c:pt>
                <c:pt idx="136">
                  <c:v>0</c:v>
                </c:pt>
                <c:pt idx="137">
                  <c:v>4.2671036226645444E-3</c:v>
                </c:pt>
                <c:pt idx="138">
                  <c:v>0</c:v>
                </c:pt>
                <c:pt idx="139">
                  <c:v>0</c:v>
                </c:pt>
                <c:pt idx="140">
                  <c:v>3.3262317558866066E-3</c:v>
                </c:pt>
                <c:pt idx="141">
                  <c:v>0</c:v>
                </c:pt>
                <c:pt idx="142">
                  <c:v>2.3853598891086679E-3</c:v>
                </c:pt>
                <c:pt idx="143">
                  <c:v>0</c:v>
                </c:pt>
                <c:pt idx="144">
                  <c:v>0</c:v>
                </c:pt>
                <c:pt idx="145">
                  <c:v>1.7227327719637189E-3</c:v>
                </c:pt>
                <c:pt idx="146">
                  <c:v>0</c:v>
                </c:pt>
                <c:pt idx="147">
                  <c:v>1.4974590986570661E-3</c:v>
                </c:pt>
                <c:pt idx="148">
                  <c:v>0</c:v>
                </c:pt>
                <c:pt idx="149">
                  <c:v>0</c:v>
                </c:pt>
                <c:pt idx="150">
                  <c:v>1.1263683665332649E-3</c:v>
                </c:pt>
                <c:pt idx="151">
                  <c:v>0</c:v>
                </c:pt>
                <c:pt idx="152">
                  <c:v>8.879007904516018E-4</c:v>
                </c:pt>
                <c:pt idx="153">
                  <c:v>0</c:v>
                </c:pt>
                <c:pt idx="154">
                  <c:v>0</c:v>
                </c:pt>
                <c:pt idx="155">
                  <c:v>7.420837316344538E-4</c:v>
                </c:pt>
                <c:pt idx="156">
                  <c:v>0</c:v>
                </c:pt>
                <c:pt idx="157">
                  <c:v>0</c:v>
                </c:pt>
                <c:pt idx="158">
                  <c:v>6.9575847300219632E-4</c:v>
                </c:pt>
                <c:pt idx="159">
                  <c:v>0</c:v>
                </c:pt>
                <c:pt idx="160">
                  <c:v>6.3604384636863239E-4</c:v>
                </c:pt>
                <c:pt idx="161">
                  <c:v>0</c:v>
                </c:pt>
                <c:pt idx="162">
                  <c:v>0</c:v>
                </c:pt>
                <c:pt idx="163">
                  <c:v>6.5598129945086973E-4</c:v>
                </c:pt>
                <c:pt idx="164">
                  <c:v>0</c:v>
                </c:pt>
                <c:pt idx="165">
                  <c:v>5.367475114100383E-4</c:v>
                </c:pt>
                <c:pt idx="166">
                  <c:v>0</c:v>
                </c:pt>
                <c:pt idx="167">
                  <c:v>0</c:v>
                </c:pt>
                <c:pt idx="168">
                  <c:v>5.7642695234821656E-4</c:v>
                </c:pt>
                <c:pt idx="169">
                  <c:v>0</c:v>
                </c:pt>
                <c:pt idx="170">
                  <c:v>3.4450746134748449E-4</c:v>
                </c:pt>
                <c:pt idx="171">
                  <c:v>0</c:v>
                </c:pt>
                <c:pt idx="172">
                  <c:v>0</c:v>
                </c:pt>
                <c:pt idx="173">
                  <c:v>2.8489056732706872E-4</c:v>
                </c:pt>
                <c:pt idx="174">
                  <c:v>0</c:v>
                </c:pt>
                <c:pt idx="175">
                  <c:v>0</c:v>
                </c:pt>
                <c:pt idx="176">
                  <c:v>7.2908529408574027E-5</c:v>
                </c:pt>
                <c:pt idx="177">
                  <c:v>0</c:v>
                </c:pt>
                <c:pt idx="178">
                  <c:v>3.9777173551326578E-5</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(76.9 , 48)
자족하는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76.907140841887227</c:v>
                </c:pt>
              </c:numCache>
            </c:numRef>
          </c:xVal>
          <c:yVal>
            <c:numRef>
              <c:f>info!$W$20:$W$21</c:f>
              <c:numCache>
                <c:formatCode>General</c:formatCode>
                <c:ptCount val="2"/>
                <c:pt idx="0">
                  <c:v>50</c:v>
                </c:pt>
                <c:pt idx="1">
                  <c:v>47.965068772614131</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(59.4 , 53.2)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59.428599999999996</c:v>
                      </c:pt>
                    </c:numCache>
                  </c:numRef>
                </c:xVal>
                <c:yVal>
                  <c:numRef>
                    <c:extLst>
                      <c:ext uri="{02D57815-91ED-43cb-92C2-25804820EDAC}">
                        <c15:formulaRef>
                          <c15:sqref>info!$W$18</c15:sqref>
                        </c15:formulaRef>
                      </c:ext>
                    </c:extLst>
                    <c:numCache>
                      <c:formatCode>General</c:formatCode>
                      <c:ptCount val="1"/>
                      <c:pt idx="0">
                        <c:v>46.7637</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(76.9 , 48)
자족하는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76.907140841887227</c:v>
                </c:pt>
              </c:numCache>
            </c:numRef>
          </c:xVal>
          <c:yVal>
            <c:numRef>
              <c:f>info!$W$20:$W$21</c:f>
              <c:numCache>
                <c:formatCode>General</c:formatCode>
                <c:ptCount val="2"/>
                <c:pt idx="0">
                  <c:v>50</c:v>
                </c:pt>
                <c:pt idx="1">
                  <c:v>47.965068772614131</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(59.4 , 53.2)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59.428599999999996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46.7637</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40.5578</c:v>
                </c:pt>
                <c:pt idx="1">
                  <c:v>33.215899999999998</c:v>
                </c:pt>
                <c:pt idx="2">
                  <c:v>16.945499999999999</c:v>
                </c:pt>
                <c:pt idx="3">
                  <c:v>30.045000000000002</c:v>
                </c:pt>
                <c:pt idx="4">
                  <c:v>67.636700000000005</c:v>
                </c:pt>
                <c:pt idx="5">
                  <c:v>66.8994</c:v>
                </c:pt>
                <c:pt idx="6">
                  <c:v>26.876899999999999</c:v>
                </c:pt>
                <c:pt idx="7">
                  <c:v>67.494900000000001</c:v>
                </c:pt>
                <c:pt idx="8">
                  <c:v>19.308599999999998</c:v>
                </c:pt>
                <c:pt idx="9">
                  <c:v>30.420999999999999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0.50966810819018848</c:v>
                </c:pt>
                <c:pt idx="1">
                  <c:v>0.2688839544249087</c:v>
                </c:pt>
                <c:pt idx="2">
                  <c:v>0.22144793738490279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cat>
          <c:val>
            <c:numRef>
              <c:f>info!$C$2:$C$257</c:f>
              <c:numCache>
                <c:formatCode>0.00</c:formatCode>
                <c:ptCount val="256"/>
                <c:pt idx="0">
                  <c:v>0</c:v>
                </c:pt>
                <c:pt idx="1">
                  <c:v>0</c:v>
                </c:pt>
                <c:pt idx="2">
                  <c:v>0</c:v>
                </c:pt>
                <c:pt idx="3">
                  <c:v>0</c:v>
                </c:pt>
                <c:pt idx="4">
                  <c:v>0</c:v>
                </c:pt>
                <c:pt idx="5">
                  <c:v>0</c:v>
                </c:pt>
                <c:pt idx="6">
                  <c:v>1.3225130684188799E-2</c:v>
                </c:pt>
                <c:pt idx="7">
                  <c:v>0</c:v>
                </c:pt>
                <c:pt idx="8">
                  <c:v>1.0144697378452238E-2</c:v>
                </c:pt>
                <c:pt idx="9">
                  <c:v>0</c:v>
                </c:pt>
                <c:pt idx="10">
                  <c:v>0</c:v>
                </c:pt>
                <c:pt idx="11">
                  <c:v>2.4332489410921771E-2</c:v>
                </c:pt>
                <c:pt idx="12">
                  <c:v>0</c:v>
                </c:pt>
                <c:pt idx="13">
                  <c:v>2.4984108190998795E-2</c:v>
                </c:pt>
                <c:pt idx="14">
                  <c:v>0</c:v>
                </c:pt>
                <c:pt idx="15">
                  <c:v>0</c:v>
                </c:pt>
                <c:pt idx="16">
                  <c:v>3.1544858590205407E-2</c:v>
                </c:pt>
                <c:pt idx="17">
                  <c:v>0</c:v>
                </c:pt>
                <c:pt idx="18">
                  <c:v>0</c:v>
                </c:pt>
                <c:pt idx="19">
                  <c:v>4.0667521511283736E-2</c:v>
                </c:pt>
                <c:pt idx="20">
                  <c:v>0</c:v>
                </c:pt>
                <c:pt idx="21">
                  <c:v>7.1886679933505629E-2</c:v>
                </c:pt>
                <c:pt idx="22">
                  <c:v>0</c:v>
                </c:pt>
                <c:pt idx="23">
                  <c:v>0</c:v>
                </c:pt>
                <c:pt idx="24">
                  <c:v>9.2027882206198133E-2</c:v>
                </c:pt>
                <c:pt idx="25">
                  <c:v>0</c:v>
                </c:pt>
                <c:pt idx="26">
                  <c:v>8.1053905453020325E-2</c:v>
                </c:pt>
                <c:pt idx="27">
                  <c:v>0</c:v>
                </c:pt>
                <c:pt idx="28">
                  <c:v>0</c:v>
                </c:pt>
                <c:pt idx="29">
                  <c:v>9.459001317217984E-2</c:v>
                </c:pt>
                <c:pt idx="30">
                  <c:v>0</c:v>
                </c:pt>
                <c:pt idx="31">
                  <c:v>8.9303010378279674E-2</c:v>
                </c:pt>
                <c:pt idx="32">
                  <c:v>0</c:v>
                </c:pt>
                <c:pt idx="33">
                  <c:v>0</c:v>
                </c:pt>
                <c:pt idx="34">
                  <c:v>0.10492722534475943</c:v>
                </c:pt>
                <c:pt idx="35">
                  <c:v>0</c:v>
                </c:pt>
                <c:pt idx="36">
                  <c:v>0</c:v>
                </c:pt>
                <c:pt idx="37">
                  <c:v>7.8343669380470674E-2</c:v>
                </c:pt>
                <c:pt idx="38">
                  <c:v>0</c:v>
                </c:pt>
                <c:pt idx="39">
                  <c:v>0.11677497853786621</c:v>
                </c:pt>
                <c:pt idx="40">
                  <c:v>0</c:v>
                </c:pt>
                <c:pt idx="41">
                  <c:v>0</c:v>
                </c:pt>
                <c:pt idx="42">
                  <c:v>0.14626121983559898</c:v>
                </c:pt>
                <c:pt idx="43">
                  <c:v>0</c:v>
                </c:pt>
                <c:pt idx="44">
                  <c:v>0.14374365146805365</c:v>
                </c:pt>
                <c:pt idx="45">
                  <c:v>0</c:v>
                </c:pt>
                <c:pt idx="46">
                  <c:v>0</c:v>
                </c:pt>
                <c:pt idx="47">
                  <c:v>0.13993748129572309</c:v>
                </c:pt>
                <c:pt idx="48">
                  <c:v>0</c:v>
                </c:pt>
                <c:pt idx="49">
                  <c:v>0.17706555289296458</c:v>
                </c:pt>
                <c:pt idx="50">
                  <c:v>0</c:v>
                </c:pt>
                <c:pt idx="51">
                  <c:v>0</c:v>
                </c:pt>
                <c:pt idx="52">
                  <c:v>0.20791444854876656</c:v>
                </c:pt>
                <c:pt idx="53">
                  <c:v>0</c:v>
                </c:pt>
                <c:pt idx="54">
                  <c:v>0</c:v>
                </c:pt>
                <c:pt idx="55">
                  <c:v>0.1946448426437854</c:v>
                </c:pt>
                <c:pt idx="56">
                  <c:v>0</c:v>
                </c:pt>
                <c:pt idx="57">
                  <c:v>0.21811819137014699</c:v>
                </c:pt>
                <c:pt idx="58">
                  <c:v>0</c:v>
                </c:pt>
                <c:pt idx="59">
                  <c:v>0</c:v>
                </c:pt>
                <c:pt idx="60">
                  <c:v>0.21894871587629949</c:v>
                </c:pt>
                <c:pt idx="61">
                  <c:v>0</c:v>
                </c:pt>
                <c:pt idx="62">
                  <c:v>0.23235026202370995</c:v>
                </c:pt>
                <c:pt idx="63">
                  <c:v>0</c:v>
                </c:pt>
                <c:pt idx="64">
                  <c:v>0</c:v>
                </c:pt>
                <c:pt idx="65">
                  <c:v>0.2743963843130916</c:v>
                </c:pt>
                <c:pt idx="66">
                  <c:v>0</c:v>
                </c:pt>
                <c:pt idx="67">
                  <c:v>0.29613594213852418</c:v>
                </c:pt>
                <c:pt idx="68">
                  <c:v>0</c:v>
                </c:pt>
                <c:pt idx="69">
                  <c:v>0</c:v>
                </c:pt>
                <c:pt idx="70">
                  <c:v>0.31232265068820819</c:v>
                </c:pt>
                <c:pt idx="71">
                  <c:v>0</c:v>
                </c:pt>
                <c:pt idx="72">
                  <c:v>0</c:v>
                </c:pt>
                <c:pt idx="73">
                  <c:v>0.38761596651688685</c:v>
                </c:pt>
                <c:pt idx="74">
                  <c:v>0</c:v>
                </c:pt>
                <c:pt idx="75">
                  <c:v>0.41434697225541367</c:v>
                </c:pt>
                <c:pt idx="76">
                  <c:v>0</c:v>
                </c:pt>
                <c:pt idx="77">
                  <c:v>0</c:v>
                </c:pt>
                <c:pt idx="78">
                  <c:v>0.50640587352522926</c:v>
                </c:pt>
                <c:pt idx="79">
                  <c:v>0</c:v>
                </c:pt>
                <c:pt idx="80">
                  <c:v>0.5579128102179417</c:v>
                </c:pt>
                <c:pt idx="81">
                  <c:v>0</c:v>
                </c:pt>
                <c:pt idx="82">
                  <c:v>0</c:v>
                </c:pt>
                <c:pt idx="83">
                  <c:v>0.63258356033317098</c:v>
                </c:pt>
                <c:pt idx="84">
                  <c:v>0</c:v>
                </c:pt>
                <c:pt idx="85">
                  <c:v>0</c:v>
                </c:pt>
                <c:pt idx="86">
                  <c:v>0.72876013307615184</c:v>
                </c:pt>
                <c:pt idx="87">
                  <c:v>0</c:v>
                </c:pt>
                <c:pt idx="88">
                  <c:v>0.74389394101572148</c:v>
                </c:pt>
                <c:pt idx="89">
                  <c:v>0</c:v>
                </c:pt>
                <c:pt idx="90">
                  <c:v>0</c:v>
                </c:pt>
                <c:pt idx="91">
                  <c:v>0.77527562185577015</c:v>
                </c:pt>
                <c:pt idx="92">
                  <c:v>0</c:v>
                </c:pt>
                <c:pt idx="93">
                  <c:v>0.82403016276270635</c:v>
                </c:pt>
                <c:pt idx="94">
                  <c:v>0</c:v>
                </c:pt>
                <c:pt idx="95">
                  <c:v>0</c:v>
                </c:pt>
                <c:pt idx="96">
                  <c:v>0.80735413940666223</c:v>
                </c:pt>
                <c:pt idx="97">
                  <c:v>0</c:v>
                </c:pt>
                <c:pt idx="98">
                  <c:v>0.76119253008521515</c:v>
                </c:pt>
                <c:pt idx="99">
                  <c:v>0</c:v>
                </c:pt>
                <c:pt idx="100">
                  <c:v>0</c:v>
                </c:pt>
                <c:pt idx="101">
                  <c:v>0.8799824370935575</c:v>
                </c:pt>
                <c:pt idx="102">
                  <c:v>0</c:v>
                </c:pt>
                <c:pt idx="103">
                  <c:v>0</c:v>
                </c:pt>
                <c:pt idx="104">
                  <c:v>0.91872349999890779</c:v>
                </c:pt>
                <c:pt idx="105">
                  <c:v>0</c:v>
                </c:pt>
                <c:pt idx="106">
                  <c:v>0.8460078246680196</c:v>
                </c:pt>
                <c:pt idx="107">
                  <c:v>0</c:v>
                </c:pt>
                <c:pt idx="108">
                  <c:v>0</c:v>
                </c:pt>
                <c:pt idx="109">
                  <c:v>1</c:v>
                </c:pt>
                <c:pt idx="110">
                  <c:v>0</c:v>
                </c:pt>
                <c:pt idx="111">
                  <c:v>0.94314555149492241</c:v>
                </c:pt>
                <c:pt idx="112">
                  <c:v>0</c:v>
                </c:pt>
                <c:pt idx="113">
                  <c:v>0</c:v>
                </c:pt>
                <c:pt idx="114">
                  <c:v>0.80417140872422099</c:v>
                </c:pt>
                <c:pt idx="115">
                  <c:v>0</c:v>
                </c:pt>
                <c:pt idx="116">
                  <c:v>0.68866908557111128</c:v>
                </c:pt>
                <c:pt idx="117">
                  <c:v>0</c:v>
                </c:pt>
                <c:pt idx="118">
                  <c:v>0</c:v>
                </c:pt>
                <c:pt idx="119">
                  <c:v>0.62609795470779828</c:v>
                </c:pt>
                <c:pt idx="120">
                  <c:v>0</c:v>
                </c:pt>
                <c:pt idx="121">
                  <c:v>0</c:v>
                </c:pt>
                <c:pt idx="122">
                  <c:v>0.44407066230069708</c:v>
                </c:pt>
                <c:pt idx="123">
                  <c:v>0</c:v>
                </c:pt>
                <c:pt idx="124">
                  <c:v>0.32729699442749077</c:v>
                </c:pt>
                <c:pt idx="125">
                  <c:v>0</c:v>
                </c:pt>
                <c:pt idx="126">
                  <c:v>0</c:v>
                </c:pt>
                <c:pt idx="127">
                  <c:v>0.30275698311208588</c:v>
                </c:pt>
                <c:pt idx="128">
                  <c:v>0</c:v>
                </c:pt>
                <c:pt idx="129">
                  <c:v>0.30830983238783444</c:v>
                </c:pt>
                <c:pt idx="130">
                  <c:v>0</c:v>
                </c:pt>
                <c:pt idx="131">
                  <c:v>0</c:v>
                </c:pt>
                <c:pt idx="132">
                  <c:v>0.2831778375343777</c:v>
                </c:pt>
                <c:pt idx="133">
                  <c:v>0</c:v>
                </c:pt>
                <c:pt idx="134">
                  <c:v>0.2236867686218143</c:v>
                </c:pt>
                <c:pt idx="135">
                  <c:v>0</c:v>
                </c:pt>
                <c:pt idx="136">
                  <c:v>0</c:v>
                </c:pt>
                <c:pt idx="137">
                  <c:v>0.18774353787711648</c:v>
                </c:pt>
                <c:pt idx="138">
                  <c:v>0</c:v>
                </c:pt>
                <c:pt idx="139">
                  <c:v>0</c:v>
                </c:pt>
                <c:pt idx="140">
                  <c:v>0.16207810250708307</c:v>
                </c:pt>
                <c:pt idx="141">
                  <c:v>0</c:v>
                </c:pt>
                <c:pt idx="142">
                  <c:v>0.12363193915020873</c:v>
                </c:pt>
                <c:pt idx="143">
                  <c:v>0</c:v>
                </c:pt>
                <c:pt idx="144">
                  <c:v>0</c:v>
                </c:pt>
                <c:pt idx="145">
                  <c:v>0.12865244012993055</c:v>
                </c:pt>
                <c:pt idx="146">
                  <c:v>0</c:v>
                </c:pt>
                <c:pt idx="147">
                  <c:v>9.3064617952173856E-2</c:v>
                </c:pt>
                <c:pt idx="148">
                  <c:v>0</c:v>
                </c:pt>
                <c:pt idx="149">
                  <c:v>0</c:v>
                </c:pt>
                <c:pt idx="150">
                  <c:v>8.8029262772973224E-2</c:v>
                </c:pt>
                <c:pt idx="151">
                  <c:v>0</c:v>
                </c:pt>
                <c:pt idx="152">
                  <c:v>9.6100554192707036E-2</c:v>
                </c:pt>
                <c:pt idx="153">
                  <c:v>0</c:v>
                </c:pt>
                <c:pt idx="154">
                  <c:v>0</c:v>
                </c:pt>
                <c:pt idx="155">
                  <c:v>7.9913627198913026E-2</c:v>
                </c:pt>
                <c:pt idx="156">
                  <c:v>0</c:v>
                </c:pt>
                <c:pt idx="157">
                  <c:v>0</c:v>
                </c:pt>
                <c:pt idx="158">
                  <c:v>6.434839214212848E-2</c:v>
                </c:pt>
                <c:pt idx="159">
                  <c:v>0</c:v>
                </c:pt>
                <c:pt idx="160">
                  <c:v>4.839825856355523E-2</c:v>
                </c:pt>
                <c:pt idx="161">
                  <c:v>0</c:v>
                </c:pt>
                <c:pt idx="162">
                  <c:v>0</c:v>
                </c:pt>
                <c:pt idx="163">
                  <c:v>3.0123005878331E-2</c:v>
                </c:pt>
                <c:pt idx="164">
                  <c:v>0</c:v>
                </c:pt>
                <c:pt idx="165">
                  <c:v>3.5721073084845879E-2</c:v>
                </c:pt>
                <c:pt idx="166">
                  <c:v>0</c:v>
                </c:pt>
                <c:pt idx="167">
                  <c:v>0</c:v>
                </c:pt>
                <c:pt idx="168">
                  <c:v>2.3532765524276789E-2</c:v>
                </c:pt>
                <c:pt idx="169">
                  <c:v>0</c:v>
                </c:pt>
                <c:pt idx="170">
                  <c:v>0</c:v>
                </c:pt>
                <c:pt idx="171">
                  <c:v>2.3962226644501872E-2</c:v>
                </c:pt>
                <c:pt idx="172">
                  <c:v>0</c:v>
                </c:pt>
                <c:pt idx="173">
                  <c:v>1.2573490059700777E-2</c:v>
                </c:pt>
                <c:pt idx="174">
                  <c:v>0</c:v>
                </c:pt>
                <c:pt idx="175">
                  <c:v>0</c:v>
                </c:pt>
                <c:pt idx="176">
                  <c:v>7.5677995906357383E-3</c:v>
                </c:pt>
                <c:pt idx="177">
                  <c:v>0</c:v>
                </c:pt>
                <c:pt idx="178">
                  <c:v>1.1107336882321974E-3</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6"/>
                <c:pt idx="0">
                  <c:v>4.2923499999999999</c:v>
                </c:pt>
                <c:pt idx="1">
                  <c:v>4.2640599999999997</c:v>
                </c:pt>
                <c:pt idx="2">
                  <c:v>4.2373099999999999</c:v>
                </c:pt>
                <c:pt idx="3">
                  <c:v>4.2109399999999999</c:v>
                </c:pt>
                <c:pt idx="4">
                  <c:v>4.1832500000000001</c:v>
                </c:pt>
                <c:pt idx="5">
                  <c:v>4.1511500000000003</c:v>
                </c:pt>
                <c:pt idx="6">
                  <c:v>4.1186600000000002</c:v>
                </c:pt>
                <c:pt idx="7">
                  <c:v>4.0850200000000001</c:v>
                </c:pt>
                <c:pt idx="8">
                  <c:v>4.0476999999999999</c:v>
                </c:pt>
                <c:pt idx="9">
                  <c:v>4.0045299999999999</c:v>
                </c:pt>
                <c:pt idx="10">
                  <c:v>3.9594400000000003</c:v>
                </c:pt>
                <c:pt idx="11">
                  <c:v>3.91818</c:v>
                </c:pt>
                <c:pt idx="12">
                  <c:v>3.8813999999999997</c:v>
                </c:pt>
                <c:pt idx="13">
                  <c:v>3.8517200000000003</c:v>
                </c:pt>
                <c:pt idx="14">
                  <c:v>3.8308</c:v>
                </c:pt>
                <c:pt idx="15">
                  <c:v>3.81427</c:v>
                </c:pt>
                <c:pt idx="16">
                  <c:v>3.8020300000000002</c:v>
                </c:pt>
                <c:pt idx="17">
                  <c:v>3.7953999999999999</c:v>
                </c:pt>
                <c:pt idx="18">
                  <c:v>3.7898399999999999</c:v>
                </c:pt>
                <c:pt idx="19">
                  <c:v>3.7867000000000002</c:v>
                </c:pt>
                <c:pt idx="20">
                  <c:v>3.78491</c:v>
                </c:pt>
                <c:pt idx="21">
                  <c:v>3.7874400000000001</c:v>
                </c:pt>
                <c:pt idx="22">
                  <c:v>3.7887399999999998</c:v>
                </c:pt>
                <c:pt idx="23">
                  <c:v>3.7885900000000001</c:v>
                </c:pt>
                <c:pt idx="24">
                  <c:v>3.7837500000000004</c:v>
                </c:pt>
                <c:pt idx="25">
                  <c:v>3.7787999999999999</c:v>
                </c:pt>
                <c:pt idx="26">
                  <c:v>3.77881</c:v>
                </c:pt>
                <c:pt idx="27">
                  <c:v>3.7788399999999998</c:v>
                </c:pt>
                <c:pt idx="28">
                  <c:v>3.7821400000000001</c:v>
                </c:pt>
                <c:pt idx="29">
                  <c:v>3.78898</c:v>
                </c:pt>
                <c:pt idx="30">
                  <c:v>3.7960599999999998</c:v>
                </c:pt>
                <c:pt idx="31">
                  <c:v>3.8047500000000003</c:v>
                </c:pt>
                <c:pt idx="32">
                  <c:v>3.8096899999999998</c:v>
                </c:pt>
                <c:pt idx="33">
                  <c:v>3.8097300000000001</c:v>
                </c:pt>
                <c:pt idx="34">
                  <c:v>3.8050699999999997</c:v>
                </c:pt>
                <c:pt idx="35">
                  <c:v>3.7981500000000001</c:v>
                </c:pt>
                <c:pt idx="36">
                  <c:v>3.79067</c:v>
                </c:pt>
                <c:pt idx="37">
                  <c:v>3.7858799999999997</c:v>
                </c:pt>
                <c:pt idx="38">
                  <c:v>3.7843200000000001</c:v>
                </c:pt>
                <c:pt idx="39">
                  <c:v>3.78132</c:v>
                </c:pt>
                <c:pt idx="40">
                  <c:v>3.7796000000000003</c:v>
                </c:pt>
                <c:pt idx="41">
                  <c:v>3.7766999999999999</c:v>
                </c:pt>
                <c:pt idx="42">
                  <c:v>3.7733299999999996</c:v>
                </c:pt>
                <c:pt idx="43">
                  <c:v>3.7721800000000001</c:v>
                </c:pt>
                <c:pt idx="44">
                  <c:v>3.7702799999999996</c:v>
                </c:pt>
                <c:pt idx="45">
                  <c:v>3.76586</c:v>
                </c:pt>
                <c:pt idx="46">
                  <c:v>3.7549199999999998</c:v>
                </c:pt>
                <c:pt idx="47">
                  <c:v>3.7411299999999996</c:v>
                </c:pt>
                <c:pt idx="48">
                  <c:v>3.7241999999999997</c:v>
                </c:pt>
                <c:pt idx="49">
                  <c:v>3.7093599999999998</c:v>
                </c:pt>
                <c:pt idx="50">
                  <c:v>3.6932900000000002</c:v>
                </c:pt>
                <c:pt idx="51">
                  <c:v>3.6755300000000002</c:v>
                </c:pt>
                <c:pt idx="52">
                  <c:v>3.65733</c:v>
                </c:pt>
                <c:pt idx="53">
                  <c:v>3.6387599999999996</c:v>
                </c:pt>
                <c:pt idx="54">
                  <c:v>3.6163600000000002</c:v>
                </c:pt>
                <c:pt idx="55">
                  <c:v>3.5943900000000002</c:v>
                </c:pt>
                <c:pt idx="56">
                  <c:v>3.57362</c:v>
                </c:pt>
                <c:pt idx="57">
                  <c:v>3.5585200000000001</c:v>
                </c:pt>
                <c:pt idx="58">
                  <c:v>3.54819</c:v>
                </c:pt>
                <c:pt idx="59">
                  <c:v>3.5385499999999999</c:v>
                </c:pt>
                <c:pt idx="60">
                  <c:v>3.5261300000000002</c:v>
                </c:pt>
                <c:pt idx="61">
                  <c:v>3.5171599999999996</c:v>
                </c:pt>
                <c:pt idx="62">
                  <c:v>3.5070800000000002</c:v>
                </c:pt>
                <c:pt idx="63">
                  <c:v>3.49823</c:v>
                </c:pt>
                <c:pt idx="64">
                  <c:v>3.4924500000000003</c:v>
                </c:pt>
                <c:pt idx="65">
                  <c:v>3.4880899999999997</c:v>
                </c:pt>
                <c:pt idx="66">
                  <c:v>3.4834100000000001</c:v>
                </c:pt>
                <c:pt idx="67">
                  <c:v>3.4764499999999998</c:v>
                </c:pt>
                <c:pt idx="68">
                  <c:v>3.47011</c:v>
                </c:pt>
                <c:pt idx="69">
                  <c:v>3.4676900000000002</c:v>
                </c:pt>
                <c:pt idx="70">
                  <c:v>3.4693299999999998</c:v>
                </c:pt>
                <c:pt idx="71">
                  <c:v>3.4762900000000001</c:v>
                </c:pt>
                <c:pt idx="72">
                  <c:v>3.4891000000000001</c:v>
                </c:pt>
                <c:pt idx="73">
                  <c:v>3.5035500000000002</c:v>
                </c:pt>
                <c:pt idx="74">
                  <c:v>3.5181100000000001</c:v>
                </c:pt>
                <c:pt idx="75">
                  <c:v>3.53104</c:v>
                </c:pt>
                <c:pt idx="76">
                  <c:v>3.54643</c:v>
                </c:pt>
                <c:pt idx="77">
                  <c:v>3.5605500000000001</c:v>
                </c:pt>
                <c:pt idx="78">
                  <c:v>3.57342</c:v>
                </c:pt>
                <c:pt idx="79">
                  <c:v>3.5893899999999999</c:v>
                </c:pt>
                <c:pt idx="80">
                  <c:v>3.60392</c:v>
                </c:pt>
                <c:pt idx="81">
                  <c:v>3.6168399999999998</c:v>
                </c:pt>
                <c:pt idx="82">
                  <c:v>3.62737</c:v>
                </c:pt>
                <c:pt idx="83">
                  <c:v>3.6365799999999999</c:v>
                </c:pt>
                <c:pt idx="84">
                  <c:v>3.6481599999999998</c:v>
                </c:pt>
                <c:pt idx="85">
                  <c:v>3.6638700000000002</c:v>
                </c:pt>
                <c:pt idx="86">
                  <c:v>3.6792500000000001</c:v>
                </c:pt>
                <c:pt idx="87">
                  <c:v>3.6924899999999998</c:v>
                </c:pt>
                <c:pt idx="88">
                  <c:v>3.7013699999999998</c:v>
                </c:pt>
                <c:pt idx="89">
                  <c:v>3.70825</c:v>
                </c:pt>
                <c:pt idx="90">
                  <c:v>3.71448</c:v>
                </c:pt>
                <c:pt idx="91">
                  <c:v>3.7229800000000002</c:v>
                </c:pt>
                <c:pt idx="92">
                  <c:v>3.7343599999999997</c:v>
                </c:pt>
                <c:pt idx="93">
                  <c:v>3.7447399999999997</c:v>
                </c:pt>
                <c:pt idx="94">
                  <c:v>3.7520899999999999</c:v>
                </c:pt>
                <c:pt idx="95">
                  <c:v>3.7601100000000001</c:v>
                </c:pt>
                <c:pt idx="96">
                  <c:v>3.7686599999999997</c:v>
                </c:pt>
                <c:pt idx="97">
                  <c:v>3.7742500000000003</c:v>
                </c:pt>
                <c:pt idx="98">
                  <c:v>3.7795399999999999</c:v>
                </c:pt>
                <c:pt idx="99">
                  <c:v>3.78261</c:v>
                </c:pt>
                <c:pt idx="100">
                  <c:v>3.7884500000000001</c:v>
                </c:pt>
                <c:pt idx="101">
                  <c:v>3.7919499999999999</c:v>
                </c:pt>
                <c:pt idx="102">
                  <c:v>3.7943199999999999</c:v>
                </c:pt>
                <c:pt idx="103">
                  <c:v>3.7981100000000003</c:v>
                </c:pt>
                <c:pt idx="104">
                  <c:v>3.8004500000000001</c:v>
                </c:pt>
                <c:pt idx="105">
                  <c:v>3.8005599999999999</c:v>
                </c:pt>
                <c:pt idx="106">
                  <c:v>3.7991099999999998</c:v>
                </c:pt>
                <c:pt idx="107">
                  <c:v>3.7977400000000001</c:v>
                </c:pt>
                <c:pt idx="108">
                  <c:v>3.7957700000000001</c:v>
                </c:pt>
                <c:pt idx="109">
                  <c:v>3.7977300000000005</c:v>
                </c:pt>
                <c:pt idx="110">
                  <c:v>3.7982</c:v>
                </c:pt>
                <c:pt idx="111">
                  <c:v>3.7965599999999999</c:v>
                </c:pt>
                <c:pt idx="112">
                  <c:v>3.7949799999999998</c:v>
                </c:pt>
                <c:pt idx="113">
                  <c:v>3.7950699999999999</c:v>
                </c:pt>
                <c:pt idx="114">
                  <c:v>3.7957800000000002</c:v>
                </c:pt>
                <c:pt idx="115">
                  <c:v>3.7950400000000002</c:v>
                </c:pt>
                <c:pt idx="116">
                  <c:v>3.7955800000000002</c:v>
                </c:pt>
                <c:pt idx="117">
                  <c:v>3.79461</c:v>
                </c:pt>
                <c:pt idx="118">
                  <c:v>3.7889400000000002</c:v>
                </c:pt>
                <c:pt idx="119">
                  <c:v>3.7824499999999999</c:v>
                </c:pt>
                <c:pt idx="120">
                  <c:v>3.7717700000000001</c:v>
                </c:pt>
                <c:pt idx="121">
                  <c:v>3.76051</c:v>
                </c:pt>
                <c:pt idx="122">
                  <c:v>3.7515199999999997</c:v>
                </c:pt>
                <c:pt idx="123">
                  <c:v>3.7420999999999998</c:v>
                </c:pt>
                <c:pt idx="124">
                  <c:v>3.73447</c:v>
                </c:pt>
                <c:pt idx="125">
                  <c:v>3.7254300000000002</c:v>
                </c:pt>
                <c:pt idx="126">
                  <c:v>3.71706</c:v>
                </c:pt>
                <c:pt idx="127">
                  <c:v>3.7114099999999999</c:v>
                </c:pt>
                <c:pt idx="128">
                  <c:v>3.7054</c:v>
                </c:pt>
                <c:pt idx="129">
                  <c:v>3.69936</c:v>
                </c:pt>
                <c:pt idx="130">
                  <c:v>3.69964</c:v>
                </c:pt>
                <c:pt idx="131">
                  <c:v>3.7033399999999999</c:v>
                </c:pt>
                <c:pt idx="132">
                  <c:v>3.7077399999999998</c:v>
                </c:pt>
                <c:pt idx="133">
                  <c:v>3.71509</c:v>
                </c:pt>
                <c:pt idx="134">
                  <c:v>3.7143600000000001</c:v>
                </c:pt>
                <c:pt idx="135">
                  <c:v>3.7116400000000001</c:v>
                </c:pt>
                <c:pt idx="136">
                  <c:v>3.7098999999999998</c:v>
                </c:pt>
                <c:pt idx="137">
                  <c:v>3.7122300000000004</c:v>
                </c:pt>
                <c:pt idx="138">
                  <c:v>3.7139800000000003</c:v>
                </c:pt>
                <c:pt idx="139">
                  <c:v>3.71401</c:v>
                </c:pt>
                <c:pt idx="140">
                  <c:v>3.7178099999999996</c:v>
                </c:pt>
                <c:pt idx="141">
                  <c:v>3.7085499999999998</c:v>
                </c:pt>
                <c:pt idx="142">
                  <c:v>3.68459</c:v>
                </c:pt>
                <c:pt idx="143">
                  <c:v>3.6727400000000001</c:v>
                </c:pt>
                <c:pt idx="144">
                  <c:v>3.66018</c:v>
                </c:pt>
                <c:pt idx="145">
                  <c:v>3.6443399999999997</c:v>
                </c:pt>
              </c:numCache>
              <c:extLst xmlns:c15="http://schemas.microsoft.com/office/drawing/2012/chart"/>
            </c:numRef>
          </c:xVal>
          <c:yVal>
            <c:numRef>
              <c:f>[0]!FT_PH</c:f>
              <c:numCache>
                <c:formatCode>0.00</c:formatCode>
                <c:ptCount val="146"/>
                <c:pt idx="0">
                  <c:v>54.308199999999992</c:v>
                </c:pt>
                <c:pt idx="1">
                  <c:v>53.998500000000007</c:v>
                </c:pt>
                <c:pt idx="2">
                  <c:v>53.679200000000002</c:v>
                </c:pt>
                <c:pt idx="3">
                  <c:v>53.293100000000003</c:v>
                </c:pt>
                <c:pt idx="4">
                  <c:v>52.933500000000002</c:v>
                </c:pt>
                <c:pt idx="5">
                  <c:v>52.650100000000002</c:v>
                </c:pt>
                <c:pt idx="6">
                  <c:v>52.349699999999999</c:v>
                </c:pt>
                <c:pt idx="7">
                  <c:v>52.110700000000001</c:v>
                </c:pt>
                <c:pt idx="8">
                  <c:v>52.002499999999998</c:v>
                </c:pt>
                <c:pt idx="9">
                  <c:v>52.119000000000007</c:v>
                </c:pt>
                <c:pt idx="10">
                  <c:v>52.345200000000006</c:v>
                </c:pt>
                <c:pt idx="11">
                  <c:v>52.367600000000003</c:v>
                </c:pt>
                <c:pt idx="12">
                  <c:v>52.283500000000004</c:v>
                </c:pt>
                <c:pt idx="13">
                  <c:v>52.086699999999993</c:v>
                </c:pt>
                <c:pt idx="14">
                  <c:v>51.803600000000003</c:v>
                </c:pt>
                <c:pt idx="15">
                  <c:v>51.448099999999997</c:v>
                </c:pt>
                <c:pt idx="16">
                  <c:v>51.009400000000007</c:v>
                </c:pt>
                <c:pt idx="17">
                  <c:v>50.539599999999993</c:v>
                </c:pt>
                <c:pt idx="18">
                  <c:v>50.041500000000006</c:v>
                </c:pt>
                <c:pt idx="19">
                  <c:v>49.654900000000005</c:v>
                </c:pt>
                <c:pt idx="20">
                  <c:v>49.272199999999998</c:v>
                </c:pt>
                <c:pt idx="21">
                  <c:v>48.879400000000004</c:v>
                </c:pt>
                <c:pt idx="22">
                  <c:v>48.530099999999997</c:v>
                </c:pt>
                <c:pt idx="23">
                  <c:v>48.213000000000001</c:v>
                </c:pt>
                <c:pt idx="24">
                  <c:v>47.880499999999998</c:v>
                </c:pt>
                <c:pt idx="25">
                  <c:v>47.505399999999995</c:v>
                </c:pt>
                <c:pt idx="26">
                  <c:v>47.099699999999999</c:v>
                </c:pt>
                <c:pt idx="27">
                  <c:v>46.772200000000005</c:v>
                </c:pt>
                <c:pt idx="28">
                  <c:v>46.486400000000003</c:v>
                </c:pt>
                <c:pt idx="29">
                  <c:v>46.256300000000003</c:v>
                </c:pt>
                <c:pt idx="30">
                  <c:v>46.005400000000002</c:v>
                </c:pt>
                <c:pt idx="31">
                  <c:v>45.750800000000005</c:v>
                </c:pt>
                <c:pt idx="32">
                  <c:v>45.562799999999996</c:v>
                </c:pt>
                <c:pt idx="33">
                  <c:v>45.408999999999999</c:v>
                </c:pt>
                <c:pt idx="34">
                  <c:v>45.230699999999999</c:v>
                </c:pt>
                <c:pt idx="35">
                  <c:v>45.147599999999997</c:v>
                </c:pt>
                <c:pt idx="36">
                  <c:v>45.085700000000003</c:v>
                </c:pt>
                <c:pt idx="37">
                  <c:v>45.026299999999999</c:v>
                </c:pt>
                <c:pt idx="38">
                  <c:v>44.964799999999997</c:v>
                </c:pt>
                <c:pt idx="39">
                  <c:v>44.978999999999999</c:v>
                </c:pt>
                <c:pt idx="40">
                  <c:v>45.025300000000001</c:v>
                </c:pt>
                <c:pt idx="41">
                  <c:v>45.080300000000001</c:v>
                </c:pt>
                <c:pt idx="42">
                  <c:v>45.151000000000003</c:v>
                </c:pt>
                <c:pt idx="43">
                  <c:v>45.218499999999999</c:v>
                </c:pt>
                <c:pt idx="44">
                  <c:v>45.167400000000001</c:v>
                </c:pt>
                <c:pt idx="45">
                  <c:v>45.197099999999999</c:v>
                </c:pt>
                <c:pt idx="46">
                  <c:v>45.283299999999997</c:v>
                </c:pt>
                <c:pt idx="47">
                  <c:v>45.367800000000003</c:v>
                </c:pt>
                <c:pt idx="48">
                  <c:v>45.4681</c:v>
                </c:pt>
                <c:pt idx="49">
                  <c:v>45.595400000000005</c:v>
                </c:pt>
                <c:pt idx="50">
                  <c:v>45.678200000000004</c:v>
                </c:pt>
                <c:pt idx="51">
                  <c:v>45.756999999999998</c:v>
                </c:pt>
                <c:pt idx="52">
                  <c:v>45.786700000000003</c:v>
                </c:pt>
                <c:pt idx="53">
                  <c:v>45.819700000000005</c:v>
                </c:pt>
                <c:pt idx="54">
                  <c:v>45.870800000000003</c:v>
                </c:pt>
                <c:pt idx="55">
                  <c:v>45.9602</c:v>
                </c:pt>
                <c:pt idx="56">
                  <c:v>46.057500000000005</c:v>
                </c:pt>
                <c:pt idx="57">
                  <c:v>46.088699999999996</c:v>
                </c:pt>
                <c:pt idx="58">
                  <c:v>46.076799999999999</c:v>
                </c:pt>
                <c:pt idx="59">
                  <c:v>46.051099999999998</c:v>
                </c:pt>
                <c:pt idx="60">
                  <c:v>46.061800000000005</c:v>
                </c:pt>
                <c:pt idx="61">
                  <c:v>46.087800000000001</c:v>
                </c:pt>
                <c:pt idx="62">
                  <c:v>46.065300000000001</c:v>
                </c:pt>
                <c:pt idx="63">
                  <c:v>46.0871</c:v>
                </c:pt>
                <c:pt idx="64">
                  <c:v>46.018999999999998</c:v>
                </c:pt>
                <c:pt idx="65">
                  <c:v>45.897199999999998</c:v>
                </c:pt>
                <c:pt idx="66">
                  <c:v>45.838499999999996</c:v>
                </c:pt>
                <c:pt idx="67">
                  <c:v>45.872399999999999</c:v>
                </c:pt>
                <c:pt idx="68">
                  <c:v>45.939300000000003</c:v>
                </c:pt>
                <c:pt idx="69">
                  <c:v>45.922400000000003</c:v>
                </c:pt>
                <c:pt idx="70">
                  <c:v>45.820799999999998</c:v>
                </c:pt>
                <c:pt idx="71">
                  <c:v>45.667200000000001</c:v>
                </c:pt>
                <c:pt idx="72">
                  <c:v>45.439800000000005</c:v>
                </c:pt>
                <c:pt idx="73">
                  <c:v>45.244800000000005</c:v>
                </c:pt>
                <c:pt idx="74">
                  <c:v>45.114699999999999</c:v>
                </c:pt>
                <c:pt idx="75">
                  <c:v>45.069299999999998</c:v>
                </c:pt>
                <c:pt idx="76">
                  <c:v>45.020400000000002</c:v>
                </c:pt>
                <c:pt idx="77">
                  <c:v>44.985500000000002</c:v>
                </c:pt>
                <c:pt idx="78">
                  <c:v>44.9756</c:v>
                </c:pt>
                <c:pt idx="79">
                  <c:v>44.944499999999998</c:v>
                </c:pt>
                <c:pt idx="80">
                  <c:v>44.938400000000001</c:v>
                </c:pt>
                <c:pt idx="81">
                  <c:v>44.977200000000003</c:v>
                </c:pt>
                <c:pt idx="82">
                  <c:v>45.007000000000005</c:v>
                </c:pt>
                <c:pt idx="83">
                  <c:v>45.061900000000001</c:v>
                </c:pt>
                <c:pt idx="84">
                  <c:v>45.132800000000003</c:v>
                </c:pt>
                <c:pt idx="85">
                  <c:v>45.156300000000002</c:v>
                </c:pt>
                <c:pt idx="86">
                  <c:v>45.170200000000001</c:v>
                </c:pt>
                <c:pt idx="87">
                  <c:v>45.275300000000001</c:v>
                </c:pt>
                <c:pt idx="88">
                  <c:v>45.344799999999999</c:v>
                </c:pt>
                <c:pt idx="89">
                  <c:v>45.397100000000002</c:v>
                </c:pt>
                <c:pt idx="90">
                  <c:v>45.4818</c:v>
                </c:pt>
                <c:pt idx="91">
                  <c:v>45.531799999999997</c:v>
                </c:pt>
                <c:pt idx="92">
                  <c:v>45.541499999999999</c:v>
                </c:pt>
                <c:pt idx="93">
                  <c:v>45.551400000000001</c:v>
                </c:pt>
                <c:pt idx="94">
                  <c:v>45.662100000000002</c:v>
                </c:pt>
                <c:pt idx="95">
                  <c:v>45.731899999999996</c:v>
                </c:pt>
                <c:pt idx="96">
                  <c:v>45.778500000000001</c:v>
                </c:pt>
                <c:pt idx="97">
                  <c:v>45.879199999999997</c:v>
                </c:pt>
                <c:pt idx="98">
                  <c:v>45.943300000000001</c:v>
                </c:pt>
                <c:pt idx="99">
                  <c:v>46.0124</c:v>
                </c:pt>
                <c:pt idx="100">
                  <c:v>46.048299999999998</c:v>
                </c:pt>
                <c:pt idx="101">
                  <c:v>46.099899999999998</c:v>
                </c:pt>
                <c:pt idx="102">
                  <c:v>46.186899999999994</c:v>
                </c:pt>
                <c:pt idx="103">
                  <c:v>46.2727</c:v>
                </c:pt>
                <c:pt idx="104">
                  <c:v>46.376100000000001</c:v>
                </c:pt>
                <c:pt idx="105">
                  <c:v>46.511599999999994</c:v>
                </c:pt>
                <c:pt idx="106">
                  <c:v>46.619300000000003</c:v>
                </c:pt>
                <c:pt idx="107">
                  <c:v>46.709000000000003</c:v>
                </c:pt>
                <c:pt idx="108">
                  <c:v>46.794999999999995</c:v>
                </c:pt>
                <c:pt idx="109">
                  <c:v>46.903099999999995</c:v>
                </c:pt>
                <c:pt idx="110">
                  <c:v>47.029499999999999</c:v>
                </c:pt>
                <c:pt idx="111">
                  <c:v>47.1601</c:v>
                </c:pt>
                <c:pt idx="112">
                  <c:v>47.297200000000004</c:v>
                </c:pt>
                <c:pt idx="113">
                  <c:v>47.441600000000001</c:v>
                </c:pt>
                <c:pt idx="114">
                  <c:v>47.6111</c:v>
                </c:pt>
                <c:pt idx="115">
                  <c:v>47.791400000000003</c:v>
                </c:pt>
                <c:pt idx="116">
                  <c:v>47.931699999999999</c:v>
                </c:pt>
                <c:pt idx="117">
                  <c:v>48.058099999999996</c:v>
                </c:pt>
                <c:pt idx="118">
                  <c:v>48.235900000000001</c:v>
                </c:pt>
                <c:pt idx="119">
                  <c:v>48.407800000000002</c:v>
                </c:pt>
                <c:pt idx="120">
                  <c:v>48.557899999999997</c:v>
                </c:pt>
                <c:pt idx="121">
                  <c:v>48.710700000000003</c:v>
                </c:pt>
                <c:pt idx="122">
                  <c:v>48.793500000000002</c:v>
                </c:pt>
                <c:pt idx="123">
                  <c:v>48.888799999999996</c:v>
                </c:pt>
                <c:pt idx="124">
                  <c:v>48.9664</c:v>
                </c:pt>
                <c:pt idx="125">
                  <c:v>49.1066</c:v>
                </c:pt>
                <c:pt idx="126">
                  <c:v>49.265500000000003</c:v>
                </c:pt>
                <c:pt idx="127">
                  <c:v>49.399900000000002</c:v>
                </c:pt>
                <c:pt idx="128">
                  <c:v>49.535600000000002</c:v>
                </c:pt>
                <c:pt idx="129">
                  <c:v>49.670400000000001</c:v>
                </c:pt>
                <c:pt idx="130">
                  <c:v>49.724600000000002</c:v>
                </c:pt>
                <c:pt idx="131">
                  <c:v>49.769100000000002</c:v>
                </c:pt>
                <c:pt idx="132">
                  <c:v>49.843800000000002</c:v>
                </c:pt>
                <c:pt idx="133">
                  <c:v>49.875999999999998</c:v>
                </c:pt>
                <c:pt idx="134">
                  <c:v>49.980899999999998</c:v>
                </c:pt>
                <c:pt idx="135">
                  <c:v>50.085900000000002</c:v>
                </c:pt>
                <c:pt idx="136">
                  <c:v>50.191499999999998</c:v>
                </c:pt>
                <c:pt idx="137">
                  <c:v>50.251400000000004</c:v>
                </c:pt>
                <c:pt idx="138">
                  <c:v>50.306799999999996</c:v>
                </c:pt>
                <c:pt idx="139">
                  <c:v>50.343800000000002</c:v>
                </c:pt>
                <c:pt idx="140">
                  <c:v>50.270600000000002</c:v>
                </c:pt>
                <c:pt idx="141">
                  <c:v>50.4437</c:v>
                </c:pt>
                <c:pt idx="142">
                  <c:v>50.793799999999997</c:v>
                </c:pt>
                <c:pt idx="143">
                  <c:v>50.785499999999992</c:v>
                </c:pt>
                <c:pt idx="144">
                  <c:v>50.308299999999996</c:v>
                </c:pt>
                <c:pt idx="145">
                  <c:v>50.4756</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4.2923499999999999</c:v>
                </c:pt>
              </c:numCache>
            </c:numRef>
          </c:xVal>
          <c:yVal>
            <c:numRef>
              <c:f>[0]!FT_PH01</c:f>
              <c:numCache>
                <c:formatCode>0.00</c:formatCode>
                <c:ptCount val="1"/>
                <c:pt idx="0">
                  <c:v>54.308199999999992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4.2923499999999999</c:v>
                </c:pt>
              </c:numCache>
            </c:numRef>
          </c:xVal>
          <c:yVal>
            <c:numRef>
              <c:f>[0]!FT_PH02</c:f>
              <c:numCache>
                <c:formatCode>0.00</c:formatCode>
                <c:ptCount val="1"/>
                <c:pt idx="0">
                  <c:v>54.308199999999992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4.2923499999999999</c:v>
                </c:pt>
              </c:numCache>
            </c:numRef>
          </c:xVal>
          <c:yVal>
            <c:numRef>
              <c:f>[0]!FT_PH03</c:f>
              <c:numCache>
                <c:formatCode>0.00</c:formatCode>
                <c:ptCount val="1"/>
                <c:pt idx="0">
                  <c:v>54.308199999999992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4.2923499999999999</c:v>
                </c:pt>
              </c:numCache>
            </c:numRef>
          </c:xVal>
          <c:yVal>
            <c:numRef>
              <c:f>[0]!FT_PH04</c:f>
              <c:numCache>
                <c:formatCode>0.00</c:formatCode>
                <c:ptCount val="1"/>
                <c:pt idx="0">
                  <c:v>54.308199999999992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4.2923499999999999</c:v>
                </c:pt>
              </c:numCache>
            </c:numRef>
          </c:xVal>
          <c:yVal>
            <c:numRef>
              <c:f>[0]!FT_PH05</c:f>
              <c:numCache>
                <c:formatCode>0.00</c:formatCode>
                <c:ptCount val="1"/>
                <c:pt idx="0">
                  <c:v>54.308199999999992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4.2923499999999999</c:v>
                </c:pt>
              </c:numCache>
            </c:numRef>
          </c:xVal>
          <c:yVal>
            <c:numRef>
              <c:f>[0]!FT_PH06</c:f>
              <c:numCache>
                <c:formatCode>0.00</c:formatCode>
                <c:ptCount val="1"/>
                <c:pt idx="0">
                  <c:v>54.308199999999992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4.2923499999999999</c:v>
                </c:pt>
              </c:numCache>
            </c:numRef>
          </c:xVal>
          <c:yVal>
            <c:numRef>
              <c:f>[0]!FT_PH07</c:f>
              <c:numCache>
                <c:formatCode>0.00</c:formatCode>
                <c:ptCount val="1"/>
                <c:pt idx="0">
                  <c:v>54.308199999999992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4.2923499999999999</c:v>
                </c:pt>
              </c:numCache>
            </c:numRef>
          </c:xVal>
          <c:yVal>
            <c:numRef>
              <c:f>[0]!FT_PH08</c:f>
              <c:numCache>
                <c:formatCode>0.00</c:formatCode>
                <c:ptCount val="1"/>
                <c:pt idx="0">
                  <c:v>54.308199999999992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4.2923499999999999</c:v>
                </c:pt>
              </c:numCache>
            </c:numRef>
          </c:xVal>
          <c:yVal>
            <c:numRef>
              <c:f>[0]!FT_PH09</c:f>
              <c:numCache>
                <c:formatCode>0.00</c:formatCode>
                <c:ptCount val="1"/>
                <c:pt idx="0">
                  <c:v>54.308199999999992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4.2923499999999999</c:v>
                </c:pt>
              </c:numCache>
            </c:numRef>
          </c:xVal>
          <c:yVal>
            <c:numRef>
              <c:f>[0]!FT_PH10</c:f>
              <c:numCache>
                <c:formatCode>0.00</c:formatCode>
                <c:ptCount val="1"/>
                <c:pt idx="0">
                  <c:v>54.308199999999992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4.2923499999999999</c:v>
                </c:pt>
              </c:numCache>
            </c:numRef>
          </c:xVal>
          <c:yVal>
            <c:numRef>
              <c:f>[0]!FT_PH11</c:f>
              <c:numCache>
                <c:formatCode>0.00</c:formatCode>
                <c:ptCount val="1"/>
                <c:pt idx="0">
                  <c:v>54.308199999999992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4.2923499999999999</c:v>
                </c:pt>
              </c:numCache>
            </c:numRef>
          </c:xVal>
          <c:yVal>
            <c:numRef>
              <c:f>[0]!FT_PH12</c:f>
              <c:numCache>
                <c:formatCode>0.00</c:formatCode>
                <c:ptCount val="1"/>
                <c:pt idx="0">
                  <c:v>54.308199999999992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4.2923499999999999</c:v>
                </c:pt>
              </c:numCache>
            </c:numRef>
          </c:xVal>
          <c:yVal>
            <c:numRef>
              <c:f>[0]!FT_PH13</c:f>
              <c:numCache>
                <c:formatCode>0.00</c:formatCode>
                <c:ptCount val="1"/>
                <c:pt idx="0">
                  <c:v>54.308199999999992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4.2923499999999999</c:v>
                </c:pt>
              </c:numCache>
            </c:numRef>
          </c:xVal>
          <c:yVal>
            <c:numRef>
              <c:f>[0]!FT_PH14</c:f>
              <c:numCache>
                <c:formatCode>0.00</c:formatCode>
                <c:ptCount val="1"/>
                <c:pt idx="0">
                  <c:v>54.308199999999992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4.2923499999999999</c:v>
                </c:pt>
              </c:numCache>
            </c:numRef>
          </c:xVal>
          <c:yVal>
            <c:numRef>
              <c:f>[0]!FT_PH15</c:f>
              <c:numCache>
                <c:formatCode>0.00</c:formatCode>
                <c:ptCount val="1"/>
                <c:pt idx="0">
                  <c:v>54.308199999999992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4.2923499999999999</c:v>
                </c:pt>
              </c:numCache>
            </c:numRef>
          </c:xVal>
          <c:yVal>
            <c:numRef>
              <c:f>[0]!FT_PH16</c:f>
              <c:numCache>
                <c:formatCode>0.00</c:formatCode>
                <c:ptCount val="1"/>
                <c:pt idx="0">
                  <c:v>54.308199999999992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4.2923499999999999</c:v>
                </c:pt>
              </c:numCache>
            </c:numRef>
          </c:xVal>
          <c:yVal>
            <c:numRef>
              <c:f>[0]!FT_PH17</c:f>
              <c:numCache>
                <c:formatCode>0.00</c:formatCode>
                <c:ptCount val="1"/>
                <c:pt idx="0">
                  <c:v>54.308199999999992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4.2923499999999999</c:v>
                </c:pt>
              </c:numCache>
            </c:numRef>
          </c:xVal>
          <c:yVal>
            <c:numRef>
              <c:f>[0]!FT_PH18</c:f>
              <c:numCache>
                <c:formatCode>0.00</c:formatCode>
                <c:ptCount val="1"/>
                <c:pt idx="0">
                  <c:v>54.308199999999992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4.2923499999999999</c:v>
                </c:pt>
              </c:numCache>
            </c:numRef>
          </c:xVal>
          <c:yVal>
            <c:numRef>
              <c:f>[0]!FT_PH19</c:f>
              <c:numCache>
                <c:formatCode>0.00</c:formatCode>
                <c:ptCount val="1"/>
                <c:pt idx="0">
                  <c:v>54.308199999999992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4.2923499999999999</c:v>
                </c:pt>
              </c:numCache>
            </c:numRef>
          </c:xVal>
          <c:yVal>
            <c:numRef>
              <c:f>[0]!FT_PH20</c:f>
              <c:numCache>
                <c:formatCode>0.00</c:formatCode>
                <c:ptCount val="1"/>
                <c:pt idx="0">
                  <c:v>54.308199999999992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4.2923499999999999</c:v>
                </c:pt>
              </c:numCache>
            </c:numRef>
          </c:xVal>
          <c:yVal>
            <c:numRef>
              <c:f>[0]!FT_PH21</c:f>
              <c:numCache>
                <c:formatCode>0.00</c:formatCode>
                <c:ptCount val="1"/>
                <c:pt idx="0">
                  <c:v>54.308199999999992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4.2923499999999999</c:v>
                </c:pt>
              </c:numCache>
            </c:numRef>
          </c:xVal>
          <c:yVal>
            <c:numRef>
              <c:f>[0]!FT_PH22</c:f>
              <c:numCache>
                <c:formatCode>0.00</c:formatCode>
                <c:ptCount val="1"/>
                <c:pt idx="0">
                  <c:v>54.308199999999992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4.2923499999999999</c:v>
                </c:pt>
              </c:numCache>
            </c:numRef>
          </c:xVal>
          <c:yVal>
            <c:numRef>
              <c:f>[0]!FT_PH23</c:f>
              <c:numCache>
                <c:formatCode>0.00</c:formatCode>
                <c:ptCount val="1"/>
                <c:pt idx="0">
                  <c:v>54.308199999999992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4.2923499999999999</c:v>
                </c:pt>
              </c:numCache>
            </c:numRef>
          </c:xVal>
          <c:yVal>
            <c:numRef>
              <c:f>[0]!FT_PH24</c:f>
              <c:numCache>
                <c:formatCode>0.00</c:formatCode>
                <c:ptCount val="1"/>
                <c:pt idx="0">
                  <c:v>54.308199999999992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4.2923499999999999</c:v>
                </c:pt>
              </c:numCache>
            </c:numRef>
          </c:xVal>
          <c:yVal>
            <c:numRef>
              <c:f>info!$H$2</c:f>
              <c:numCache>
                <c:formatCode>0.00</c:formatCode>
                <c:ptCount val="1"/>
                <c:pt idx="0">
                  <c:v>54.308199999999992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0.21237610357272999</c:v>
                </c:pt>
                <c:pt idx="1">
                  <c:v>0.31137238983027071</c:v>
                </c:pt>
                <c:pt idx="2">
                  <c:v>0.47625150659699927</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6"/>
                <c:pt idx="0">
                  <c:v>0</c:v>
                </c:pt>
                <c:pt idx="1">
                  <c:v>0.40651799999999999</c:v>
                </c:pt>
                <c:pt idx="2">
                  <c:v>0.81248200000000004</c:v>
                </c:pt>
                <c:pt idx="3">
                  <c:v>1.2202599999999999</c:v>
                </c:pt>
                <c:pt idx="4">
                  <c:v>1.6277699999999999</c:v>
                </c:pt>
                <c:pt idx="5">
                  <c:v>2.0306299999999999</c:v>
                </c:pt>
                <c:pt idx="6">
                  <c:v>2.4380099999999998</c:v>
                </c:pt>
                <c:pt idx="7">
                  <c:v>2.8451599999999999</c:v>
                </c:pt>
                <c:pt idx="8">
                  <c:v>3.2505600000000001</c:v>
                </c:pt>
                <c:pt idx="9">
                  <c:v>3.6562600000000001</c:v>
                </c:pt>
                <c:pt idx="10">
                  <c:v>4.0643799999999999</c:v>
                </c:pt>
                <c:pt idx="11">
                  <c:v>4.4674699999999996</c:v>
                </c:pt>
                <c:pt idx="12">
                  <c:v>4.8773</c:v>
                </c:pt>
                <c:pt idx="13">
                  <c:v>5.2807300000000001</c:v>
                </c:pt>
                <c:pt idx="14">
                  <c:v>5.6879799999999996</c:v>
                </c:pt>
                <c:pt idx="15">
                  <c:v>6.0959700000000003</c:v>
                </c:pt>
                <c:pt idx="16">
                  <c:v>6.4992000000000001</c:v>
                </c:pt>
                <c:pt idx="17">
                  <c:v>6.9060199999999998</c:v>
                </c:pt>
                <c:pt idx="18">
                  <c:v>7.3141600000000002</c:v>
                </c:pt>
                <c:pt idx="19">
                  <c:v>7.7170500000000004</c:v>
                </c:pt>
                <c:pt idx="20">
                  <c:v>8.1264199999999995</c:v>
                </c:pt>
                <c:pt idx="21">
                  <c:v>8.5318799999999992</c:v>
                </c:pt>
                <c:pt idx="22">
                  <c:v>8.9375999999999998</c:v>
                </c:pt>
                <c:pt idx="23">
                  <c:v>9.3461800000000004</c:v>
                </c:pt>
                <c:pt idx="24">
                  <c:v>9.7502399999999998</c:v>
                </c:pt>
                <c:pt idx="25">
                  <c:v>10.1586</c:v>
                </c:pt>
                <c:pt idx="26">
                  <c:v>10.564299999999999</c:v>
                </c:pt>
                <c:pt idx="27">
                  <c:v>10.970599999999999</c:v>
                </c:pt>
                <c:pt idx="28">
                  <c:v>11.3749</c:v>
                </c:pt>
                <c:pt idx="29">
                  <c:v>11.784000000000001</c:v>
                </c:pt>
                <c:pt idx="30">
                  <c:v>12.187900000000001</c:v>
                </c:pt>
                <c:pt idx="31">
                  <c:v>12.5961</c:v>
                </c:pt>
                <c:pt idx="32">
                  <c:v>13.0016</c:v>
                </c:pt>
                <c:pt idx="33">
                  <c:v>13.41</c:v>
                </c:pt>
                <c:pt idx="34">
                  <c:v>13.8141</c:v>
                </c:pt>
                <c:pt idx="35">
                  <c:v>14.2171</c:v>
                </c:pt>
                <c:pt idx="36">
                  <c:v>14.625400000000001</c:v>
                </c:pt>
                <c:pt idx="37">
                  <c:v>15.0334</c:v>
                </c:pt>
                <c:pt idx="38">
                  <c:v>15.4383</c:v>
                </c:pt>
                <c:pt idx="39">
                  <c:v>15.8443</c:v>
                </c:pt>
                <c:pt idx="40">
                  <c:v>16.252199999999998</c:v>
                </c:pt>
                <c:pt idx="41">
                  <c:v>16.655899999999999</c:v>
                </c:pt>
                <c:pt idx="42">
                  <c:v>17.063300000000002</c:v>
                </c:pt>
                <c:pt idx="43">
                  <c:v>17.468900000000001</c:v>
                </c:pt>
                <c:pt idx="44">
                  <c:v>17.874099999999999</c:v>
                </c:pt>
                <c:pt idx="45">
                  <c:v>18.2819</c:v>
                </c:pt>
                <c:pt idx="46">
                  <c:v>18.688400000000001</c:v>
                </c:pt>
                <c:pt idx="47">
                  <c:v>19.093800000000002</c:v>
                </c:pt>
                <c:pt idx="48">
                  <c:v>19.499199999999998</c:v>
                </c:pt>
                <c:pt idx="49">
                  <c:v>19.908200000000001</c:v>
                </c:pt>
                <c:pt idx="50">
                  <c:v>20.313600000000001</c:v>
                </c:pt>
                <c:pt idx="51">
                  <c:v>20.722300000000001</c:v>
                </c:pt>
                <c:pt idx="52">
                  <c:v>21.125599999999999</c:v>
                </c:pt>
                <c:pt idx="53">
                  <c:v>21.529299999999999</c:v>
                </c:pt>
                <c:pt idx="54">
                  <c:v>21.941199999999998</c:v>
                </c:pt>
                <c:pt idx="55">
                  <c:v>22.3446</c:v>
                </c:pt>
                <c:pt idx="56">
                  <c:v>22.749600000000001</c:v>
                </c:pt>
                <c:pt idx="57">
                  <c:v>23.156400000000001</c:v>
                </c:pt>
                <c:pt idx="58">
                  <c:v>23.564</c:v>
                </c:pt>
                <c:pt idx="59">
                  <c:v>23.968399999999999</c:v>
                </c:pt>
                <c:pt idx="60">
                  <c:v>24.3764</c:v>
                </c:pt>
                <c:pt idx="61">
                  <c:v>24.780799999999999</c:v>
                </c:pt>
                <c:pt idx="62">
                  <c:v>25.189599999999999</c:v>
                </c:pt>
                <c:pt idx="63">
                  <c:v>25.596599999999999</c:v>
                </c:pt>
                <c:pt idx="64">
                  <c:v>25.999400000000001</c:v>
                </c:pt>
                <c:pt idx="65">
                  <c:v>26.409800000000001</c:v>
                </c:pt>
                <c:pt idx="66">
                  <c:v>26.8139</c:v>
                </c:pt>
                <c:pt idx="67">
                  <c:v>27.218</c:v>
                </c:pt>
                <c:pt idx="68">
                  <c:v>27.6265</c:v>
                </c:pt>
                <c:pt idx="69">
                  <c:v>28.0318</c:v>
                </c:pt>
                <c:pt idx="70">
                  <c:v>28.436599999999999</c:v>
                </c:pt>
                <c:pt idx="71">
                  <c:v>28.845199999999998</c:v>
                </c:pt>
                <c:pt idx="72">
                  <c:v>29.248699999999999</c:v>
                </c:pt>
                <c:pt idx="73">
                  <c:v>29.658000000000001</c:v>
                </c:pt>
                <c:pt idx="74">
                  <c:v>30.0639</c:v>
                </c:pt>
                <c:pt idx="75">
                  <c:v>30.4694</c:v>
                </c:pt>
                <c:pt idx="76">
                  <c:v>30.877099999999999</c:v>
                </c:pt>
                <c:pt idx="77">
                  <c:v>31.280799999999999</c:v>
                </c:pt>
                <c:pt idx="78">
                  <c:v>31.689299999999999</c:v>
                </c:pt>
                <c:pt idx="79">
                  <c:v>32.096200000000003</c:v>
                </c:pt>
                <c:pt idx="80">
                  <c:v>32.498699999999999</c:v>
                </c:pt>
                <c:pt idx="81">
                  <c:v>32.911200000000001</c:v>
                </c:pt>
                <c:pt idx="82">
                  <c:v>33.313200000000002</c:v>
                </c:pt>
                <c:pt idx="83">
                  <c:v>33.718600000000002</c:v>
                </c:pt>
                <c:pt idx="84">
                  <c:v>34.127200000000002</c:v>
                </c:pt>
                <c:pt idx="85">
                  <c:v>34.531100000000002</c:v>
                </c:pt>
                <c:pt idx="86">
                  <c:v>34.937899999999999</c:v>
                </c:pt>
                <c:pt idx="87">
                  <c:v>35.344499999999996</c:v>
                </c:pt>
                <c:pt idx="88">
                  <c:v>35.750700000000002</c:v>
                </c:pt>
                <c:pt idx="89">
                  <c:v>36.1599</c:v>
                </c:pt>
                <c:pt idx="90">
                  <c:v>36.561399999999999</c:v>
                </c:pt>
                <c:pt idx="91">
                  <c:v>36.9679</c:v>
                </c:pt>
                <c:pt idx="92">
                  <c:v>37.376300000000001</c:v>
                </c:pt>
                <c:pt idx="93">
                  <c:v>37.780799999999999</c:v>
                </c:pt>
                <c:pt idx="94">
                  <c:v>38.189100000000003</c:v>
                </c:pt>
                <c:pt idx="95">
                  <c:v>38.594000000000001</c:v>
                </c:pt>
                <c:pt idx="96">
                  <c:v>38.998899999999999</c:v>
                </c:pt>
                <c:pt idx="97">
                  <c:v>39.406100000000002</c:v>
                </c:pt>
                <c:pt idx="98">
                  <c:v>39.8123</c:v>
                </c:pt>
                <c:pt idx="99">
                  <c:v>40.221400000000003</c:v>
                </c:pt>
                <c:pt idx="100">
                  <c:v>40.6248</c:v>
                </c:pt>
                <c:pt idx="101">
                  <c:v>41.037599999999998</c:v>
                </c:pt>
                <c:pt idx="102">
                  <c:v>41.437899999999999</c:v>
                </c:pt>
                <c:pt idx="103">
                  <c:v>41.844000000000001</c:v>
                </c:pt>
                <c:pt idx="104">
                  <c:v>42.249400000000001</c:v>
                </c:pt>
                <c:pt idx="105">
                  <c:v>42.655500000000004</c:v>
                </c:pt>
                <c:pt idx="106">
                  <c:v>43.068199999999997</c:v>
                </c:pt>
                <c:pt idx="107">
                  <c:v>43.4694</c:v>
                </c:pt>
                <c:pt idx="108">
                  <c:v>43.8748</c:v>
                </c:pt>
                <c:pt idx="109">
                  <c:v>44.282699999999998</c:v>
                </c:pt>
                <c:pt idx="110">
                  <c:v>44.686999999999998</c:v>
                </c:pt>
                <c:pt idx="111">
                  <c:v>45.096600000000002</c:v>
                </c:pt>
                <c:pt idx="112">
                  <c:v>45.502000000000002</c:v>
                </c:pt>
                <c:pt idx="113">
                  <c:v>45.906199999999998</c:v>
                </c:pt>
                <c:pt idx="114">
                  <c:v>46.312199999999997</c:v>
                </c:pt>
                <c:pt idx="115">
                  <c:v>46.719499999999996</c:v>
                </c:pt>
                <c:pt idx="116">
                  <c:v>47.128399999999999</c:v>
                </c:pt>
                <c:pt idx="117">
                  <c:v>47.530700000000003</c:v>
                </c:pt>
                <c:pt idx="118">
                  <c:v>47.940100000000001</c:v>
                </c:pt>
                <c:pt idx="119">
                  <c:v>48.344200000000001</c:v>
                </c:pt>
                <c:pt idx="120">
                  <c:v>48.749200000000002</c:v>
                </c:pt>
                <c:pt idx="121">
                  <c:v>49.1586</c:v>
                </c:pt>
                <c:pt idx="122">
                  <c:v>49.561999999999998</c:v>
                </c:pt>
                <c:pt idx="123">
                  <c:v>49.967199999999998</c:v>
                </c:pt>
                <c:pt idx="124">
                  <c:v>50.376300000000001</c:v>
                </c:pt>
                <c:pt idx="125">
                  <c:v>50.783799999999999</c:v>
                </c:pt>
                <c:pt idx="126">
                  <c:v>51.1892</c:v>
                </c:pt>
                <c:pt idx="127">
                  <c:v>51.594700000000003</c:v>
                </c:pt>
                <c:pt idx="128">
                  <c:v>51.999600000000001</c:v>
                </c:pt>
                <c:pt idx="129">
                  <c:v>52.405999999999999</c:v>
                </c:pt>
                <c:pt idx="130">
                  <c:v>52.814599999999999</c:v>
                </c:pt>
                <c:pt idx="131">
                  <c:v>53.218699999999998</c:v>
                </c:pt>
                <c:pt idx="132">
                  <c:v>53.625700000000002</c:v>
                </c:pt>
                <c:pt idx="133">
                  <c:v>54.0321</c:v>
                </c:pt>
                <c:pt idx="134">
                  <c:v>54.435899999999997</c:v>
                </c:pt>
                <c:pt idx="135">
                  <c:v>54.845199999999998</c:v>
                </c:pt>
                <c:pt idx="136">
                  <c:v>55.249000000000002</c:v>
                </c:pt>
                <c:pt idx="137">
                  <c:v>55.658000000000001</c:v>
                </c:pt>
                <c:pt idx="138">
                  <c:v>56.0642</c:v>
                </c:pt>
                <c:pt idx="139">
                  <c:v>56.469000000000001</c:v>
                </c:pt>
                <c:pt idx="140">
                  <c:v>56.877400000000002</c:v>
                </c:pt>
                <c:pt idx="141">
                  <c:v>57.280200000000001</c:v>
                </c:pt>
                <c:pt idx="142">
                  <c:v>57.686999999999998</c:v>
                </c:pt>
                <c:pt idx="143">
                  <c:v>58.093699999999998</c:v>
                </c:pt>
                <c:pt idx="144">
                  <c:v>58.500399999999999</c:v>
                </c:pt>
                <c:pt idx="145">
                  <c:v>58.907600000000002</c:v>
                </c:pt>
              </c:numCache>
            </c:numRef>
          </c:xVal>
          <c:yVal>
            <c:numRef>
              <c:f>[0]!FT_E</c:f>
              <c:numCache>
                <c:formatCode>0.00</c:formatCode>
                <c:ptCount val="146"/>
                <c:pt idx="0">
                  <c:v>4.2923499999999999</c:v>
                </c:pt>
                <c:pt idx="1">
                  <c:v>4.2640599999999997</c:v>
                </c:pt>
                <c:pt idx="2">
                  <c:v>4.2373099999999999</c:v>
                </c:pt>
                <c:pt idx="3">
                  <c:v>4.2109399999999999</c:v>
                </c:pt>
                <c:pt idx="4">
                  <c:v>4.1832500000000001</c:v>
                </c:pt>
                <c:pt idx="5">
                  <c:v>4.1511500000000003</c:v>
                </c:pt>
                <c:pt idx="6">
                  <c:v>4.1186600000000002</c:v>
                </c:pt>
                <c:pt idx="7">
                  <c:v>4.0850200000000001</c:v>
                </c:pt>
                <c:pt idx="8">
                  <c:v>4.0476999999999999</c:v>
                </c:pt>
                <c:pt idx="9">
                  <c:v>4.0045299999999999</c:v>
                </c:pt>
                <c:pt idx="10">
                  <c:v>3.9594400000000003</c:v>
                </c:pt>
                <c:pt idx="11">
                  <c:v>3.91818</c:v>
                </c:pt>
                <c:pt idx="12">
                  <c:v>3.8813999999999997</c:v>
                </c:pt>
                <c:pt idx="13">
                  <c:v>3.8517200000000003</c:v>
                </c:pt>
                <c:pt idx="14">
                  <c:v>3.8308</c:v>
                </c:pt>
                <c:pt idx="15">
                  <c:v>3.81427</c:v>
                </c:pt>
                <c:pt idx="16">
                  <c:v>3.8020300000000002</c:v>
                </c:pt>
                <c:pt idx="17">
                  <c:v>3.7953999999999999</c:v>
                </c:pt>
                <c:pt idx="18">
                  <c:v>3.7898399999999999</c:v>
                </c:pt>
                <c:pt idx="19">
                  <c:v>3.7867000000000002</c:v>
                </c:pt>
                <c:pt idx="20">
                  <c:v>3.78491</c:v>
                </c:pt>
                <c:pt idx="21">
                  <c:v>3.7874400000000001</c:v>
                </c:pt>
                <c:pt idx="22">
                  <c:v>3.7887399999999998</c:v>
                </c:pt>
                <c:pt idx="23">
                  <c:v>3.7885900000000001</c:v>
                </c:pt>
                <c:pt idx="24">
                  <c:v>3.7837500000000004</c:v>
                </c:pt>
                <c:pt idx="25">
                  <c:v>3.7787999999999999</c:v>
                </c:pt>
                <c:pt idx="26">
                  <c:v>3.77881</c:v>
                </c:pt>
                <c:pt idx="27">
                  <c:v>3.7788399999999998</c:v>
                </c:pt>
                <c:pt idx="28">
                  <c:v>3.7821400000000001</c:v>
                </c:pt>
                <c:pt idx="29">
                  <c:v>3.78898</c:v>
                </c:pt>
                <c:pt idx="30">
                  <c:v>3.7960599999999998</c:v>
                </c:pt>
                <c:pt idx="31">
                  <c:v>3.8047500000000003</c:v>
                </c:pt>
                <c:pt idx="32">
                  <c:v>3.8096899999999998</c:v>
                </c:pt>
                <c:pt idx="33">
                  <c:v>3.8097300000000001</c:v>
                </c:pt>
                <c:pt idx="34">
                  <c:v>3.8050699999999997</c:v>
                </c:pt>
                <c:pt idx="35">
                  <c:v>3.7981500000000001</c:v>
                </c:pt>
                <c:pt idx="36">
                  <c:v>3.79067</c:v>
                </c:pt>
                <c:pt idx="37">
                  <c:v>3.7858799999999997</c:v>
                </c:pt>
                <c:pt idx="38">
                  <c:v>3.7843200000000001</c:v>
                </c:pt>
                <c:pt idx="39">
                  <c:v>3.78132</c:v>
                </c:pt>
                <c:pt idx="40">
                  <c:v>3.7796000000000003</c:v>
                </c:pt>
                <c:pt idx="41">
                  <c:v>3.7766999999999999</c:v>
                </c:pt>
                <c:pt idx="42">
                  <c:v>3.7733299999999996</c:v>
                </c:pt>
                <c:pt idx="43">
                  <c:v>3.7721800000000001</c:v>
                </c:pt>
                <c:pt idx="44">
                  <c:v>3.7702799999999996</c:v>
                </c:pt>
                <c:pt idx="45">
                  <c:v>3.76586</c:v>
                </c:pt>
                <c:pt idx="46">
                  <c:v>3.7549199999999998</c:v>
                </c:pt>
                <c:pt idx="47">
                  <c:v>3.7411299999999996</c:v>
                </c:pt>
                <c:pt idx="48">
                  <c:v>3.7241999999999997</c:v>
                </c:pt>
                <c:pt idx="49">
                  <c:v>3.7093599999999998</c:v>
                </c:pt>
                <c:pt idx="50">
                  <c:v>3.6932900000000002</c:v>
                </c:pt>
                <c:pt idx="51">
                  <c:v>3.6755300000000002</c:v>
                </c:pt>
                <c:pt idx="52">
                  <c:v>3.65733</c:v>
                </c:pt>
                <c:pt idx="53">
                  <c:v>3.6387599999999996</c:v>
                </c:pt>
                <c:pt idx="54">
                  <c:v>3.6163600000000002</c:v>
                </c:pt>
                <c:pt idx="55">
                  <c:v>3.5943900000000002</c:v>
                </c:pt>
                <c:pt idx="56">
                  <c:v>3.57362</c:v>
                </c:pt>
                <c:pt idx="57">
                  <c:v>3.5585200000000001</c:v>
                </c:pt>
                <c:pt idx="58">
                  <c:v>3.54819</c:v>
                </c:pt>
                <c:pt idx="59">
                  <c:v>3.5385499999999999</c:v>
                </c:pt>
                <c:pt idx="60">
                  <c:v>3.5261300000000002</c:v>
                </c:pt>
                <c:pt idx="61">
                  <c:v>3.5171599999999996</c:v>
                </c:pt>
                <c:pt idx="62">
                  <c:v>3.5070800000000002</c:v>
                </c:pt>
                <c:pt idx="63">
                  <c:v>3.49823</c:v>
                </c:pt>
                <c:pt idx="64">
                  <c:v>3.4924500000000003</c:v>
                </c:pt>
                <c:pt idx="65">
                  <c:v>3.4880899999999997</c:v>
                </c:pt>
                <c:pt idx="66">
                  <c:v>3.4834100000000001</c:v>
                </c:pt>
                <c:pt idx="67">
                  <c:v>3.4764499999999998</c:v>
                </c:pt>
                <c:pt idx="68">
                  <c:v>3.47011</c:v>
                </c:pt>
                <c:pt idx="69">
                  <c:v>3.4676900000000002</c:v>
                </c:pt>
                <c:pt idx="70">
                  <c:v>3.4693299999999998</c:v>
                </c:pt>
                <c:pt idx="71">
                  <c:v>3.4762900000000001</c:v>
                </c:pt>
                <c:pt idx="72">
                  <c:v>3.4891000000000001</c:v>
                </c:pt>
                <c:pt idx="73">
                  <c:v>3.5035500000000002</c:v>
                </c:pt>
                <c:pt idx="74">
                  <c:v>3.5181100000000001</c:v>
                </c:pt>
                <c:pt idx="75">
                  <c:v>3.53104</c:v>
                </c:pt>
                <c:pt idx="76">
                  <c:v>3.54643</c:v>
                </c:pt>
                <c:pt idx="77">
                  <c:v>3.5605500000000001</c:v>
                </c:pt>
                <c:pt idx="78">
                  <c:v>3.57342</c:v>
                </c:pt>
                <c:pt idx="79">
                  <c:v>3.5893899999999999</c:v>
                </c:pt>
                <c:pt idx="80">
                  <c:v>3.60392</c:v>
                </c:pt>
                <c:pt idx="81">
                  <c:v>3.6168399999999998</c:v>
                </c:pt>
                <c:pt idx="82">
                  <c:v>3.62737</c:v>
                </c:pt>
                <c:pt idx="83">
                  <c:v>3.6365799999999999</c:v>
                </c:pt>
                <c:pt idx="84">
                  <c:v>3.6481599999999998</c:v>
                </c:pt>
                <c:pt idx="85">
                  <c:v>3.6638700000000002</c:v>
                </c:pt>
                <c:pt idx="86">
                  <c:v>3.6792500000000001</c:v>
                </c:pt>
                <c:pt idx="87">
                  <c:v>3.6924899999999998</c:v>
                </c:pt>
                <c:pt idx="88">
                  <c:v>3.7013699999999998</c:v>
                </c:pt>
                <c:pt idx="89">
                  <c:v>3.70825</c:v>
                </c:pt>
                <c:pt idx="90">
                  <c:v>3.71448</c:v>
                </c:pt>
                <c:pt idx="91">
                  <c:v>3.7229800000000002</c:v>
                </c:pt>
                <c:pt idx="92">
                  <c:v>3.7343599999999997</c:v>
                </c:pt>
                <c:pt idx="93">
                  <c:v>3.7447399999999997</c:v>
                </c:pt>
                <c:pt idx="94">
                  <c:v>3.7520899999999999</c:v>
                </c:pt>
                <c:pt idx="95">
                  <c:v>3.7601100000000001</c:v>
                </c:pt>
                <c:pt idx="96">
                  <c:v>3.7686599999999997</c:v>
                </c:pt>
                <c:pt idx="97">
                  <c:v>3.7742500000000003</c:v>
                </c:pt>
                <c:pt idx="98">
                  <c:v>3.7795399999999999</c:v>
                </c:pt>
                <c:pt idx="99">
                  <c:v>3.78261</c:v>
                </c:pt>
                <c:pt idx="100">
                  <c:v>3.7884500000000001</c:v>
                </c:pt>
                <c:pt idx="101">
                  <c:v>3.7919499999999999</c:v>
                </c:pt>
                <c:pt idx="102">
                  <c:v>3.7943199999999999</c:v>
                </c:pt>
                <c:pt idx="103">
                  <c:v>3.7981100000000003</c:v>
                </c:pt>
                <c:pt idx="104">
                  <c:v>3.8004500000000001</c:v>
                </c:pt>
                <c:pt idx="105">
                  <c:v>3.8005599999999999</c:v>
                </c:pt>
                <c:pt idx="106">
                  <c:v>3.7991099999999998</c:v>
                </c:pt>
                <c:pt idx="107">
                  <c:v>3.7977400000000001</c:v>
                </c:pt>
                <c:pt idx="108">
                  <c:v>3.7957700000000001</c:v>
                </c:pt>
                <c:pt idx="109">
                  <c:v>3.7977300000000005</c:v>
                </c:pt>
                <c:pt idx="110">
                  <c:v>3.7982</c:v>
                </c:pt>
                <c:pt idx="111">
                  <c:v>3.7965599999999999</c:v>
                </c:pt>
                <c:pt idx="112">
                  <c:v>3.7949799999999998</c:v>
                </c:pt>
                <c:pt idx="113">
                  <c:v>3.7950699999999999</c:v>
                </c:pt>
                <c:pt idx="114">
                  <c:v>3.7957800000000002</c:v>
                </c:pt>
                <c:pt idx="115">
                  <c:v>3.7950400000000002</c:v>
                </c:pt>
                <c:pt idx="116">
                  <c:v>3.7955800000000002</c:v>
                </c:pt>
                <c:pt idx="117">
                  <c:v>3.79461</c:v>
                </c:pt>
                <c:pt idx="118">
                  <c:v>3.7889400000000002</c:v>
                </c:pt>
                <c:pt idx="119">
                  <c:v>3.7824499999999999</c:v>
                </c:pt>
                <c:pt idx="120">
                  <c:v>3.7717700000000001</c:v>
                </c:pt>
                <c:pt idx="121">
                  <c:v>3.76051</c:v>
                </c:pt>
                <c:pt idx="122">
                  <c:v>3.7515199999999997</c:v>
                </c:pt>
                <c:pt idx="123">
                  <c:v>3.7420999999999998</c:v>
                </c:pt>
                <c:pt idx="124">
                  <c:v>3.73447</c:v>
                </c:pt>
                <c:pt idx="125">
                  <c:v>3.7254300000000002</c:v>
                </c:pt>
                <c:pt idx="126">
                  <c:v>3.71706</c:v>
                </c:pt>
                <c:pt idx="127">
                  <c:v>3.7114099999999999</c:v>
                </c:pt>
                <c:pt idx="128">
                  <c:v>3.7054</c:v>
                </c:pt>
                <c:pt idx="129">
                  <c:v>3.69936</c:v>
                </c:pt>
                <c:pt idx="130">
                  <c:v>3.69964</c:v>
                </c:pt>
                <c:pt idx="131">
                  <c:v>3.7033399999999999</c:v>
                </c:pt>
                <c:pt idx="132">
                  <c:v>3.7077399999999998</c:v>
                </c:pt>
                <c:pt idx="133">
                  <c:v>3.71509</c:v>
                </c:pt>
                <c:pt idx="134">
                  <c:v>3.7143600000000001</c:v>
                </c:pt>
                <c:pt idx="135">
                  <c:v>3.7116400000000001</c:v>
                </c:pt>
                <c:pt idx="136">
                  <c:v>3.7098999999999998</c:v>
                </c:pt>
                <c:pt idx="137">
                  <c:v>3.7122300000000004</c:v>
                </c:pt>
                <c:pt idx="138">
                  <c:v>3.7139800000000003</c:v>
                </c:pt>
                <c:pt idx="139">
                  <c:v>3.71401</c:v>
                </c:pt>
                <c:pt idx="140">
                  <c:v>3.7178099999999996</c:v>
                </c:pt>
                <c:pt idx="141">
                  <c:v>3.7085499999999998</c:v>
                </c:pt>
                <c:pt idx="142">
                  <c:v>3.68459</c:v>
                </c:pt>
                <c:pt idx="143">
                  <c:v>3.6727400000000001</c:v>
                </c:pt>
                <c:pt idx="144">
                  <c:v>3.66018</c:v>
                </c:pt>
                <c:pt idx="145">
                  <c:v>3.6443399999999997</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4.2923499999999999</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4.2923499999999999</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4.2923499999999999</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4.2923499999999999</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4.2923499999999999</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4.2923499999999999</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4.2923499999999999</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4.2923499999999999</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4.2923499999999999</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4.2923499999999999</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4.2923499999999999</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4.2923499999999999</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4.2923499999999999</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4.2923499999999999</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4.2923499999999999</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4.2923499999999999</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4.2923499999999999</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4.2923499999999999</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4.2923499999999999</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4.2923499999999999</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4.2923499999999999</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4.2923499999999999</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4.2923499999999999</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4.2923499999999999</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6"/>
                <c:pt idx="0">
                  <c:v>0</c:v>
                </c:pt>
                <c:pt idx="1">
                  <c:v>0.40651799999999999</c:v>
                </c:pt>
                <c:pt idx="2">
                  <c:v>0.81248200000000004</c:v>
                </c:pt>
                <c:pt idx="3">
                  <c:v>1.2202599999999999</c:v>
                </c:pt>
                <c:pt idx="4">
                  <c:v>1.6277699999999999</c:v>
                </c:pt>
                <c:pt idx="5">
                  <c:v>2.0306299999999999</c:v>
                </c:pt>
                <c:pt idx="6">
                  <c:v>2.4380099999999998</c:v>
                </c:pt>
                <c:pt idx="7">
                  <c:v>2.8451599999999999</c:v>
                </c:pt>
                <c:pt idx="8">
                  <c:v>3.2505600000000001</c:v>
                </c:pt>
                <c:pt idx="9">
                  <c:v>3.6562600000000001</c:v>
                </c:pt>
                <c:pt idx="10">
                  <c:v>4.0643799999999999</c:v>
                </c:pt>
                <c:pt idx="11">
                  <c:v>4.4674699999999996</c:v>
                </c:pt>
                <c:pt idx="12">
                  <c:v>4.8773</c:v>
                </c:pt>
                <c:pt idx="13">
                  <c:v>5.2807300000000001</c:v>
                </c:pt>
                <c:pt idx="14">
                  <c:v>5.6879799999999996</c:v>
                </c:pt>
                <c:pt idx="15">
                  <c:v>6.0959700000000003</c:v>
                </c:pt>
                <c:pt idx="16">
                  <c:v>6.4992000000000001</c:v>
                </c:pt>
                <c:pt idx="17">
                  <c:v>6.9060199999999998</c:v>
                </c:pt>
                <c:pt idx="18">
                  <c:v>7.3141600000000002</c:v>
                </c:pt>
                <c:pt idx="19">
                  <c:v>7.7170500000000004</c:v>
                </c:pt>
                <c:pt idx="20">
                  <c:v>8.1264199999999995</c:v>
                </c:pt>
                <c:pt idx="21">
                  <c:v>8.5318799999999992</c:v>
                </c:pt>
                <c:pt idx="22">
                  <c:v>8.9375999999999998</c:v>
                </c:pt>
                <c:pt idx="23">
                  <c:v>9.3461800000000004</c:v>
                </c:pt>
                <c:pt idx="24">
                  <c:v>9.7502399999999998</c:v>
                </c:pt>
                <c:pt idx="25">
                  <c:v>10.1586</c:v>
                </c:pt>
                <c:pt idx="26">
                  <c:v>10.564299999999999</c:v>
                </c:pt>
                <c:pt idx="27">
                  <c:v>10.970599999999999</c:v>
                </c:pt>
                <c:pt idx="28">
                  <c:v>11.3749</c:v>
                </c:pt>
                <c:pt idx="29">
                  <c:v>11.784000000000001</c:v>
                </c:pt>
                <c:pt idx="30">
                  <c:v>12.187900000000001</c:v>
                </c:pt>
                <c:pt idx="31">
                  <c:v>12.5961</c:v>
                </c:pt>
                <c:pt idx="32">
                  <c:v>13.0016</c:v>
                </c:pt>
                <c:pt idx="33">
                  <c:v>13.41</c:v>
                </c:pt>
                <c:pt idx="34">
                  <c:v>13.8141</c:v>
                </c:pt>
                <c:pt idx="35">
                  <c:v>14.2171</c:v>
                </c:pt>
                <c:pt idx="36">
                  <c:v>14.625400000000001</c:v>
                </c:pt>
                <c:pt idx="37">
                  <c:v>15.0334</c:v>
                </c:pt>
                <c:pt idx="38">
                  <c:v>15.4383</c:v>
                </c:pt>
                <c:pt idx="39">
                  <c:v>15.8443</c:v>
                </c:pt>
                <c:pt idx="40">
                  <c:v>16.252199999999998</c:v>
                </c:pt>
                <c:pt idx="41">
                  <c:v>16.655899999999999</c:v>
                </c:pt>
                <c:pt idx="42">
                  <c:v>17.063300000000002</c:v>
                </c:pt>
                <c:pt idx="43">
                  <c:v>17.468900000000001</c:v>
                </c:pt>
                <c:pt idx="44">
                  <c:v>17.874099999999999</c:v>
                </c:pt>
                <c:pt idx="45">
                  <c:v>18.2819</c:v>
                </c:pt>
                <c:pt idx="46">
                  <c:v>18.688400000000001</c:v>
                </c:pt>
                <c:pt idx="47">
                  <c:v>19.093800000000002</c:v>
                </c:pt>
                <c:pt idx="48">
                  <c:v>19.499199999999998</c:v>
                </c:pt>
                <c:pt idx="49">
                  <c:v>19.908200000000001</c:v>
                </c:pt>
                <c:pt idx="50">
                  <c:v>20.313600000000001</c:v>
                </c:pt>
                <c:pt idx="51">
                  <c:v>20.722300000000001</c:v>
                </c:pt>
                <c:pt idx="52">
                  <c:v>21.125599999999999</c:v>
                </c:pt>
                <c:pt idx="53">
                  <c:v>21.529299999999999</c:v>
                </c:pt>
                <c:pt idx="54">
                  <c:v>21.941199999999998</c:v>
                </c:pt>
                <c:pt idx="55">
                  <c:v>22.3446</c:v>
                </c:pt>
                <c:pt idx="56">
                  <c:v>22.749600000000001</c:v>
                </c:pt>
                <c:pt idx="57">
                  <c:v>23.156400000000001</c:v>
                </c:pt>
                <c:pt idx="58">
                  <c:v>23.564</c:v>
                </c:pt>
                <c:pt idx="59">
                  <c:v>23.968399999999999</c:v>
                </c:pt>
                <c:pt idx="60">
                  <c:v>24.3764</c:v>
                </c:pt>
                <c:pt idx="61">
                  <c:v>24.780799999999999</c:v>
                </c:pt>
                <c:pt idx="62">
                  <c:v>25.189599999999999</c:v>
                </c:pt>
                <c:pt idx="63">
                  <c:v>25.596599999999999</c:v>
                </c:pt>
                <c:pt idx="64">
                  <c:v>25.999400000000001</c:v>
                </c:pt>
                <c:pt idx="65">
                  <c:v>26.409800000000001</c:v>
                </c:pt>
                <c:pt idx="66">
                  <c:v>26.8139</c:v>
                </c:pt>
                <c:pt idx="67">
                  <c:v>27.218</c:v>
                </c:pt>
                <c:pt idx="68">
                  <c:v>27.6265</c:v>
                </c:pt>
                <c:pt idx="69">
                  <c:v>28.0318</c:v>
                </c:pt>
                <c:pt idx="70">
                  <c:v>28.436599999999999</c:v>
                </c:pt>
                <c:pt idx="71">
                  <c:v>28.845199999999998</c:v>
                </c:pt>
                <c:pt idx="72">
                  <c:v>29.248699999999999</c:v>
                </c:pt>
                <c:pt idx="73">
                  <c:v>29.658000000000001</c:v>
                </c:pt>
                <c:pt idx="74">
                  <c:v>30.0639</c:v>
                </c:pt>
                <c:pt idx="75">
                  <c:v>30.4694</c:v>
                </c:pt>
                <c:pt idx="76">
                  <c:v>30.877099999999999</c:v>
                </c:pt>
                <c:pt idx="77">
                  <c:v>31.280799999999999</c:v>
                </c:pt>
                <c:pt idx="78">
                  <c:v>31.689299999999999</c:v>
                </c:pt>
                <c:pt idx="79">
                  <c:v>32.096200000000003</c:v>
                </c:pt>
                <c:pt idx="80">
                  <c:v>32.498699999999999</c:v>
                </c:pt>
                <c:pt idx="81">
                  <c:v>32.911200000000001</c:v>
                </c:pt>
                <c:pt idx="82">
                  <c:v>33.313200000000002</c:v>
                </c:pt>
                <c:pt idx="83">
                  <c:v>33.718600000000002</c:v>
                </c:pt>
                <c:pt idx="84">
                  <c:v>34.127200000000002</c:v>
                </c:pt>
                <c:pt idx="85">
                  <c:v>34.531100000000002</c:v>
                </c:pt>
                <c:pt idx="86">
                  <c:v>34.937899999999999</c:v>
                </c:pt>
                <c:pt idx="87">
                  <c:v>35.344499999999996</c:v>
                </c:pt>
                <c:pt idx="88">
                  <c:v>35.750700000000002</c:v>
                </c:pt>
                <c:pt idx="89">
                  <c:v>36.1599</c:v>
                </c:pt>
                <c:pt idx="90">
                  <c:v>36.561399999999999</c:v>
                </c:pt>
                <c:pt idx="91">
                  <c:v>36.9679</c:v>
                </c:pt>
                <c:pt idx="92">
                  <c:v>37.376300000000001</c:v>
                </c:pt>
                <c:pt idx="93">
                  <c:v>37.780799999999999</c:v>
                </c:pt>
                <c:pt idx="94">
                  <c:v>38.189100000000003</c:v>
                </c:pt>
                <c:pt idx="95">
                  <c:v>38.594000000000001</c:v>
                </c:pt>
                <c:pt idx="96">
                  <c:v>38.998899999999999</c:v>
                </c:pt>
                <c:pt idx="97">
                  <c:v>39.406100000000002</c:v>
                </c:pt>
                <c:pt idx="98">
                  <c:v>39.8123</c:v>
                </c:pt>
                <c:pt idx="99">
                  <c:v>40.221400000000003</c:v>
                </c:pt>
                <c:pt idx="100">
                  <c:v>40.6248</c:v>
                </c:pt>
                <c:pt idx="101">
                  <c:v>41.037599999999998</c:v>
                </c:pt>
                <c:pt idx="102">
                  <c:v>41.437899999999999</c:v>
                </c:pt>
                <c:pt idx="103">
                  <c:v>41.844000000000001</c:v>
                </c:pt>
                <c:pt idx="104">
                  <c:v>42.249400000000001</c:v>
                </c:pt>
                <c:pt idx="105">
                  <c:v>42.655500000000004</c:v>
                </c:pt>
                <c:pt idx="106">
                  <c:v>43.068199999999997</c:v>
                </c:pt>
                <c:pt idx="107">
                  <c:v>43.4694</c:v>
                </c:pt>
                <c:pt idx="108">
                  <c:v>43.8748</c:v>
                </c:pt>
                <c:pt idx="109">
                  <c:v>44.282699999999998</c:v>
                </c:pt>
                <c:pt idx="110">
                  <c:v>44.686999999999998</c:v>
                </c:pt>
                <c:pt idx="111">
                  <c:v>45.096600000000002</c:v>
                </c:pt>
                <c:pt idx="112">
                  <c:v>45.502000000000002</c:v>
                </c:pt>
                <c:pt idx="113">
                  <c:v>45.906199999999998</c:v>
                </c:pt>
                <c:pt idx="114">
                  <c:v>46.312199999999997</c:v>
                </c:pt>
                <c:pt idx="115">
                  <c:v>46.719499999999996</c:v>
                </c:pt>
                <c:pt idx="116">
                  <c:v>47.128399999999999</c:v>
                </c:pt>
                <c:pt idx="117">
                  <c:v>47.530700000000003</c:v>
                </c:pt>
                <c:pt idx="118">
                  <c:v>47.940100000000001</c:v>
                </c:pt>
                <c:pt idx="119">
                  <c:v>48.344200000000001</c:v>
                </c:pt>
                <c:pt idx="120">
                  <c:v>48.749200000000002</c:v>
                </c:pt>
                <c:pt idx="121">
                  <c:v>49.1586</c:v>
                </c:pt>
                <c:pt idx="122">
                  <c:v>49.561999999999998</c:v>
                </c:pt>
                <c:pt idx="123">
                  <c:v>49.967199999999998</c:v>
                </c:pt>
                <c:pt idx="124">
                  <c:v>50.376300000000001</c:v>
                </c:pt>
                <c:pt idx="125">
                  <c:v>50.783799999999999</c:v>
                </c:pt>
                <c:pt idx="126">
                  <c:v>51.1892</c:v>
                </c:pt>
                <c:pt idx="127">
                  <c:v>51.594700000000003</c:v>
                </c:pt>
                <c:pt idx="128">
                  <c:v>51.999600000000001</c:v>
                </c:pt>
                <c:pt idx="129">
                  <c:v>52.405999999999999</c:v>
                </c:pt>
                <c:pt idx="130">
                  <c:v>52.814599999999999</c:v>
                </c:pt>
                <c:pt idx="131">
                  <c:v>53.218699999999998</c:v>
                </c:pt>
                <c:pt idx="132">
                  <c:v>53.625700000000002</c:v>
                </c:pt>
                <c:pt idx="133">
                  <c:v>54.0321</c:v>
                </c:pt>
                <c:pt idx="134">
                  <c:v>54.435899999999997</c:v>
                </c:pt>
                <c:pt idx="135">
                  <c:v>54.845199999999998</c:v>
                </c:pt>
                <c:pt idx="136">
                  <c:v>55.249000000000002</c:v>
                </c:pt>
                <c:pt idx="137">
                  <c:v>55.658000000000001</c:v>
                </c:pt>
                <c:pt idx="138">
                  <c:v>56.0642</c:v>
                </c:pt>
                <c:pt idx="139">
                  <c:v>56.469000000000001</c:v>
                </c:pt>
                <c:pt idx="140">
                  <c:v>56.877400000000002</c:v>
                </c:pt>
                <c:pt idx="141">
                  <c:v>57.280200000000001</c:v>
                </c:pt>
                <c:pt idx="142">
                  <c:v>57.686999999999998</c:v>
                </c:pt>
                <c:pt idx="143">
                  <c:v>58.093699999999998</c:v>
                </c:pt>
                <c:pt idx="144">
                  <c:v>58.500399999999999</c:v>
                </c:pt>
                <c:pt idx="145">
                  <c:v>58.907600000000002</c:v>
                </c:pt>
              </c:numCache>
            </c:numRef>
          </c:xVal>
          <c:yVal>
            <c:numRef>
              <c:f>[0]!FT_PH</c:f>
              <c:numCache>
                <c:formatCode>0.00</c:formatCode>
                <c:ptCount val="146"/>
                <c:pt idx="0">
                  <c:v>54.308199999999992</c:v>
                </c:pt>
                <c:pt idx="1">
                  <c:v>53.998500000000007</c:v>
                </c:pt>
                <c:pt idx="2">
                  <c:v>53.679200000000002</c:v>
                </c:pt>
                <c:pt idx="3">
                  <c:v>53.293100000000003</c:v>
                </c:pt>
                <c:pt idx="4">
                  <c:v>52.933500000000002</c:v>
                </c:pt>
                <c:pt idx="5">
                  <c:v>52.650100000000002</c:v>
                </c:pt>
                <c:pt idx="6">
                  <c:v>52.349699999999999</c:v>
                </c:pt>
                <c:pt idx="7">
                  <c:v>52.110700000000001</c:v>
                </c:pt>
                <c:pt idx="8">
                  <c:v>52.002499999999998</c:v>
                </c:pt>
                <c:pt idx="9">
                  <c:v>52.119000000000007</c:v>
                </c:pt>
                <c:pt idx="10">
                  <c:v>52.345200000000006</c:v>
                </c:pt>
                <c:pt idx="11">
                  <c:v>52.367600000000003</c:v>
                </c:pt>
                <c:pt idx="12">
                  <c:v>52.283500000000004</c:v>
                </c:pt>
                <c:pt idx="13">
                  <c:v>52.086699999999993</c:v>
                </c:pt>
                <c:pt idx="14">
                  <c:v>51.803600000000003</c:v>
                </c:pt>
                <c:pt idx="15">
                  <c:v>51.448099999999997</c:v>
                </c:pt>
                <c:pt idx="16">
                  <c:v>51.009400000000007</c:v>
                </c:pt>
                <c:pt idx="17">
                  <c:v>50.539599999999993</c:v>
                </c:pt>
                <c:pt idx="18">
                  <c:v>50.041500000000006</c:v>
                </c:pt>
                <c:pt idx="19">
                  <c:v>49.654900000000005</c:v>
                </c:pt>
                <c:pt idx="20">
                  <c:v>49.272199999999998</c:v>
                </c:pt>
                <c:pt idx="21">
                  <c:v>48.879400000000004</c:v>
                </c:pt>
                <c:pt idx="22">
                  <c:v>48.530099999999997</c:v>
                </c:pt>
                <c:pt idx="23">
                  <c:v>48.213000000000001</c:v>
                </c:pt>
                <c:pt idx="24">
                  <c:v>47.880499999999998</c:v>
                </c:pt>
                <c:pt idx="25">
                  <c:v>47.505399999999995</c:v>
                </c:pt>
                <c:pt idx="26">
                  <c:v>47.099699999999999</c:v>
                </c:pt>
                <c:pt idx="27">
                  <c:v>46.772200000000005</c:v>
                </c:pt>
                <c:pt idx="28">
                  <c:v>46.486400000000003</c:v>
                </c:pt>
                <c:pt idx="29">
                  <c:v>46.256300000000003</c:v>
                </c:pt>
                <c:pt idx="30">
                  <c:v>46.005400000000002</c:v>
                </c:pt>
                <c:pt idx="31">
                  <c:v>45.750800000000005</c:v>
                </c:pt>
                <c:pt idx="32">
                  <c:v>45.562799999999996</c:v>
                </c:pt>
                <c:pt idx="33">
                  <c:v>45.408999999999999</c:v>
                </c:pt>
                <c:pt idx="34">
                  <c:v>45.230699999999999</c:v>
                </c:pt>
                <c:pt idx="35">
                  <c:v>45.147599999999997</c:v>
                </c:pt>
                <c:pt idx="36">
                  <c:v>45.085700000000003</c:v>
                </c:pt>
                <c:pt idx="37">
                  <c:v>45.026299999999999</c:v>
                </c:pt>
                <c:pt idx="38">
                  <c:v>44.964799999999997</c:v>
                </c:pt>
                <c:pt idx="39">
                  <c:v>44.978999999999999</c:v>
                </c:pt>
                <c:pt idx="40">
                  <c:v>45.025300000000001</c:v>
                </c:pt>
                <c:pt idx="41">
                  <c:v>45.080300000000001</c:v>
                </c:pt>
                <c:pt idx="42">
                  <c:v>45.151000000000003</c:v>
                </c:pt>
                <c:pt idx="43">
                  <c:v>45.218499999999999</c:v>
                </c:pt>
                <c:pt idx="44">
                  <c:v>45.167400000000001</c:v>
                </c:pt>
                <c:pt idx="45">
                  <c:v>45.197099999999999</c:v>
                </c:pt>
                <c:pt idx="46">
                  <c:v>45.283299999999997</c:v>
                </c:pt>
                <c:pt idx="47">
                  <c:v>45.367800000000003</c:v>
                </c:pt>
                <c:pt idx="48">
                  <c:v>45.4681</c:v>
                </c:pt>
                <c:pt idx="49">
                  <c:v>45.595400000000005</c:v>
                </c:pt>
                <c:pt idx="50">
                  <c:v>45.678200000000004</c:v>
                </c:pt>
                <c:pt idx="51">
                  <c:v>45.756999999999998</c:v>
                </c:pt>
                <c:pt idx="52">
                  <c:v>45.786700000000003</c:v>
                </c:pt>
                <c:pt idx="53">
                  <c:v>45.819700000000005</c:v>
                </c:pt>
                <c:pt idx="54">
                  <c:v>45.870800000000003</c:v>
                </c:pt>
                <c:pt idx="55">
                  <c:v>45.9602</c:v>
                </c:pt>
                <c:pt idx="56">
                  <c:v>46.057500000000005</c:v>
                </c:pt>
                <c:pt idx="57">
                  <c:v>46.088699999999996</c:v>
                </c:pt>
                <c:pt idx="58">
                  <c:v>46.076799999999999</c:v>
                </c:pt>
                <c:pt idx="59">
                  <c:v>46.051099999999998</c:v>
                </c:pt>
                <c:pt idx="60">
                  <c:v>46.061800000000005</c:v>
                </c:pt>
                <c:pt idx="61">
                  <c:v>46.087800000000001</c:v>
                </c:pt>
                <c:pt idx="62">
                  <c:v>46.065300000000001</c:v>
                </c:pt>
                <c:pt idx="63">
                  <c:v>46.0871</c:v>
                </c:pt>
                <c:pt idx="64">
                  <c:v>46.018999999999998</c:v>
                </c:pt>
                <c:pt idx="65">
                  <c:v>45.897199999999998</c:v>
                </c:pt>
                <c:pt idx="66">
                  <c:v>45.838499999999996</c:v>
                </c:pt>
                <c:pt idx="67">
                  <c:v>45.872399999999999</c:v>
                </c:pt>
                <c:pt idx="68">
                  <c:v>45.939300000000003</c:v>
                </c:pt>
                <c:pt idx="69">
                  <c:v>45.922400000000003</c:v>
                </c:pt>
                <c:pt idx="70">
                  <c:v>45.820799999999998</c:v>
                </c:pt>
                <c:pt idx="71">
                  <c:v>45.667200000000001</c:v>
                </c:pt>
                <c:pt idx="72">
                  <c:v>45.439800000000005</c:v>
                </c:pt>
                <c:pt idx="73">
                  <c:v>45.244800000000005</c:v>
                </c:pt>
                <c:pt idx="74">
                  <c:v>45.114699999999999</c:v>
                </c:pt>
                <c:pt idx="75">
                  <c:v>45.069299999999998</c:v>
                </c:pt>
                <c:pt idx="76">
                  <c:v>45.020400000000002</c:v>
                </c:pt>
                <c:pt idx="77">
                  <c:v>44.985500000000002</c:v>
                </c:pt>
                <c:pt idx="78">
                  <c:v>44.9756</c:v>
                </c:pt>
                <c:pt idx="79">
                  <c:v>44.944499999999998</c:v>
                </c:pt>
                <c:pt idx="80">
                  <c:v>44.938400000000001</c:v>
                </c:pt>
                <c:pt idx="81">
                  <c:v>44.977200000000003</c:v>
                </c:pt>
                <c:pt idx="82">
                  <c:v>45.007000000000005</c:v>
                </c:pt>
                <c:pt idx="83">
                  <c:v>45.061900000000001</c:v>
                </c:pt>
                <c:pt idx="84">
                  <c:v>45.132800000000003</c:v>
                </c:pt>
                <c:pt idx="85">
                  <c:v>45.156300000000002</c:v>
                </c:pt>
                <c:pt idx="86">
                  <c:v>45.170200000000001</c:v>
                </c:pt>
                <c:pt idx="87">
                  <c:v>45.275300000000001</c:v>
                </c:pt>
                <c:pt idx="88">
                  <c:v>45.344799999999999</c:v>
                </c:pt>
                <c:pt idx="89">
                  <c:v>45.397100000000002</c:v>
                </c:pt>
                <c:pt idx="90">
                  <c:v>45.4818</c:v>
                </c:pt>
                <c:pt idx="91">
                  <c:v>45.531799999999997</c:v>
                </c:pt>
                <c:pt idx="92">
                  <c:v>45.541499999999999</c:v>
                </c:pt>
                <c:pt idx="93">
                  <c:v>45.551400000000001</c:v>
                </c:pt>
                <c:pt idx="94">
                  <c:v>45.662100000000002</c:v>
                </c:pt>
                <c:pt idx="95">
                  <c:v>45.731899999999996</c:v>
                </c:pt>
                <c:pt idx="96">
                  <c:v>45.778500000000001</c:v>
                </c:pt>
                <c:pt idx="97">
                  <c:v>45.879199999999997</c:v>
                </c:pt>
                <c:pt idx="98">
                  <c:v>45.943300000000001</c:v>
                </c:pt>
                <c:pt idx="99">
                  <c:v>46.0124</c:v>
                </c:pt>
                <c:pt idx="100">
                  <c:v>46.048299999999998</c:v>
                </c:pt>
                <c:pt idx="101">
                  <c:v>46.099899999999998</c:v>
                </c:pt>
                <c:pt idx="102">
                  <c:v>46.186899999999994</c:v>
                </c:pt>
                <c:pt idx="103">
                  <c:v>46.2727</c:v>
                </c:pt>
                <c:pt idx="104">
                  <c:v>46.376100000000001</c:v>
                </c:pt>
                <c:pt idx="105">
                  <c:v>46.511599999999994</c:v>
                </c:pt>
                <c:pt idx="106">
                  <c:v>46.619300000000003</c:v>
                </c:pt>
                <c:pt idx="107">
                  <c:v>46.709000000000003</c:v>
                </c:pt>
                <c:pt idx="108">
                  <c:v>46.794999999999995</c:v>
                </c:pt>
                <c:pt idx="109">
                  <c:v>46.903099999999995</c:v>
                </c:pt>
                <c:pt idx="110">
                  <c:v>47.029499999999999</c:v>
                </c:pt>
                <c:pt idx="111">
                  <c:v>47.1601</c:v>
                </c:pt>
                <c:pt idx="112">
                  <c:v>47.297200000000004</c:v>
                </c:pt>
                <c:pt idx="113">
                  <c:v>47.441600000000001</c:v>
                </c:pt>
                <c:pt idx="114">
                  <c:v>47.6111</c:v>
                </c:pt>
                <c:pt idx="115">
                  <c:v>47.791400000000003</c:v>
                </c:pt>
                <c:pt idx="116">
                  <c:v>47.931699999999999</c:v>
                </c:pt>
                <c:pt idx="117">
                  <c:v>48.058099999999996</c:v>
                </c:pt>
                <c:pt idx="118">
                  <c:v>48.235900000000001</c:v>
                </c:pt>
                <c:pt idx="119">
                  <c:v>48.407800000000002</c:v>
                </c:pt>
                <c:pt idx="120">
                  <c:v>48.557899999999997</c:v>
                </c:pt>
                <c:pt idx="121">
                  <c:v>48.710700000000003</c:v>
                </c:pt>
                <c:pt idx="122">
                  <c:v>48.793500000000002</c:v>
                </c:pt>
                <c:pt idx="123">
                  <c:v>48.888799999999996</c:v>
                </c:pt>
                <c:pt idx="124">
                  <c:v>48.9664</c:v>
                </c:pt>
                <c:pt idx="125">
                  <c:v>49.1066</c:v>
                </c:pt>
                <c:pt idx="126">
                  <c:v>49.265500000000003</c:v>
                </c:pt>
                <c:pt idx="127">
                  <c:v>49.399900000000002</c:v>
                </c:pt>
                <c:pt idx="128">
                  <c:v>49.535600000000002</c:v>
                </c:pt>
                <c:pt idx="129">
                  <c:v>49.670400000000001</c:v>
                </c:pt>
                <c:pt idx="130">
                  <c:v>49.724600000000002</c:v>
                </c:pt>
                <c:pt idx="131">
                  <c:v>49.769100000000002</c:v>
                </c:pt>
                <c:pt idx="132">
                  <c:v>49.843800000000002</c:v>
                </c:pt>
                <c:pt idx="133">
                  <c:v>49.875999999999998</c:v>
                </c:pt>
                <c:pt idx="134">
                  <c:v>49.980899999999998</c:v>
                </c:pt>
                <c:pt idx="135">
                  <c:v>50.085900000000002</c:v>
                </c:pt>
                <c:pt idx="136">
                  <c:v>50.191499999999998</c:v>
                </c:pt>
                <c:pt idx="137">
                  <c:v>50.251400000000004</c:v>
                </c:pt>
                <c:pt idx="138">
                  <c:v>50.306799999999996</c:v>
                </c:pt>
                <c:pt idx="139">
                  <c:v>50.343800000000002</c:v>
                </c:pt>
                <c:pt idx="140">
                  <c:v>50.270600000000002</c:v>
                </c:pt>
                <c:pt idx="141">
                  <c:v>50.4437</c:v>
                </c:pt>
                <c:pt idx="142">
                  <c:v>50.793799999999997</c:v>
                </c:pt>
                <c:pt idx="143">
                  <c:v>50.785499999999992</c:v>
                </c:pt>
                <c:pt idx="144">
                  <c:v>50.308299999999996</c:v>
                </c:pt>
                <c:pt idx="145">
                  <c:v>50.4756</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54.308199999999992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54.308199999999992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54.308199999999992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54.308199999999992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54.308199999999992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54.308199999999992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54.308199999999992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54.308199999999992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54.308199999999992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54.308199999999992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54.308199999999992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54.308199999999992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54.308199999999992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54.308199999999992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54.308199999999992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54.308199999999992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54.308199999999992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54.308199999999992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54.308199999999992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54.308199999999992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54.308199999999992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54.308199999999992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54.308199999999992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54.308199999999992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69.31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0.40803568254179656</c:v>
                </c:pt>
                <c:pt idx="1">
                  <c:v>0.40803568254179656</c:v>
                </c:pt>
                <c:pt idx="2">
                  <c:v>-7</c:v>
                </c:pt>
              </c:numCache>
            </c:numRef>
          </c:xVal>
          <c:yVal>
            <c:numRef>
              <c:f>'R'!$I$5:$I$7</c:f>
              <c:numCache>
                <c:formatCode>0.0_ </c:formatCode>
                <c:ptCount val="3"/>
                <c:pt idx="0">
                  <c:v>0</c:v>
                </c:pt>
                <c:pt idx="1">
                  <c:v>69.308859457719819</c:v>
                </c:pt>
                <c:pt idx="2">
                  <c:v>69.308859457719819</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0.40803568254179656</c:v>
                </c:pt>
                <c:pt idx="1">
                  <c:v>0.40803568254179656</c:v>
                </c:pt>
                <c:pt idx="2">
                  <c:v>-7</c:v>
                </c:pt>
              </c:numCache>
            </c:numRef>
          </c:xVal>
          <c:yVal>
            <c:numRef>
              <c:f>'R'!$I$5:$I$7</c:f>
              <c:numCache>
                <c:formatCode>0.0_ </c:formatCode>
                <c:ptCount val="3"/>
                <c:pt idx="0">
                  <c:v>0</c:v>
                </c:pt>
                <c:pt idx="1">
                  <c:v>69.308859457719819</c:v>
                </c:pt>
                <c:pt idx="2">
                  <c:v>69.308859457719819</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0.40803568254179656</c:v>
                </c:pt>
              </c:numCache>
            </c:numRef>
          </c:xVal>
          <c:yVal>
            <c:numRef>
              <c:f>'R'!$I$4</c:f>
              <c:numCache>
                <c:formatCode>0.00_ </c:formatCode>
                <c:ptCount val="1"/>
                <c:pt idx="0">
                  <c:v>69.308859457719819</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50.43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50.430660000000003</c:v>
                </c:pt>
                <c:pt idx="1">
                  <c:v>50.430660000000003</c:v>
                </c:pt>
                <c:pt idx="2">
                  <c:v>0</c:v>
                </c:pt>
              </c:numCache>
            </c:numRef>
          </c:xVal>
          <c:yVal>
            <c:numRef>
              <c:f>'R2'!$I$5:$I$7</c:f>
              <c:numCache>
                <c:formatCode>0.0_ </c:formatCode>
                <c:ptCount val="3"/>
                <c:pt idx="0">
                  <c:v>0</c:v>
                </c:pt>
                <c:pt idx="1">
                  <c:v>50.773863545556019</c:v>
                </c:pt>
                <c:pt idx="2">
                  <c:v>50.773863545556019</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1.86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1.8636200000000001</c:v>
                </c:pt>
                <c:pt idx="1">
                  <c:v>1.8636200000000001</c:v>
                </c:pt>
                <c:pt idx="2">
                  <c:v>0</c:v>
                </c:pt>
              </c:numCache>
            </c:numRef>
          </c:xVal>
          <c:yVal>
            <c:numRef>
              <c:f>'R3'!$I$6:$I$8</c:f>
              <c:numCache>
                <c:formatCode>0.0_ </c:formatCode>
                <c:ptCount val="3"/>
                <c:pt idx="0">
                  <c:v>0</c:v>
                </c:pt>
                <c:pt idx="1">
                  <c:v>47.965068772614131</c:v>
                </c:pt>
                <c:pt idx="2">
                  <c:v>47.965068772614131</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감정변이도1.86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1.8636200000000001</c:v>
                </c:pt>
                <c:pt idx="1">
                  <c:v>1.8636200000000001</c:v>
                </c:pt>
                <c:pt idx="2">
                  <c:v>0</c:v>
                </c:pt>
              </c:numCache>
            </c:numRef>
          </c:xVal>
          <c:yVal>
            <c:numRef>
              <c:f>'R4'!$I$5:$I$7</c:f>
              <c:numCache>
                <c:formatCode>0.0_ </c:formatCode>
                <c:ptCount val="3"/>
                <c:pt idx="0">
                  <c:v>0</c:v>
                </c:pt>
                <c:pt idx="1">
                  <c:v>6.2487424618115531E-2</c:v>
                </c:pt>
                <c:pt idx="2">
                  <c:v>6.2487424618115531E-2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76.907140841887227</c:v>
                      </c:pt>
                    </c:numCache>
                  </c:numRef>
                </c:xVal>
                <c:yVal>
                  <c:numRef>
                    <c:extLst>
                      <c:ext uri="{02D57815-91ED-43cb-92C2-25804820EDAC}">
                        <c15:formulaRef>
                          <c15:sqref>info!$W$20:$W$21</c15:sqref>
                        </c15:formulaRef>
                      </c:ext>
                    </c:extLst>
                    <c:numCache>
                      <c:formatCode>General</c:formatCode>
                      <c:ptCount val="2"/>
                      <c:pt idx="0">
                        <c:v>50</c:v>
                      </c:pt>
                      <c:pt idx="1">
                        <c:v>47.965068772614131</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(59.4 , 53.2)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59.428599999999996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46.7637</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76.907140841887227</c:v>
                      </c:pt>
                    </c:numCache>
                  </c:numRef>
                </c:xVal>
                <c:yVal>
                  <c:numRef>
                    <c:extLst>
                      <c:ext uri="{02D57815-91ED-43cb-92C2-25804820EDAC}">
                        <c15:formulaRef>
                          <c15:sqref>info!$W$20:$W$21</c15:sqref>
                        </c15:formulaRef>
                      </c:ext>
                    </c:extLst>
                    <c:numCache>
                      <c:formatCode>General</c:formatCode>
                      <c:ptCount val="2"/>
                      <c:pt idx="0">
                        <c:v>50</c:v>
                      </c:pt>
                      <c:pt idx="1">
                        <c:v>47.965068772614131</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(59.4 , 53.2)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59.428599999999996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46.7637</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76.907140841887227</c:v>
                      </c:pt>
                    </c:numCache>
                  </c:numRef>
                </c:xVal>
                <c:yVal>
                  <c:numRef>
                    <c:extLst>
                      <c:ext uri="{02D57815-91ED-43cb-92C2-25804820EDAC}">
                        <c15:formulaRef>
                          <c15:sqref>info!$W$20:$W$21</c15:sqref>
                        </c15:formulaRef>
                      </c:ext>
                    </c:extLst>
                    <c:numCache>
                      <c:formatCode>General</c:formatCode>
                      <c:ptCount val="2"/>
                      <c:pt idx="0">
                        <c:v>50</c:v>
                      </c:pt>
                      <c:pt idx="1">
                        <c:v>47.965068772614131</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(59.4 , 53.2)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59.428599999999996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46.7637</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76.907140841887227</c:v>
                      </c:pt>
                    </c:numCache>
                  </c:numRef>
                </c:xVal>
                <c:yVal>
                  <c:numRef>
                    <c:extLst>
                      <c:ext uri="{02D57815-91ED-43cb-92C2-25804820EDAC}">
                        <c15:formulaRef>
                          <c15:sqref>info!$W$20:$W$21</c15:sqref>
                        </c15:formulaRef>
                      </c:ext>
                    </c:extLst>
                    <c:numCache>
                      <c:formatCode>General</c:formatCode>
                      <c:ptCount val="2"/>
                      <c:pt idx="0">
                        <c:v>50</c:v>
                      </c:pt>
                      <c:pt idx="1">
                        <c:v>47.965068772614131</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(59.4 , 53.2)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59.428599999999996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46.7637</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76.907140841887227</c:v>
                      </c:pt>
                    </c:numCache>
                  </c:numRef>
                </c:xVal>
                <c:yVal>
                  <c:numRef>
                    <c:extLst>
                      <c:ext uri="{02D57815-91ED-43cb-92C2-25804820EDAC}">
                        <c15:formulaRef>
                          <c15:sqref>info!$W$20:$W$21</c15:sqref>
                        </c15:formulaRef>
                      </c:ext>
                    </c:extLst>
                    <c:numCache>
                      <c:formatCode>General</c:formatCode>
                      <c:ptCount val="2"/>
                      <c:pt idx="0">
                        <c:v>50</c:v>
                      </c:pt>
                      <c:pt idx="1">
                        <c:v>47.965068772614131</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(59.4 , 53.2)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59.428599999999996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46.7637</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76.907140841887227</c:v>
                      </c:pt>
                    </c:numCache>
                  </c:numRef>
                </c:xVal>
                <c:yVal>
                  <c:numRef>
                    <c:extLst>
                      <c:ext uri="{02D57815-91ED-43cb-92C2-25804820EDAC}">
                        <c15:formulaRef>
                          <c15:sqref>info!$W$20:$W$21</c15:sqref>
                        </c15:formulaRef>
                      </c:ext>
                    </c:extLst>
                    <c:numCache>
                      <c:formatCode>General</c:formatCode>
                      <c:ptCount val="2"/>
                      <c:pt idx="0">
                        <c:v>50</c:v>
                      </c:pt>
                      <c:pt idx="1">
                        <c:v>47.965068772614131</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(59.4 , 53.2)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59.428599999999996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46.7637</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76.907140841887227</c:v>
                      </c:pt>
                    </c:numCache>
                  </c:numRef>
                </c:xVal>
                <c:yVal>
                  <c:numRef>
                    <c:extLst>
                      <c:ext uri="{02D57815-91ED-43cb-92C2-25804820EDAC}">
                        <c15:formulaRef>
                          <c15:sqref>info!$W$20:$W$21</c15:sqref>
                        </c15:formulaRef>
                      </c:ext>
                    </c:extLst>
                    <c:numCache>
                      <c:formatCode>General</c:formatCode>
                      <c:ptCount val="2"/>
                      <c:pt idx="0">
                        <c:v>50</c:v>
                      </c:pt>
                      <c:pt idx="1">
                        <c:v>47.965068772614131</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(59.4 , 53.2)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59.428599999999996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46.7637</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76.907140841887227</c:v>
                      </c:pt>
                    </c:numCache>
                  </c:numRef>
                </c:xVal>
                <c:yVal>
                  <c:numRef>
                    <c:extLst>
                      <c:ext uri="{02D57815-91ED-43cb-92C2-25804820EDAC}">
                        <c15:formulaRef>
                          <c15:sqref>info!$W$20:$W$21</c15:sqref>
                        </c15:formulaRef>
                      </c:ext>
                    </c:extLst>
                    <c:numCache>
                      <c:formatCode>General</c:formatCode>
                      <c:ptCount val="2"/>
                      <c:pt idx="0">
                        <c:v>50</c:v>
                      </c:pt>
                      <c:pt idx="1">
                        <c:v>47.965068772614131</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(59.4 , 53.2)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59.428599999999996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46.7637</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76.907140841887227</c:v>
                      </c:pt>
                    </c:numCache>
                  </c:numRef>
                </c:xVal>
                <c:yVal>
                  <c:numRef>
                    <c:extLst>
                      <c:ext uri="{02D57815-91ED-43cb-92C2-25804820EDAC}">
                        <c15:formulaRef>
                          <c15:sqref>info!$W$20:$W$21</c15:sqref>
                        </c15:formulaRef>
                      </c:ext>
                    </c:extLst>
                    <c:numCache>
                      <c:formatCode>General</c:formatCode>
                      <c:ptCount val="2"/>
                      <c:pt idx="0">
                        <c:v>50</c:v>
                      </c:pt>
                      <c:pt idx="1">
                        <c:v>47.965068772614131</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(59.4 , 53.2)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59.428599999999996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46.7637</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76.907140841887227</c:v>
                      </c:pt>
                    </c:numCache>
                  </c:numRef>
                </c:xVal>
                <c:yVal>
                  <c:numRef>
                    <c:extLst>
                      <c:ext uri="{02D57815-91ED-43cb-92C2-25804820EDAC}">
                        <c15:formulaRef>
                          <c15:sqref>info!$W$20:$W$21</c15:sqref>
                        </c15:formulaRef>
                      </c:ext>
                    </c:extLst>
                    <c:numCache>
                      <c:formatCode>General</c:formatCode>
                      <c:ptCount val="2"/>
                      <c:pt idx="0">
                        <c:v>50</c:v>
                      </c:pt>
                      <c:pt idx="1">
                        <c:v>47.965068772614131</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(59.4 , 53.2)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59.428599999999996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46.7637</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76.907140841887227</c:v>
                      </c:pt>
                    </c:numCache>
                  </c:numRef>
                </c:xVal>
                <c:yVal>
                  <c:numRef>
                    <c:extLst>
                      <c:ext uri="{02D57815-91ED-43cb-92C2-25804820EDAC}">
                        <c15:formulaRef>
                          <c15:sqref>info!$W$20:$W$21</c15:sqref>
                        </c15:formulaRef>
                      </c:ext>
                    </c:extLst>
                    <c:numCache>
                      <c:formatCode>General</c:formatCode>
                      <c:ptCount val="2"/>
                      <c:pt idx="0">
                        <c:v>50</c:v>
                      </c:pt>
                      <c:pt idx="1">
                        <c:v>47.965068772614131</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(59.4 , 53.2)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59.428599999999996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46.7637</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76.907140841887227</c:v>
                      </c:pt>
                    </c:numCache>
                  </c:numRef>
                </c:xVal>
                <c:yVal>
                  <c:numRef>
                    <c:extLst>
                      <c:ext uri="{02D57815-91ED-43cb-92C2-25804820EDAC}">
                        <c15:formulaRef>
                          <c15:sqref>info!$W$20:$W$21</c15:sqref>
                        </c15:formulaRef>
                      </c:ext>
                    </c:extLst>
                    <c:numCache>
                      <c:formatCode>General</c:formatCode>
                      <c:ptCount val="2"/>
                      <c:pt idx="0">
                        <c:v>50</c:v>
                      </c:pt>
                      <c:pt idx="1">
                        <c:v>47.965068772614131</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(59.4 , 53.2)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59.428599999999996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46.7637</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76.907140841887227</c:v>
                      </c:pt>
                    </c:numCache>
                  </c:numRef>
                </c:xVal>
                <c:yVal>
                  <c:numRef>
                    <c:extLst>
                      <c:ext uri="{02D57815-91ED-43cb-92C2-25804820EDAC}">
                        <c15:formulaRef>
                          <c15:sqref>info!$W$20:$W$21</c15:sqref>
                        </c15:formulaRef>
                      </c:ext>
                    </c:extLst>
                    <c:numCache>
                      <c:formatCode>General</c:formatCode>
                      <c:ptCount val="2"/>
                      <c:pt idx="0">
                        <c:v>50</c:v>
                      </c:pt>
                      <c:pt idx="1">
                        <c:v>47.965068772614131</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(59.4 , 53.2)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59.428599999999996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46.7637</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76.907140841887227</c:v>
                      </c:pt>
                    </c:numCache>
                  </c:numRef>
                </c:xVal>
                <c:yVal>
                  <c:numRef>
                    <c:extLst>
                      <c:ext uri="{02D57815-91ED-43cb-92C2-25804820EDAC}">
                        <c15:formulaRef>
                          <c15:sqref>info!$W$20:$W$21</c15:sqref>
                        </c15:formulaRef>
                      </c:ext>
                    </c:extLst>
                    <c:numCache>
                      <c:formatCode>General</c:formatCode>
                      <c:ptCount val="2"/>
                      <c:pt idx="0">
                        <c:v>50</c:v>
                      </c:pt>
                      <c:pt idx="1">
                        <c:v>47.965068772614131</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(59.4 , 53.2)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59.428599999999996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46.7637</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52572;&#50528;&#47532;%5e2%5e63%5e\2025-07-18%2012_38_16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52572;&#50528;&#47532;%5e2%5e63%5e\2025-07-18%2012_38_16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DBA4ACA8-132A-7839-5487-D02BA5BB7407}"/>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819A5739-16F7-7627-CCAF-1A565FA14BAD}"/>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45856.527280092596</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최애리</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63</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45856.527280092596</v>
      </c>
      <c r="H7" s="876"/>
      <c r="I7" s="877"/>
      <c r="J7" s="166" t="str">
        <f>lang!B160</f>
        <v>나이</v>
      </c>
      <c r="K7" s="878" t="str">
        <f>IF(FH_info!B2="","",TRIM(MID(SUBSTITUTE(FH_info!B2,"^",REPT(" ",LEN(FH_info!B2))),LEN(FH_info!B2)*4-LEN(FH_info!B2)+1,LEN(FH_info!B2))))</f>
        <v>63</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최애리</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( 72 , 16 )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0.40803568254179656</v>
      </c>
      <c r="I20" s="862"/>
      <c r="J20" s="311" t="str">
        <f>lang!B174</f>
        <v>정보량</v>
      </c>
      <c r="K20" s="236">
        <f ca="1">info!N9</f>
        <v>47.542904109589045</v>
      </c>
      <c r="L20" s="312" t="str">
        <f>lang!B175</f>
        <v>에너지</v>
      </c>
      <c r="M20" s="863">
        <f ca="1">info!M9</f>
        <v>3.7410958219178072</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편안하지만 심리적 정보가 감소할 가능성이 있다. 에너지 대사량이 조금 크며감소하고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35.738199999999999</v>
      </c>
      <c r="N32" s="816"/>
      <c r="O32" s="817">
        <f>Measurement!N7</f>
        <v>40.5578</v>
      </c>
      <c r="P32" s="818"/>
      <c r="Q32" s="819">
        <f>Measurement!T7</f>
        <v>46.154000000000003</v>
      </c>
      <c r="R32" s="820"/>
    </row>
    <row r="33" spans="3:18" ht="12.75" customHeight="1">
      <c r="C33" s="77"/>
      <c r="I33" s="502">
        <f>Measurement!L8</f>
        <v>4</v>
      </c>
      <c r="J33" s="139" t="str">
        <f>lang!B15</f>
        <v>스트레스</v>
      </c>
      <c r="K33" s="90" t="s">
        <v>226</v>
      </c>
      <c r="L33" s="504" t="str">
        <f>Measurement!Y8</f>
        <v>높음</v>
      </c>
      <c r="M33" s="792">
        <f>Measurement!R8</f>
        <v>20.789100000000001</v>
      </c>
      <c r="N33" s="793"/>
      <c r="O33" s="806">
        <f>Measurement!N8</f>
        <v>33.215899999999998</v>
      </c>
      <c r="P33" s="807"/>
      <c r="Q33" s="792">
        <f>Measurement!T8</f>
        <v>36.080100000000002</v>
      </c>
      <c r="R33" s="808"/>
    </row>
    <row r="34" spans="3:18" ht="12.75" customHeight="1">
      <c r="C34" s="77"/>
      <c r="I34" s="502">
        <f>Measurement!L9</f>
        <v>2</v>
      </c>
      <c r="J34" s="139" t="str">
        <f>lang!B16</f>
        <v>불안</v>
      </c>
      <c r="K34" s="90" t="s">
        <v>227</v>
      </c>
      <c r="L34" s="504" t="str">
        <f>Measurement!Y9</f>
        <v>낮음</v>
      </c>
      <c r="M34" s="792">
        <f>Measurement!R9</f>
        <v>8.2980699999999992</v>
      </c>
      <c r="N34" s="793"/>
      <c r="O34" s="806">
        <f>Measurement!N9</f>
        <v>16.945499999999999</v>
      </c>
      <c r="P34" s="807"/>
      <c r="Q34" s="792">
        <f>Measurement!T9</f>
        <v>45.861699999999999</v>
      </c>
      <c r="R34" s="808"/>
    </row>
    <row r="35" spans="3:18" ht="12.75" customHeight="1">
      <c r="C35" s="77"/>
      <c r="I35" s="502">
        <f>Measurement!L10</f>
        <v>3</v>
      </c>
      <c r="J35" s="139" t="str">
        <f>lang!B17</f>
        <v>의심</v>
      </c>
      <c r="K35" s="90" t="s">
        <v>225</v>
      </c>
      <c r="L35" s="504" t="str">
        <f>Measurement!Y10</f>
        <v>보통</v>
      </c>
      <c r="M35" s="792">
        <f>Measurement!R10</f>
        <v>24.4268</v>
      </c>
      <c r="N35" s="793"/>
      <c r="O35" s="806">
        <f>Measurement!N10</f>
        <v>30.045000000000002</v>
      </c>
      <c r="P35" s="807"/>
      <c r="Q35" s="792">
        <f>Measurement!T10</f>
        <v>33.176600000000001</v>
      </c>
      <c r="R35" s="808"/>
    </row>
    <row r="36" spans="3:18" ht="12.75" customHeight="1">
      <c r="C36" s="77"/>
      <c r="I36" s="502">
        <f>Measurement!L11</f>
        <v>3</v>
      </c>
      <c r="J36" s="139" t="str">
        <f>lang!B18</f>
        <v>밸런스</v>
      </c>
      <c r="K36" s="90" t="s">
        <v>2171</v>
      </c>
      <c r="L36" s="504" t="str">
        <f>Measurement!Y11</f>
        <v>보통</v>
      </c>
      <c r="M36" s="792">
        <f>Measurement!R11</f>
        <v>51.992400000000004</v>
      </c>
      <c r="N36" s="793"/>
      <c r="O36" s="806">
        <f>Measurement!N11</f>
        <v>67.636700000000005</v>
      </c>
      <c r="P36" s="807"/>
      <c r="Q36" s="792">
        <f>Measurement!T11</f>
        <v>82.446600000000004</v>
      </c>
      <c r="R36" s="808"/>
    </row>
    <row r="37" spans="3:18" ht="12.75" customHeight="1">
      <c r="C37" s="77"/>
      <c r="I37" s="502">
        <f>Measurement!L12</f>
        <v>3</v>
      </c>
      <c r="J37" s="139" t="str">
        <f>lang!B19</f>
        <v>카리스마</v>
      </c>
      <c r="K37" s="90" t="s">
        <v>229</v>
      </c>
      <c r="L37" s="504" t="str">
        <f>Measurement!Y12</f>
        <v>보통</v>
      </c>
      <c r="M37" s="792">
        <f>Measurement!R12</f>
        <v>61.6006</v>
      </c>
      <c r="N37" s="793"/>
      <c r="O37" s="806">
        <f>Measurement!N12</f>
        <v>66.8994</v>
      </c>
      <c r="P37" s="807"/>
      <c r="Q37" s="792">
        <f>Measurement!T12</f>
        <v>83.910600000000002</v>
      </c>
      <c r="R37" s="808"/>
    </row>
    <row r="38" spans="3:18" ht="12.75" customHeight="1">
      <c r="C38" s="77"/>
      <c r="I38" s="502">
        <f>Measurement!L13</f>
        <v>3</v>
      </c>
      <c r="J38" s="139" t="str">
        <f>lang!B20</f>
        <v>에너지</v>
      </c>
      <c r="K38" s="90" t="s">
        <v>2170</v>
      </c>
      <c r="L38" s="504" t="str">
        <f>Measurement!Y13</f>
        <v>보통</v>
      </c>
      <c r="M38" s="792">
        <f>Measurement!R13</f>
        <v>22.256399999999999</v>
      </c>
      <c r="N38" s="793"/>
      <c r="O38" s="806">
        <f>Measurement!N13</f>
        <v>26.876899999999999</v>
      </c>
      <c r="P38" s="807"/>
      <c r="Q38" s="792">
        <f>Measurement!T13</f>
        <v>38.132199999999997</v>
      </c>
      <c r="R38" s="808"/>
    </row>
    <row r="39" spans="3:18" ht="12.75" customHeight="1">
      <c r="C39" s="77"/>
      <c r="I39" s="502">
        <f>Measurement!L14</f>
        <v>3</v>
      </c>
      <c r="J39" s="139" t="str">
        <f>lang!B21</f>
        <v>자기조절</v>
      </c>
      <c r="K39" s="90" t="s">
        <v>230</v>
      </c>
      <c r="L39" s="504" t="str">
        <f>Measurement!Y14</f>
        <v>보통</v>
      </c>
      <c r="M39" s="792">
        <f>Measurement!R14</f>
        <v>59.078099999999999</v>
      </c>
      <c r="N39" s="793"/>
      <c r="O39" s="806">
        <f>Measurement!N14</f>
        <v>67.494900000000001</v>
      </c>
      <c r="P39" s="807"/>
      <c r="Q39" s="792">
        <f>Measurement!T14</f>
        <v>80.578299999999999</v>
      </c>
      <c r="R39" s="808"/>
    </row>
    <row r="40" spans="3:18" ht="12.75" customHeight="1">
      <c r="C40" s="77"/>
      <c r="I40" s="502">
        <f>Measurement!L15</f>
        <v>3</v>
      </c>
      <c r="J40" s="139" t="str">
        <f>lang!B22</f>
        <v>억제</v>
      </c>
      <c r="K40" s="91" t="s">
        <v>248</v>
      </c>
      <c r="L40" s="504" t="str">
        <f>Measurement!Y15</f>
        <v>보통</v>
      </c>
      <c r="M40" s="792">
        <f>Measurement!R15</f>
        <v>14.682700000000001</v>
      </c>
      <c r="N40" s="793"/>
      <c r="O40" s="806">
        <f>Measurement!N15</f>
        <v>19.308599999999998</v>
      </c>
      <c r="P40" s="807"/>
      <c r="Q40" s="792">
        <f>Measurement!T15</f>
        <v>29.240200000000002</v>
      </c>
      <c r="R40" s="808"/>
    </row>
    <row r="41" spans="3:18" ht="12.75" customHeight="1" thickBot="1">
      <c r="C41" s="77"/>
      <c r="I41" s="502">
        <f>Measurement!L16</f>
        <v>3</v>
      </c>
      <c r="J41" s="140" t="str">
        <f>lang!B23</f>
        <v>신경성</v>
      </c>
      <c r="K41" s="92" t="s">
        <v>231</v>
      </c>
      <c r="L41" s="504" t="str">
        <f>Measurement!Y16</f>
        <v>보통</v>
      </c>
      <c r="M41" s="794">
        <f>Measurement!R16</f>
        <v>1.40445</v>
      </c>
      <c r="N41" s="795"/>
      <c r="O41" s="796">
        <f>Measurement!N16</f>
        <v>30.420999999999999</v>
      </c>
      <c r="P41" s="797"/>
      <c r="Q41" s="794">
        <f>Measurement!T16</f>
        <v>46.490900000000003</v>
      </c>
      <c r="R41" s="798"/>
    </row>
    <row r="42" spans="3:18" ht="29.25" customHeight="1" thickBot="1">
      <c r="C42" s="77"/>
      <c r="I42" s="84"/>
      <c r="J42" s="780" t="str">
        <f>lang!B215</f>
        <v>감정변이도</v>
      </c>
      <c r="K42" s="781"/>
      <c r="L42" s="319" t="str">
        <f>info!V43</f>
        <v>보통</v>
      </c>
      <c r="M42" s="782">
        <f>info!W43</f>
        <v>14.1777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1.8636200000000001</v>
      </c>
      <c r="E44" s="249" t="s">
        <v>1072</v>
      </c>
      <c r="G44" s="289"/>
      <c r="H44" s="289"/>
      <c r="I44" s="290"/>
      <c r="J44" s="802">
        <f>info!$W$36</f>
        <v>50.430660000000003</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45856.527280092596</v>
      </c>
      <c r="H7" s="876"/>
      <c r="I7" s="877"/>
      <c r="J7" s="166" t="str">
        <f>lang!B160</f>
        <v>나이</v>
      </c>
      <c r="K7" s="878" t="str">
        <f>IF(FH_info!B2="","",TRIM(MID(SUBSTITUTE(FH_info!B2,"^",REPT(" ",LEN(FH_info!B2))),LEN(FH_info!B2)*4-LEN(FH_info!B2)+1,LEN(FH_info!B2))))</f>
        <v>63</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최애리</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( 72 , 16 )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0.40803568254179656</v>
      </c>
      <c r="I20" s="862"/>
      <c r="J20" s="311" t="str">
        <f>lang!B174</f>
        <v>정보량</v>
      </c>
      <c r="K20" s="236">
        <f ca="1">info!N9</f>
        <v>47.542904109589045</v>
      </c>
      <c r="L20" s="312" t="str">
        <f>lang!B175</f>
        <v>에너지</v>
      </c>
      <c r="M20" s="863">
        <f ca="1">info!M9</f>
        <v>3.7410958219178072</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편안하지만 심리적 정보가 감소할 가능성이 있다. 에너지 대사량이 조금 크며감소하고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35.738199999999999</v>
      </c>
      <c r="N32" s="816"/>
      <c r="O32" s="817">
        <f>Measurement!N7</f>
        <v>40.5578</v>
      </c>
      <c r="P32" s="818"/>
      <c r="Q32" s="819">
        <f>Measurement!T7</f>
        <v>46.154000000000003</v>
      </c>
      <c r="R32" s="820"/>
    </row>
    <row r="33" spans="3:18" ht="12.75" customHeight="1">
      <c r="C33" s="77"/>
      <c r="I33" s="502">
        <f>Measurement!L8</f>
        <v>4</v>
      </c>
      <c r="J33" s="139" t="str">
        <f>lang!B15</f>
        <v>스트레스</v>
      </c>
      <c r="K33" s="90" t="s">
        <v>226</v>
      </c>
      <c r="L33" s="504" t="str">
        <f>Measurement!Y8</f>
        <v>높음</v>
      </c>
      <c r="M33" s="792">
        <f>Measurement!R8</f>
        <v>20.789100000000001</v>
      </c>
      <c r="N33" s="793"/>
      <c r="O33" s="806">
        <f>Measurement!N8</f>
        <v>33.215899999999998</v>
      </c>
      <c r="P33" s="807"/>
      <c r="Q33" s="792">
        <f>Measurement!T8</f>
        <v>36.080100000000002</v>
      </c>
      <c r="R33" s="808"/>
    </row>
    <row r="34" spans="3:18" ht="12.75" customHeight="1">
      <c r="C34" s="77"/>
      <c r="I34" s="502">
        <f>Measurement!L9</f>
        <v>2</v>
      </c>
      <c r="J34" s="139" t="str">
        <f>lang!B16</f>
        <v>불안</v>
      </c>
      <c r="K34" s="90" t="s">
        <v>227</v>
      </c>
      <c r="L34" s="504" t="str">
        <f>Measurement!Y9</f>
        <v>낮음</v>
      </c>
      <c r="M34" s="792">
        <f>Measurement!R9</f>
        <v>8.2980699999999992</v>
      </c>
      <c r="N34" s="793"/>
      <c r="O34" s="806">
        <f>Measurement!N9</f>
        <v>16.945499999999999</v>
      </c>
      <c r="P34" s="807"/>
      <c r="Q34" s="792">
        <f>Measurement!T9</f>
        <v>45.861699999999999</v>
      </c>
      <c r="R34" s="808"/>
    </row>
    <row r="35" spans="3:18" ht="12.75" customHeight="1">
      <c r="C35" s="77"/>
      <c r="I35" s="502">
        <f>Measurement!L10</f>
        <v>3</v>
      </c>
      <c r="J35" s="139" t="str">
        <f>lang!B17</f>
        <v>의심</v>
      </c>
      <c r="K35" s="90" t="s">
        <v>225</v>
      </c>
      <c r="L35" s="504" t="str">
        <f>Measurement!Y10</f>
        <v>보통</v>
      </c>
      <c r="M35" s="792">
        <f>Measurement!R10</f>
        <v>24.4268</v>
      </c>
      <c r="N35" s="793"/>
      <c r="O35" s="806">
        <f>Measurement!N10</f>
        <v>30.045000000000002</v>
      </c>
      <c r="P35" s="807"/>
      <c r="Q35" s="792">
        <f>Measurement!T10</f>
        <v>33.176600000000001</v>
      </c>
      <c r="R35" s="808"/>
    </row>
    <row r="36" spans="3:18" ht="12.75" customHeight="1">
      <c r="C36" s="77"/>
      <c r="I36" s="502">
        <f>Measurement!L11</f>
        <v>3</v>
      </c>
      <c r="J36" s="139" t="str">
        <f>lang!B18</f>
        <v>밸런스</v>
      </c>
      <c r="K36" s="90" t="s">
        <v>2171</v>
      </c>
      <c r="L36" s="504" t="str">
        <f>Measurement!Y11</f>
        <v>보통</v>
      </c>
      <c r="M36" s="792">
        <f>Measurement!R11</f>
        <v>51.992400000000004</v>
      </c>
      <c r="N36" s="793"/>
      <c r="O36" s="806">
        <f>Measurement!N11</f>
        <v>67.636700000000005</v>
      </c>
      <c r="P36" s="807"/>
      <c r="Q36" s="792">
        <f>Measurement!T11</f>
        <v>82.446600000000004</v>
      </c>
      <c r="R36" s="808"/>
    </row>
    <row r="37" spans="3:18" ht="12.75" customHeight="1">
      <c r="C37" s="77"/>
      <c r="I37" s="502">
        <f>Measurement!L12</f>
        <v>3</v>
      </c>
      <c r="J37" s="139" t="str">
        <f>lang!B19</f>
        <v>카리스마</v>
      </c>
      <c r="K37" s="90" t="s">
        <v>229</v>
      </c>
      <c r="L37" s="504" t="str">
        <f>Measurement!Y12</f>
        <v>보통</v>
      </c>
      <c r="M37" s="792">
        <f>Measurement!R12</f>
        <v>61.6006</v>
      </c>
      <c r="N37" s="793"/>
      <c r="O37" s="806">
        <f>Measurement!N12</f>
        <v>66.8994</v>
      </c>
      <c r="P37" s="807"/>
      <c r="Q37" s="792">
        <f>Measurement!T12</f>
        <v>83.910600000000002</v>
      </c>
      <c r="R37" s="808"/>
    </row>
    <row r="38" spans="3:18" ht="12.75" customHeight="1">
      <c r="C38" s="77"/>
      <c r="I38" s="502">
        <f>Measurement!L13</f>
        <v>3</v>
      </c>
      <c r="J38" s="139" t="str">
        <f>lang!B20</f>
        <v>에너지</v>
      </c>
      <c r="K38" s="90" t="s">
        <v>2170</v>
      </c>
      <c r="L38" s="504" t="str">
        <f>Measurement!Y13</f>
        <v>보통</v>
      </c>
      <c r="M38" s="792">
        <f>Measurement!R13</f>
        <v>22.256399999999999</v>
      </c>
      <c r="N38" s="793"/>
      <c r="O38" s="806">
        <f>Measurement!N13</f>
        <v>26.876899999999999</v>
      </c>
      <c r="P38" s="807"/>
      <c r="Q38" s="792">
        <f>Measurement!T13</f>
        <v>38.132199999999997</v>
      </c>
      <c r="R38" s="808"/>
    </row>
    <row r="39" spans="3:18" ht="12.75" customHeight="1">
      <c r="C39" s="77"/>
      <c r="I39" s="502">
        <f>Measurement!L14</f>
        <v>3</v>
      </c>
      <c r="J39" s="139" t="str">
        <f>lang!B21</f>
        <v>자기조절</v>
      </c>
      <c r="K39" s="90" t="s">
        <v>230</v>
      </c>
      <c r="L39" s="504" t="str">
        <f>Measurement!Y14</f>
        <v>보통</v>
      </c>
      <c r="M39" s="792">
        <f>Measurement!R14</f>
        <v>59.078099999999999</v>
      </c>
      <c r="N39" s="793"/>
      <c r="O39" s="806">
        <f>Measurement!N14</f>
        <v>67.494900000000001</v>
      </c>
      <c r="P39" s="807"/>
      <c r="Q39" s="792">
        <f>Measurement!T14</f>
        <v>80.578299999999999</v>
      </c>
      <c r="R39" s="808"/>
    </row>
    <row r="40" spans="3:18" ht="12.75" customHeight="1">
      <c r="C40" s="77"/>
      <c r="I40" s="502">
        <f>Measurement!L15</f>
        <v>3</v>
      </c>
      <c r="J40" s="139" t="str">
        <f>lang!B22</f>
        <v>억제</v>
      </c>
      <c r="K40" s="91" t="s">
        <v>248</v>
      </c>
      <c r="L40" s="504" t="str">
        <f>Measurement!Y15</f>
        <v>보통</v>
      </c>
      <c r="M40" s="792">
        <f>Measurement!R15</f>
        <v>14.682700000000001</v>
      </c>
      <c r="N40" s="793"/>
      <c r="O40" s="806">
        <f>Measurement!N15</f>
        <v>19.308599999999998</v>
      </c>
      <c r="P40" s="807"/>
      <c r="Q40" s="792">
        <f>Measurement!T15</f>
        <v>29.240200000000002</v>
      </c>
      <c r="R40" s="808"/>
    </row>
    <row r="41" spans="3:18" ht="12.75" customHeight="1" thickBot="1">
      <c r="C41" s="77"/>
      <c r="I41" s="502">
        <f>Measurement!L16</f>
        <v>3</v>
      </c>
      <c r="J41" s="140" t="str">
        <f>lang!B23</f>
        <v>신경성</v>
      </c>
      <c r="K41" s="92" t="s">
        <v>231</v>
      </c>
      <c r="L41" s="504" t="str">
        <f>Measurement!Y16</f>
        <v>보통</v>
      </c>
      <c r="M41" s="794">
        <f>Measurement!R16</f>
        <v>1.40445</v>
      </c>
      <c r="N41" s="795"/>
      <c r="O41" s="796">
        <f>Measurement!N16</f>
        <v>30.420999999999999</v>
      </c>
      <c r="P41" s="797"/>
      <c r="Q41" s="794">
        <f>Measurement!T16</f>
        <v>46.490900000000003</v>
      </c>
      <c r="R41" s="798"/>
    </row>
    <row r="42" spans="3:18" ht="29.25" customHeight="1" thickBot="1">
      <c r="C42" s="77"/>
      <c r="I42" s="84"/>
      <c r="J42" s="780" t="str">
        <f>lang!B215</f>
        <v>감정변이도</v>
      </c>
      <c r="K42" s="781"/>
      <c r="L42" s="319" t="str">
        <f>info!V43</f>
        <v>보통</v>
      </c>
      <c r="M42" s="782">
        <f>info!W43</f>
        <v>14.1777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1.8636200000000001</v>
      </c>
      <c r="E44" s="249" t="s">
        <v>1195</v>
      </c>
      <c r="G44" s="289"/>
      <c r="H44" s="289"/>
      <c r="I44" s="290"/>
      <c r="J44" s="802">
        <f>info!$W$36</f>
        <v>50.430660000000003</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45856.527280092596</v>
      </c>
      <c r="I7" s="914"/>
      <c r="J7" s="915"/>
      <c r="K7" s="166" t="str">
        <f>lang!B160</f>
        <v>나이</v>
      </c>
      <c r="L7" s="878" t="str">
        <f>IF(FH_info!B2="","",TRIM(MID(SUBSTITUTE(FH_info!B2,"^",REPT(" ",LEN(FH_info!B2))),LEN(FH_info!B2)*4-LEN(FH_info!B2)+1,LEN(FH_info!B2))))</f>
        <v>63</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최애리</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(-0.06,-0.06)</v>
      </c>
      <c r="S18" s="966"/>
      <c r="T18" s="967"/>
    </row>
    <row r="19" spans="2:22" ht="16.5" customHeight="1">
      <c r="C19" s="136" t="str">
        <f>lang!B328</f>
        <v>최소값</v>
      </c>
      <c r="D19" s="105">
        <f ca="1">info!M7</f>
        <v>44.938400000000001</v>
      </c>
      <c r="E19" s="94" t="str">
        <f>lang!B330</f>
        <v>평균값</v>
      </c>
      <c r="F19" s="971">
        <f ca="1">info!N9</f>
        <v>47.542904109589045</v>
      </c>
      <c r="G19" s="972"/>
      <c r="H19" s="912" t="str">
        <f>lang!B329</f>
        <v>최대값</v>
      </c>
      <c r="I19" s="913"/>
      <c r="J19" s="105">
        <f ca="1">info!M8</f>
        <v>54.308199999999992</v>
      </c>
      <c r="K19" s="137" t="str">
        <f>lang!B328</f>
        <v>최소값</v>
      </c>
      <c r="L19" s="105">
        <f ca="1">info!M5</f>
        <v>3.4676900000000002</v>
      </c>
      <c r="M19" s="94" t="str">
        <f>lang!B330</f>
        <v>평균값</v>
      </c>
      <c r="N19" s="971">
        <f ca="1">info!M9</f>
        <v>3.7410958219178072</v>
      </c>
      <c r="O19" s="972">
        <f>info!T9</f>
        <v>1</v>
      </c>
      <c r="P19" s="94" t="str">
        <f>lang!B329</f>
        <v>최대값</v>
      </c>
      <c r="Q19" s="105">
        <f ca="1">info!M6</f>
        <v>4.2923499999999999</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12.712637847388237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1.8636200000000001</v>
      </c>
      <c r="N47" s="986"/>
      <c r="O47" s="451"/>
      <c r="P47" s="491" t="s">
        <v>1101</v>
      </c>
      <c r="Q47" s="987">
        <f>hist!M3</f>
        <v>0.58331100000000002</v>
      </c>
      <c r="R47" s="986"/>
      <c r="S47" s="451"/>
      <c r="T47" s="452"/>
    </row>
    <row r="48" spans="3:20" ht="18" customHeight="1">
      <c r="C48" s="931"/>
      <c r="D48" s="910"/>
      <c r="E48" s="910"/>
      <c r="F48" s="355"/>
      <c r="G48" s="355"/>
      <c r="H48" s="356"/>
      <c r="I48" s="356"/>
      <c r="J48" s="951"/>
      <c r="K48" s="951"/>
      <c r="L48" s="936"/>
      <c r="M48" s="988">
        <f>hist!N2</f>
        <v>0.53978099999999996</v>
      </c>
      <c r="N48" s="989"/>
      <c r="O48" s="451"/>
      <c r="P48" s="491" t="s">
        <v>1102</v>
      </c>
      <c r="Q48" s="986">
        <f>hist!N3</f>
        <v>0.567469</v>
      </c>
      <c r="R48" s="989"/>
      <c r="S48" s="451"/>
      <c r="T48" s="452"/>
    </row>
    <row r="49" spans="3:20" ht="22.5" customHeight="1" thickBot="1">
      <c r="C49" s="932"/>
      <c r="D49" s="934" t="str">
        <f>lang!B353</f>
        <v>저활력도 (0%)</v>
      </c>
      <c r="E49" s="934"/>
      <c r="F49" s="934"/>
      <c r="G49" s="934"/>
      <c r="H49" s="934"/>
      <c r="I49" s="934"/>
      <c r="J49" s="934"/>
      <c r="K49" s="934"/>
      <c r="L49" s="937"/>
      <c r="M49" s="990">
        <f>hist!O2</f>
        <v>0.29136299999999998</v>
      </c>
      <c r="N49" s="991"/>
      <c r="O49" s="453"/>
      <c r="P49" s="454" t="s">
        <v>1588</v>
      </c>
      <c r="Q49" s="992">
        <f>hist!O3</f>
        <v>0.32202199999999997</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vision^최애리^2^63^</v>
      </c>
      <c r="D4" s="1104"/>
      <c r="E4" s="1104"/>
      <c r="F4" s="1105"/>
      <c r="G4" s="38" t="str">
        <f>lang!B27</f>
        <v>ID</v>
      </c>
      <c r="H4" s="1103"/>
      <c r="I4" s="1104"/>
      <c r="J4" s="1104"/>
      <c r="K4" s="1106"/>
      <c r="AF4" s="169" t="str">
        <f>'Report-뇌피로'!K7</f>
        <v>63</v>
      </c>
      <c r="AG4" s="168" t="s">
        <v>1049</v>
      </c>
      <c r="AZ4" t="s">
        <v>1092</v>
      </c>
      <c r="BK4" t="s">
        <v>1096</v>
      </c>
      <c r="BV4" t="s">
        <v>1094</v>
      </c>
      <c r="CG4" s="305">
        <f>IF(SUM($AY$7:$AY$13)&gt;0,HLOOKUP(1,$BV$6:$CE$8,3,FALSE),"")</f>
        <v>4</v>
      </c>
      <c r="CH4" s="305">
        <f>IF(SUM($AY$7:$AY$13)&gt;0,HLOOKUP(2,$BV$6:$CE$8,3,FALSE),"")</f>
        <v>5</v>
      </c>
      <c r="CI4" t="s">
        <v>1570</v>
      </c>
      <c r="CJ4" s="426">
        <f>DK17*100</f>
        <v>76.907140841887227</v>
      </c>
      <c r="CK4" s="422">
        <f>info!W21</f>
        <v>47.965068772614131</v>
      </c>
      <c r="CL4">
        <f>100-M!B19*100</f>
        <v>46.7637</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45856.527280092596</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14.1777</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8</v>
      </c>
      <c r="BY6" s="220">
        <f t="shared" si="0"/>
        <v>1</v>
      </c>
      <c r="BZ6" s="220">
        <f t="shared" si="0"/>
        <v>2</v>
      </c>
      <c r="CA6" s="220">
        <f t="shared" si="0"/>
        <v>10</v>
      </c>
      <c r="CB6" s="220">
        <f t="shared" si="0"/>
        <v>7</v>
      </c>
      <c r="CC6" s="220">
        <f t="shared" si="0"/>
        <v>5</v>
      </c>
      <c r="CD6" s="220">
        <f t="shared" si="0"/>
        <v>6</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40.5578</v>
      </c>
      <c r="O7" s="48">
        <f>M!C5*1</f>
        <v>2.13279</v>
      </c>
      <c r="P7" s="48">
        <f>M!D5*1</f>
        <v>5.2586300000000001</v>
      </c>
      <c r="Q7" s="48">
        <f>M!E5*1</f>
        <v>20</v>
      </c>
      <c r="R7" s="48">
        <f>IF(M!B5="","",M!F5*1)</f>
        <v>35.738199999999999</v>
      </c>
      <c r="S7" s="48">
        <f>M!G5*1</f>
        <v>50</v>
      </c>
      <c r="T7" s="48">
        <f>IF(M!B5="","",M!H5*1)</f>
        <v>46.154000000000003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0.49748136607564408</v>
      </c>
      <c r="AI7" s="98">
        <v>2.5024862326905418E-2</v>
      </c>
      <c r="AJ7" s="98">
        <v>-7.7313821231156016E-2</v>
      </c>
      <c r="AK7" s="98">
        <v>0.50012525104428274</v>
      </c>
      <c r="AL7" s="98">
        <v>-8.545985269705475E-2</v>
      </c>
      <c r="AM7" s="98">
        <f>$AH7*AI7+$AH8*AI8+$AH9*AI9+$AH10*AI10+$AH11*AI11+$AH12*AI12+$AH13*AI13+$AH14*AI14+$AH15*AI15+$AH16*AI16</f>
        <v>0.55203975003460448</v>
      </c>
      <c r="AN7" s="98">
        <f t="shared" ref="AN7:AP7" si="2">$AH7*AJ7+$AH8*AJ8+$AH9*AJ9+$AH10*AJ10+$AH11*AJ11+$AH12*AJ12+$AH13*AJ13+$AH14*AJ14+$AH15*AJ15+$AH16*AJ16</f>
        <v>-1.0031088479810786</v>
      </c>
      <c r="AO7" s="98">
        <f t="shared" si="2"/>
        <v>0.29758637958269163</v>
      </c>
      <c r="AP7" s="98">
        <f t="shared" si="2"/>
        <v>0.20896911303198251</v>
      </c>
      <c r="AQ7" s="335">
        <f>IF(SUM(N7:N16)&gt;0, 0.8608*AM7+0.333*AN7+0.104*AO7+1.129*AP7,"")</f>
        <v>0.40803568254179656</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40.5578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295.90844763740006</v>
      </c>
      <c r="BL7" s="56">
        <f t="shared" ref="BL7:BT7" si="3">BB7*$AY7+BB8*$AY8+BB9*$AY9+BB10*$AY10+BB11*$AY11+BB12*$AY12+BB13*$AY13+BB14</f>
        <v>294.96396777939987</v>
      </c>
      <c r="BM7" s="56">
        <f t="shared" si="3"/>
        <v>286.78365612740004</v>
      </c>
      <c r="BN7" s="56">
        <f t="shared" si="3"/>
        <v>297.95105439519995</v>
      </c>
      <c r="BO7" s="56">
        <f t="shared" si="3"/>
        <v>296.42815861459997</v>
      </c>
      <c r="BP7" s="56">
        <f t="shared" si="3"/>
        <v>269.61437894799997</v>
      </c>
      <c r="BQ7" s="56">
        <f t="shared" si="3"/>
        <v>288.19335698119994</v>
      </c>
      <c r="BR7" s="56">
        <f t="shared" si="3"/>
        <v>289.71896642239994</v>
      </c>
      <c r="BS7" s="56">
        <f t="shared" si="3"/>
        <v>288.21362109159992</v>
      </c>
      <c r="BT7" s="56">
        <f t="shared" si="3"/>
        <v>275.08760890979994</v>
      </c>
      <c r="BU7" s="56">
        <f>EXP(BK7)+EXP(BL7)+EXP(BM7)+EXP(BN7)+EXP(BO7)+EXP(BP7)+EXP(BQ7)+EXP(BR7)+EXP(BS7)+EXP(BT7)</f>
        <v>3.5010037413487639E+129</v>
      </c>
      <c r="BV7" s="56">
        <f>IF(SUM($AY$7:$AY$13)&gt;0,EXP(BK7)/$BU$7,"")</f>
        <v>9.2728531605624984E-2</v>
      </c>
      <c r="BW7" s="56">
        <f t="shared" ref="BW7:CE7" si="4">IF(SUM($AY$7:$AY$13)&gt;0,EXP(BL7)/$BU$7,"")</f>
        <v>3.606043754573434E-2</v>
      </c>
      <c r="BX7" s="56">
        <f t="shared" si="4"/>
        <v>1.010105605729092E-5</v>
      </c>
      <c r="BY7" s="56">
        <f t="shared" si="4"/>
        <v>0.71500030361249101</v>
      </c>
      <c r="BZ7" s="56">
        <f t="shared" si="4"/>
        <v>0.15592688113960204</v>
      </c>
      <c r="CA7" s="56">
        <f t="shared" si="4"/>
        <v>3.5305668898149307E-13</v>
      </c>
      <c r="CB7" s="56">
        <f t="shared" si="4"/>
        <v>4.1361100277851838E-5</v>
      </c>
      <c r="CC7" s="56">
        <f t="shared" si="4"/>
        <v>1.9017605977701533E-4</v>
      </c>
      <c r="CD7" s="56">
        <f t="shared" si="4"/>
        <v>4.220779597436434E-5</v>
      </c>
      <c r="CE7" s="56">
        <f t="shared" si="4"/>
        <v>8.4108137227948202E-11</v>
      </c>
      <c r="CF7" s="418" t="s">
        <v>1870</v>
      </c>
      <c r="CG7" s="221">
        <f>IF(SUM($AY$7:$AY$13)&gt;0,HLOOKUP(1,$BV$6:$CE$7,2,FALSE),"")</f>
        <v>0.71500030361249101</v>
      </c>
      <c r="CH7" s="221">
        <f>IF(SUM($AY$7:$AY$13)&gt;0,HLOOKUP(2,$BV$6:$CE$7,2,FALSE),"")</f>
        <v>0.15592688113960204</v>
      </c>
      <c r="CI7" s="425" t="str">
        <f>"( "&amp;IF(CG7&lt;&gt;"",ROUND(CG7*100,0),"")&amp;" , "&amp;IF(CH7&lt;&gt;"",ROUND(CH7*100,0),"")&amp;" )"</f>
        <v>( 72 , 16 )</v>
      </c>
      <c r="CJ7" s="420">
        <f>CG7</f>
        <v>0.71500030361249101</v>
      </c>
      <c r="CK7" s="420">
        <f>CH7</f>
        <v>0.15592688113960204</v>
      </c>
      <c r="CL7" s="425" t="str">
        <f>CI7</f>
        <v>( 72 , 16 )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40.5578</v>
      </c>
      <c r="DJ7" s="265">
        <f>(DI7-$DB7)/$DC7</f>
        <v>0.61768317912506054</v>
      </c>
      <c r="DK7" s="266">
        <f>IF(DH7=1,(DJ7-DF7)^2,0)</f>
        <v>0.27951376353480928</v>
      </c>
      <c r="DL7" s="267">
        <f>IF(DH7=1,(DJ7-DG7)^2,0)</f>
        <v>2.0012346734395394</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33.215899999999998</v>
      </c>
      <c r="O8" s="48">
        <f>M!C6*1</f>
        <v>4.3525400000000003</v>
      </c>
      <c r="P8" s="48">
        <f>M!D6*1</f>
        <v>13.1038</v>
      </c>
      <c r="Q8" s="48">
        <f>M!E6*1</f>
        <v>20</v>
      </c>
      <c r="R8" s="48">
        <f>IF(M!B6="","",M!F6*1)</f>
        <v>20.789100000000001</v>
      </c>
      <c r="S8" s="48">
        <f>M!G6*1</f>
        <v>40</v>
      </c>
      <c r="T8" s="48">
        <f>IF(M!B6="","",M!H6*1)</f>
        <v>36.080100000000002</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7.1698205706441628E-2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33.215899999999998</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5</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33.215899999999998</v>
      </c>
      <c r="DJ8" s="265">
        <f t="shared" ref="DJ8:DJ14" si="8">(DI8-$DB8)/$DC8</f>
        <v>0.14167631296278815</v>
      </c>
      <c r="DK8" s="273">
        <f t="shared" ref="DK8:DK14" si="9">IF(DH8=1,(DJ8-DF8)^2,0)</f>
        <v>2.6384021589404658</v>
      </c>
      <c r="DL8" s="274">
        <f t="shared" ref="DL8:DL14" si="10">IF(DH8=1,(DJ8-DG8)^2,0)</f>
        <v>1.6854498292923226E-2</v>
      </c>
    </row>
    <row r="9" spans="2:119" s="5" customFormat="1" ht="24.75" customHeight="1" thickBot="1">
      <c r="B9" s="62" t="str">
        <f>CONCATENATE(M7,"
(20 ~ 50)")</f>
        <v>적극/공격성
(20 ~ 50)</v>
      </c>
      <c r="C9" s="63">
        <f>R7</f>
        <v>35.738199999999999</v>
      </c>
      <c r="D9" s="64">
        <f>N7</f>
        <v>40.5578</v>
      </c>
      <c r="E9" s="65">
        <f>T7</f>
        <v>46.154000000000003</v>
      </c>
      <c r="F9" s="65">
        <f>P7</f>
        <v>5.2586300000000001</v>
      </c>
      <c r="G9" s="66" t="str">
        <f>CONCATENATE(M8,"
(20 ~ 40)")</f>
        <v>스트레스
(20 ~ 40)</v>
      </c>
      <c r="H9" s="63">
        <f>R8</f>
        <v>20.789100000000001</v>
      </c>
      <c r="I9" s="67">
        <f>N8</f>
        <v>33.215899999999998</v>
      </c>
      <c r="J9" s="63">
        <f>T8</f>
        <v>36.080100000000002</v>
      </c>
      <c r="K9" s="68">
        <f>P8</f>
        <v>13.1038</v>
      </c>
      <c r="L9" s="1">
        <f>IF(M!B7="","",IF(N9&lt;U9,1,IF(N9&lt;V9,2,IF(N9&lt;W9,3,IF(N9&lt;X9,4,5)))))</f>
        <v>2</v>
      </c>
      <c r="M9" s="162" t="str">
        <f>lang!B16</f>
        <v>불안</v>
      </c>
      <c r="N9" s="48">
        <f>IF(M!B7="","",M!B7*1)</f>
        <v>16.945499999999999</v>
      </c>
      <c r="O9" s="48">
        <f>M!C7*1</f>
        <v>5.4356499999999999</v>
      </c>
      <c r="P9" s="48">
        <f>M!D7*1</f>
        <v>32.077300000000001</v>
      </c>
      <c r="Q9" s="48">
        <f>M!E7*1</f>
        <v>15</v>
      </c>
      <c r="R9" s="48">
        <f>IF(M!B7="","",M!F7*1)</f>
        <v>8.2980699999999992</v>
      </c>
      <c r="S9" s="48">
        <f>M!G7*1</f>
        <v>40</v>
      </c>
      <c r="T9" s="48">
        <f>IF(M!B7="","",M!H7*1)</f>
        <v>45.861699999999999</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28.4</v>
      </c>
      <c r="AG9" s="172">
        <f t="shared" si="7"/>
        <v>7.2204159999999993</v>
      </c>
      <c r="AH9" s="97">
        <f t="shared" si="1"/>
        <v>-1.586404439854989</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16.945499999999999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힐링/치유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16.945499999999999</v>
      </c>
      <c r="DJ9" s="265">
        <f t="shared" si="8"/>
        <v>-1.5716002477585571</v>
      </c>
      <c r="DK9" s="273">
        <f t="shared" si="9"/>
        <v>0.12490195438922731</v>
      </c>
      <c r="DL9" s="274">
        <f t="shared" si="10"/>
        <v>2.9925017571348755</v>
      </c>
      <c r="DM9"/>
      <c r="DN9"/>
    </row>
    <row r="10" spans="2:119" s="4" customFormat="1" ht="30.3" thickBot="1">
      <c r="B10" s="57" t="str">
        <f>CONCATENATE(M9,"
(15 ~ 40)")</f>
        <v>불안
(15 ~ 40)</v>
      </c>
      <c r="C10" s="17">
        <f>R9</f>
        <v>8.2980699999999992</v>
      </c>
      <c r="D10" s="41">
        <f>N9</f>
        <v>16.945499999999999</v>
      </c>
      <c r="E10" s="43">
        <f>T9</f>
        <v>45.861699999999999</v>
      </c>
      <c r="F10" s="43">
        <f>P9</f>
        <v>32.077300000000001</v>
      </c>
      <c r="G10" s="59" t="str">
        <f>CONCATENATE(M10,"
(20 ~ 50)")</f>
        <v>의심
(20 ~ 50)</v>
      </c>
      <c r="H10" s="17">
        <f>R10</f>
        <v>24.4268</v>
      </c>
      <c r="I10" s="42">
        <f>N10</f>
        <v>30.045000000000002</v>
      </c>
      <c r="J10" s="17">
        <f>T10</f>
        <v>33.176600000000001</v>
      </c>
      <c r="K10" s="18">
        <f>P10</f>
        <v>7.5035299999999996</v>
      </c>
      <c r="L10" s="1">
        <f>IF(M!B8="","",IF(N10&lt;U10,1,IF(N10&lt;V10,2,IF(N10&lt;W10,3,IF(N10&lt;X10,4,5)))))</f>
        <v>3</v>
      </c>
      <c r="M10" s="162" t="str">
        <f>lang!B17</f>
        <v>의심</v>
      </c>
      <c r="N10" s="48">
        <f>IF(M!B8="","",M!B8*1)</f>
        <v>30.045000000000002</v>
      </c>
      <c r="O10" s="48">
        <f>M!C8*1</f>
        <v>2.2544400000000002</v>
      </c>
      <c r="P10" s="48">
        <f>M!D8*1</f>
        <v>7.5035299999999996</v>
      </c>
      <c r="Q10" s="48">
        <f>M!E8*1</f>
        <v>20</v>
      </c>
      <c r="R10" s="48">
        <f>IF(M!B8="","",M!F8*1)</f>
        <v>24.4268</v>
      </c>
      <c r="S10" s="48">
        <f>M!G8*1</f>
        <v>50</v>
      </c>
      <c r="T10" s="48">
        <f>IF(M!B8="","",M!H8*1)</f>
        <v>33.176600000000001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-1.0224889227665994</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67.636700000000005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충동</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67.636700000000005</v>
      </c>
      <c r="DJ10" s="265">
        <f t="shared" si="8"/>
        <v>0.17151115988359641</v>
      </c>
      <c r="DK10" s="273">
        <f t="shared" si="9"/>
        <v>0.18402798192395167</v>
      </c>
      <c r="DL10" s="274">
        <f t="shared" si="10"/>
        <v>3.0128067100172808</v>
      </c>
      <c r="DM10"/>
      <c r="DN10"/>
    </row>
    <row r="11" spans="2:119" s="4" customFormat="1" ht="24.75" customHeight="1" thickBot="1">
      <c r="B11" s="57" t="str">
        <f>CONCATENATE(M11,"
(50 ~ 100)")</f>
        <v>밸런스
(50 ~ 100)</v>
      </c>
      <c r="C11" s="17">
        <f>R11</f>
        <v>51.992400000000004</v>
      </c>
      <c r="D11" s="42">
        <f>N11</f>
        <v>67.636700000000005</v>
      </c>
      <c r="E11" s="17">
        <f>T11</f>
        <v>82.446600000000004</v>
      </c>
      <c r="F11" s="17">
        <f>P11</f>
        <v>10.014099999999999</v>
      </c>
      <c r="G11" s="59" t="str">
        <f>CONCATENATE(M12,"
(40 ~ 100)")</f>
        <v>카리스마
(40 ~ 100)</v>
      </c>
      <c r="H11" s="17">
        <f>R12</f>
        <v>61.6006</v>
      </c>
      <c r="I11" s="42">
        <f>N12</f>
        <v>66.8994</v>
      </c>
      <c r="J11" s="17">
        <f>T12</f>
        <v>83.910600000000002</v>
      </c>
      <c r="K11" s="18">
        <f>P12</f>
        <v>8.9683399999999995</v>
      </c>
      <c r="L11" s="1">
        <f>IF(M!B9="","",IF(N11&lt;U11,1,IF(N11&lt;V11,2,IF(N11&lt;W11,3,IF(N11&lt;X11,4,5)))))</f>
        <v>3</v>
      </c>
      <c r="M11" s="162" t="str">
        <f>lang!B18</f>
        <v>밸런스</v>
      </c>
      <c r="N11" s="48">
        <f>IF(M!B9="","",M!B9*1)</f>
        <v>67.636700000000005</v>
      </c>
      <c r="O11" s="48">
        <f>M!C9*1</f>
        <v>6.7732099999999997</v>
      </c>
      <c r="P11" s="48">
        <f>M!D9*1</f>
        <v>10.014099999999999</v>
      </c>
      <c r="Q11" s="48">
        <f>M!E9*1</f>
        <v>50</v>
      </c>
      <c r="R11" s="48">
        <f>IF(M!B9="","",M!F9*1)</f>
        <v>51.992400000000004</v>
      </c>
      <c r="S11" s="48">
        <f>M!G9*1</f>
        <v>100</v>
      </c>
      <c r="T11" s="48">
        <f>IF(M!B9="","",M!H9*1)</f>
        <v>82.446600000000004</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0.21430252709024419</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66.8994</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충동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66.8994</v>
      </c>
      <c r="DJ11" s="265">
        <f t="shared" si="8"/>
        <v>4.8675334030758369E-2</v>
      </c>
      <c r="DK11" s="273">
        <f t="shared" si="9"/>
        <v>0.92495499781820911</v>
      </c>
      <c r="DL11" s="274">
        <f t="shared" si="10"/>
        <v>0.18066486226773762</v>
      </c>
      <c r="DM11"/>
      <c r="DN11"/>
    </row>
    <row r="12" spans="2:119" s="4" customFormat="1" ht="24.75" customHeight="1" thickBot="1">
      <c r="B12" s="57" t="str">
        <f>CONCATENATE(M13,"
(10 ~ 50)")</f>
        <v>에너지
(10 ~ 50)</v>
      </c>
      <c r="C12" s="17">
        <f>R13</f>
        <v>22.256399999999999</v>
      </c>
      <c r="D12" s="41">
        <f>N13</f>
        <v>26.876899999999999</v>
      </c>
      <c r="E12" s="43">
        <f>T13</f>
        <v>38.132199999999997</v>
      </c>
      <c r="F12" s="43">
        <f>P13</f>
        <v>12.866300000000001</v>
      </c>
      <c r="G12" s="59" t="str">
        <f>CONCATENATE(M14,"
(50 ~ 100)")</f>
        <v>자기조절
(50 ~ 100)</v>
      </c>
      <c r="H12" s="17">
        <f>R14</f>
        <v>59.078099999999999</v>
      </c>
      <c r="I12" s="42">
        <f>N14</f>
        <v>67.494900000000001</v>
      </c>
      <c r="J12" s="17">
        <f>T14</f>
        <v>80.578299999999999</v>
      </c>
      <c r="K12" s="18">
        <f>P14</f>
        <v>7.6723100000000004</v>
      </c>
      <c r="L12" s="1">
        <f>IF(M!B10="","",IF(N12&lt;U12,1,IF(N12&lt;V12,2,IF(N12&lt;W12,3,IF(N12&lt;X12,4,5)))))</f>
        <v>3</v>
      </c>
      <c r="M12" s="162" t="str">
        <f>lang!B19</f>
        <v>카리스마</v>
      </c>
      <c r="N12" s="48">
        <f>IF(M!B10="","",M!B10*1)</f>
        <v>66.8994</v>
      </c>
      <c r="O12" s="48">
        <f>M!C10*1</f>
        <v>5.9997699999999998</v>
      </c>
      <c r="P12" s="48">
        <f>M!D10*1</f>
        <v>8.9683399999999995</v>
      </c>
      <c r="Q12" s="48">
        <f>M!E10*1</f>
        <v>40</v>
      </c>
      <c r="R12" s="48">
        <f>IF(M!B10="","",M!F10*1)</f>
        <v>61.6006</v>
      </c>
      <c r="S12" s="48">
        <f>M!G10*1</f>
        <v>100</v>
      </c>
      <c r="T12" s="48">
        <f>IF(M!B10="","",M!H10*1)</f>
        <v>83.910600000000002</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5.7569561779804476E-2</v>
      </c>
      <c r="AI12" s="98">
        <v>0.31913434649697919</v>
      </c>
      <c r="AJ12" s="98">
        <v>3.8587997439955973E-2</v>
      </c>
      <c r="AK12" s="98">
        <v>1.0272327081707585E-2</v>
      </c>
      <c r="AL12" s="98">
        <v>1.9404033844491575E-2</v>
      </c>
      <c r="AM12" s="101"/>
      <c r="AN12" s="101"/>
      <c r="AO12" s="101"/>
      <c r="AP12" s="101"/>
      <c r="AX12" s="171"/>
      <c r="AY12" s="219">
        <f>N13</f>
        <v>26.876899999999999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26.876899999999999</v>
      </c>
      <c r="DJ12" s="265">
        <f t="shared" si="8"/>
        <v>1.3955956137165644</v>
      </c>
      <c r="DK12" s="273">
        <f t="shared" si="9"/>
        <v>0.24226236646414862</v>
      </c>
      <c r="DL12" s="274">
        <f t="shared" si="10"/>
        <v>1.1113683787283093</v>
      </c>
      <c r="DM12"/>
      <c r="DN12"/>
    </row>
    <row r="13" spans="2:119" ht="24.75" customHeight="1" thickBot="1">
      <c r="B13" s="58" t="str">
        <f>CONCATENATE(M15,"
(10 ~ 25)")</f>
        <v>억제
(10 ~ 25)</v>
      </c>
      <c r="C13" s="44">
        <f>R15</f>
        <v>14.682700000000001</v>
      </c>
      <c r="D13" s="45">
        <f>N15</f>
        <v>19.308599999999998</v>
      </c>
      <c r="E13" s="46">
        <f>T15</f>
        <v>29.240200000000002</v>
      </c>
      <c r="F13" s="46">
        <f>P15</f>
        <v>15.7552</v>
      </c>
      <c r="G13" s="60" t="str">
        <f>CONCATENATE(M16,"
(10 ~ 50)")</f>
        <v>신경성
(10 ~ 50)</v>
      </c>
      <c r="H13" s="44">
        <f>R16</f>
        <v>1.40445</v>
      </c>
      <c r="I13" s="45">
        <f>N16</f>
        <v>30.420999999999999</v>
      </c>
      <c r="J13" s="46">
        <f>T16</f>
        <v>46.490900000000003</v>
      </c>
      <c r="K13" s="47">
        <f>P16</f>
        <v>28.557600000000001</v>
      </c>
      <c r="L13" s="1">
        <f>IF(M!B11="","",IF(N13&lt;U13,1,IF(N13&lt;V13,2,IF(N13&lt;W13,3,IF(N13&lt;X13,4,5)))))</f>
        <v>3</v>
      </c>
      <c r="M13" s="162" t="str">
        <f>lang!B20</f>
        <v>에너지</v>
      </c>
      <c r="N13" s="48">
        <f>IF(M!B11="","",M!B11*1)</f>
        <v>26.876899999999999</v>
      </c>
      <c r="O13" s="48">
        <f>M!C11*1</f>
        <v>3.4580600000000001</v>
      </c>
      <c r="P13" s="48">
        <f>M!D11*1</f>
        <v>12.866300000000001</v>
      </c>
      <c r="Q13" s="48">
        <f>M!E11*1</f>
        <v>10</v>
      </c>
      <c r="R13" s="48">
        <f>IF(M!B11="","",M!F11*1)</f>
        <v>22.256399999999999</v>
      </c>
      <c r="S13" s="48">
        <f>M!G11*1</f>
        <v>50</v>
      </c>
      <c r="T13" s="48">
        <f>IF(M!B11="","",M!H11*1)</f>
        <v>38.132199999999997</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1.6726019834044936</v>
      </c>
      <c r="AI13" s="98">
        <v>0.16093442074971984</v>
      </c>
      <c r="AJ13" s="98">
        <v>-1.0988594420247608E-2</v>
      </c>
      <c r="AK13" s="98">
        <v>0.37151940745754808</v>
      </c>
      <c r="AL13" s="98">
        <v>8.9062029657998948E-2</v>
      </c>
      <c r="AM13" s="96"/>
      <c r="AN13" s="96"/>
      <c r="AO13" s="96"/>
      <c r="AP13" s="96"/>
      <c r="AX13" s="171"/>
      <c r="AY13" s="219">
        <f>info!W36</f>
        <v>50.430660000000003</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신체활동, 정적이고 차분한 활동, 충분한 휴식을 균형있게 구성. 단체, 집단의 성과/성취를 강조하는 프로그램과 함께 타인에 대한 배려, 봉사및 재능 기부를 강조.</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30.420999999999999</v>
      </c>
      <c r="DJ13" s="265">
        <f t="shared" si="8"/>
        <v>8.3580224806801509E-2</v>
      </c>
      <c r="DK13" s="273">
        <f>IF(DH13=1,(DJ13-DF13)^2,0)</f>
        <v>0.12691684821694726</v>
      </c>
      <c r="DL13" s="274">
        <f t="shared" si="10"/>
        <v>0.2038517410372033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67.494900000000001</v>
      </c>
      <c r="O14" s="48">
        <f>M!C12*1</f>
        <v>5.17842</v>
      </c>
      <c r="P14" s="48">
        <f>M!D12*1</f>
        <v>7.6723100000000004</v>
      </c>
      <c r="Q14" s="48">
        <f>M!E12*1</f>
        <v>50</v>
      </c>
      <c r="R14" s="48">
        <f>IF(M!B12="","",M!F12*1)</f>
        <v>59.078099999999999</v>
      </c>
      <c r="S14" s="48">
        <f>M!G12*1</f>
        <v>100</v>
      </c>
      <c r="T14" s="48">
        <f>IF(M!B12="","",M!H12*1)</f>
        <v>80.578299999999999</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0.25779649442294583</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59.428599999999996</v>
      </c>
      <c r="DJ14" s="265">
        <f t="shared" si="8"/>
        <v>0.3171418636686803</v>
      </c>
      <c r="DK14" s="279">
        <f t="shared" si="9"/>
        <v>0.1496145645064367</v>
      </c>
      <c r="DL14" s="280">
        <f t="shared" si="10"/>
        <v>6.0353993269082133</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19.308599999999998</v>
      </c>
      <c r="O15" s="48">
        <f>M!C13*1</f>
        <v>3.0421</v>
      </c>
      <c r="P15" s="48">
        <f>M!D13*1</f>
        <v>15.7552</v>
      </c>
      <c r="Q15" s="48">
        <f>M!E13*1</f>
        <v>10</v>
      </c>
      <c r="R15" s="48">
        <f>IF(M!B13="","",M!F13*1)</f>
        <v>14.682700000000001</v>
      </c>
      <c r="S15" s="48">
        <f>M!G13*1</f>
        <v>25</v>
      </c>
      <c r="T15" s="48">
        <f>IF(M!B13="","",M!H13*1)</f>
        <v>29.240200000000002</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0.44348197401329781</v>
      </c>
      <c r="AI15" s="98">
        <v>-8.3250321124619289E-2</v>
      </c>
      <c r="AJ15" s="98">
        <v>-0.44690513063775733</v>
      </c>
      <c r="AK15" s="98">
        <v>0.12052818186953573</v>
      </c>
      <c r="AL15" s="98">
        <v>-2.4174505446491225E-2</v>
      </c>
      <c r="AM15" s="96"/>
      <c r="AN15" s="96"/>
      <c r="AO15" s="96"/>
      <c r="AP15" s="96"/>
      <c r="AX15" s="171"/>
      <c r="AY15" s="50">
        <f>SUM(AY7:AY14)</f>
        <v>302.56286</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4.6705946357941963</v>
      </c>
      <c r="DL15" s="281">
        <f>IF(SUM($DI$7:$DI$14)&gt;0,SUM(DL7:DL14),0)</f>
        <v>15.554681947826083</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30.420999999999999</v>
      </c>
      <c r="O16" s="48">
        <f>M!C14*1</f>
        <v>8.6875</v>
      </c>
      <c r="P16" s="48">
        <f>M!D14*1</f>
        <v>28.557600000000001</v>
      </c>
      <c r="Q16" s="48">
        <f>M!E14*1</f>
        <v>10</v>
      </c>
      <c r="R16" s="48">
        <f>IF(M!B14="","",M!F14*1)</f>
        <v>1.40445</v>
      </c>
      <c r="S16" s="48">
        <f>M!G14*1</f>
        <v>50</v>
      </c>
      <c r="T16" s="48">
        <f>IF(M!B14="","",M!H14*1)</f>
        <v>46.490900000000003</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0.11903290299510573</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0.2141055000440984</v>
      </c>
      <c r="DL16" s="281">
        <f>IF(DL15&gt;0,1/DL15,0)</f>
        <v>6.4289324806140427E-2</v>
      </c>
      <c r="DM16" t="s">
        <v>1207</v>
      </c>
    </row>
    <row r="17" spans="2:117" ht="21" customHeight="1" thickBot="1">
      <c r="B17" s="20"/>
      <c r="C17"/>
      <c r="D17"/>
      <c r="E17"/>
      <c r="F17"/>
      <c r="G17" s="1071"/>
      <c r="H17" s="827"/>
      <c r="I17" s="827"/>
      <c r="J17" s="827"/>
      <c r="K17" s="828"/>
      <c r="M17" s="163" t="str">
        <f>lang!B7</f>
        <v>긍정감정</v>
      </c>
      <c r="N17" s="54">
        <f>SUM(N11:N14)/4</f>
        <v>57.226975000000003</v>
      </c>
      <c r="O17" s="16">
        <f>N17/(N17+N18+N19)</f>
        <v>0.50966810819018848</v>
      </c>
      <c r="P17" s="54">
        <f>SUM(P11:P14)/4</f>
        <v>9.8802625000000006</v>
      </c>
      <c r="Q17" s="16">
        <f>P17/(P17+P18+P19)</f>
        <v>0.21237610357272999</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0.76907140841887223</v>
      </c>
      <c r="DL17" s="283"/>
      <c r="DM17" s="284" t="s">
        <v>1208</v>
      </c>
    </row>
    <row r="18" spans="2:117" ht="21" customHeight="1">
      <c r="B18" s="20"/>
      <c r="C18"/>
      <c r="D18"/>
      <c r="E18"/>
      <c r="F18"/>
      <c r="G18" s="1071"/>
      <c r="H18" s="827"/>
      <c r="I18" s="827"/>
      <c r="J18" s="827"/>
      <c r="K18" s="828"/>
      <c r="M18" s="163" t="str">
        <f>lang!B8</f>
        <v>부정감정</v>
      </c>
      <c r="N18" s="14">
        <f>SUM(N7:N10)/4</f>
        <v>30.191049999999997</v>
      </c>
      <c r="O18" s="16">
        <f>N18/(N17+N18+N19)</f>
        <v>0.2688839544249087</v>
      </c>
      <c r="P18" s="14">
        <f>SUM(P7:P10)/4</f>
        <v>14.485814999999999</v>
      </c>
      <c r="Q18" s="16">
        <f>P18/(P17+P18+P19)</f>
        <v>0.31137238983027071</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24.864799999999999</v>
      </c>
      <c r="O19" s="16">
        <f>N19/(N17+N18+N19)</f>
        <v>0.22144793738490279</v>
      </c>
      <c r="P19" s="14">
        <f>(P15+P16)/2</f>
        <v>22.156400000000001</v>
      </c>
      <c r="Q19" s="16">
        <f>P19/(P17+P18+P19)</f>
        <v>0.47625150659699927</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1.8636200000000001</v>
      </c>
      <c r="D24" s="34" t="str">
        <f>lang!B11</f>
        <v>편차</v>
      </c>
      <c r="E24" s="1077">
        <f>FH_info!G2*1</f>
        <v>0.53978099999999996</v>
      </c>
      <c r="F24" s="1078"/>
      <c r="G24" s="1075" t="str">
        <f>lang!B12</f>
        <v>정보(I)변화량</v>
      </c>
      <c r="H24" s="1076"/>
      <c r="I24" s="51" t="str">
        <f ca="1">CONCATENATE(info!N7,"-",info!N8)</f>
        <v>44.9-54.3</v>
      </c>
      <c r="J24" s="32" t="str">
        <f>lang!B13</f>
        <v>Kcal/분</v>
      </c>
      <c r="K24" s="31" t="str">
        <f ca="1">CONCATENATE(info!N5,"-",info!N6)</f>
        <v>3.5-4.3</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59.428599999999996</v>
      </c>
      <c r="F27" s="1043"/>
      <c r="G27" s="1055" t="str">
        <f>lang!B33</f>
        <v>정서안정성</v>
      </c>
      <c r="H27" s="1056"/>
      <c r="I27" s="1057"/>
      <c r="J27" s="993">
        <f>M!B19*100</f>
        <v>53.2363</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4.2923499999999999</v>
      </c>
      <c r="H2" s="50">
        <f>IF(FT!B2&lt;&gt;"",FT!B2*100,"")</f>
        <v>54.308199999999992</v>
      </c>
      <c r="I2" s="50">
        <f>(IF(G2&lt;&gt;"",1,""))</f>
        <v>1</v>
      </c>
      <c r="J2" t="str">
        <f>IF(FT!B2&lt;&gt;"",FT!E2,"")</f>
        <v>0 [0.000000]</v>
      </c>
      <c r="K2">
        <f>IF(FT!B2&lt;&gt;"",IF(FT!C2&lt;&gt;"",FT!C2,F2/$M$3*$M$4),"")</f>
        <v>0</v>
      </c>
      <c r="L2" t="s">
        <v>52</v>
      </c>
      <c r="M2">
        <f>FH_info!E2</f>
        <v>4.9668900000000002</v>
      </c>
      <c r="N2" s="75">
        <f>LOOKUP(O3,A2:A1000,B2:B1000)</f>
        <v>2.1231019999999998</v>
      </c>
      <c r="O2" s="50">
        <f>MAX(C2:C1000)</f>
        <v>1</v>
      </c>
      <c r="P2" t="s">
        <v>60</v>
      </c>
      <c r="Q2" t="s">
        <v>61</v>
      </c>
      <c r="R2" t="s">
        <v>62</v>
      </c>
      <c r="S2" t="s">
        <v>63</v>
      </c>
      <c r="T2" t="s">
        <v>64</v>
      </c>
      <c r="V2" s="50">
        <f>FT!G2*10</f>
        <v>3.8517200000000003</v>
      </c>
      <c r="W2" s="50">
        <f>FT!H2*100</f>
        <v>52.086699999999993</v>
      </c>
      <c r="Y2">
        <f>IF(I2=1,H2/G2,"")</f>
        <v>12.652323319393803</v>
      </c>
      <c r="Z2">
        <f>AVERAGE(Y2:Y2000)</f>
        <v>12.712637847388237</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1.9478000000000002E-2</v>
      </c>
      <c r="C3" s="50">
        <f>IF(FH!$C$2&gt;0,FH!A3/FH!$C$2,0)</f>
        <v>0</v>
      </c>
      <c r="D3" s="50">
        <f>IF(hist!$D$2&gt;0,hist!B3/hist!$D$2,0)</f>
        <v>0</v>
      </c>
      <c r="E3" s="50">
        <f t="shared" ref="E3:E66" si="1">NORMDIST(B3,2,0.421,FALSE)</f>
        <v>1.4825437977160301E-5</v>
      </c>
      <c r="F3">
        <f>F2+1</f>
        <v>1</v>
      </c>
      <c r="G3" s="50">
        <f>IF(FT!A3&lt;&gt;"",FT!A3*10,"")</f>
        <v>4.2640599999999997</v>
      </c>
      <c r="H3" s="50">
        <f>IF(FT!B3&lt;&gt;"",FT!B3*100,"")</f>
        <v>53.998500000000007</v>
      </c>
      <c r="I3" s="50">
        <f t="shared" ref="I3:I66" si="2">(IF(G3&lt;&gt;"",1,""))</f>
        <v>1</v>
      </c>
      <c r="J3" t="str">
        <f>IF(FT!B3&lt;&gt;"",FT!E3,"")</f>
        <v>0 [0.406518]</v>
      </c>
      <c r="K3">
        <f>IF(FT!B3&lt;&gt;"",IF(FT!C3&lt;&gt;"",FT!C3,F3/$M$3*$M$4),"")</f>
        <v>0.40651799999999999</v>
      </c>
      <c r="L3" t="s">
        <v>53</v>
      </c>
      <c r="M3">
        <f>SUM(I2:I2005)</f>
        <v>146</v>
      </c>
      <c r="O3" s="104">
        <f>MATCH(O2,C2:C1000,0)-1</f>
        <v>109</v>
      </c>
      <c r="P3">
        <v>0</v>
      </c>
      <c r="Q3">
        <v>0</v>
      </c>
      <c r="R3">
        <f>IF(S4=0,M3,0)</f>
        <v>146</v>
      </c>
      <c r="S3">
        <f t="array" ref="S3">MAX(IF(ft_nq=0,row_n))</f>
        <v>1998</v>
      </c>
      <c r="T3">
        <f>R3-Q3</f>
        <v>146</v>
      </c>
      <c r="V3" s="50">
        <f>FT!G3*10</f>
        <v>3.69964</v>
      </c>
      <c r="W3" s="50">
        <f>FT!H3*100</f>
        <v>49.724600000000002</v>
      </c>
      <c r="Y3" s="75">
        <f t="shared" ref="Y3:Y66" si="3">IF(I3=1,H3/G3,"")</f>
        <v>12.663635127085456</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3.8956000000000005E-2</v>
      </c>
      <c r="C4" s="50">
        <f>IF(FH!$C$2&gt;0,FH!A4/FH!$C$2,0)</f>
        <v>0</v>
      </c>
      <c r="D4" s="50">
        <f>IF(hist!$D$2&gt;0,hist!B4/hist!$D$2,0)</f>
        <v>0</v>
      </c>
      <c r="E4" s="50">
        <f t="shared" si="1"/>
        <v>1.8410567137050188E-5</v>
      </c>
      <c r="F4">
        <f t="shared" ref="F4:F67" si="6">F3+1</f>
        <v>2</v>
      </c>
      <c r="G4" s="50">
        <f>IF(FT!A4&lt;&gt;"",FT!A4*10,"")</f>
        <v>4.2373099999999999</v>
      </c>
      <c r="H4" s="50">
        <f>IF(FT!B4&lt;&gt;"",FT!B4*100,"")</f>
        <v>53.679200000000002</v>
      </c>
      <c r="I4" s="50">
        <f t="shared" si="2"/>
        <v>1</v>
      </c>
      <c r="J4" t="str">
        <f>IF(FT!B4&lt;&gt;"",FT!E4,"")</f>
        <v>0 [0.812482]</v>
      </c>
      <c r="K4">
        <f>IF(FT!B4&lt;&gt;"",IF(FT!C4&lt;&gt;"",FT!C4,F4/$M$3*$M$4),"")</f>
        <v>0.81248200000000004</v>
      </c>
      <c r="L4" t="s">
        <v>246</v>
      </c>
      <c r="M4">
        <f>IF(M2&lt;&gt;0,M3/M2*2,0)</f>
        <v>58.789302762895893</v>
      </c>
      <c r="P4">
        <f>P3+1</f>
        <v>1</v>
      </c>
      <c r="Q4">
        <v>0</v>
      </c>
      <c r="R4">
        <f>IF(S4=1998,0,S4)</f>
        <v>0</v>
      </c>
      <c r="S4">
        <f t="array" ref="S4">MAX(IF(ft_nq=P4,row_n))</f>
        <v>0</v>
      </c>
      <c r="T4">
        <f>R4-Q4+1</f>
        <v>1</v>
      </c>
      <c r="V4" t="s">
        <v>209</v>
      </c>
      <c r="W4" s="23">
        <f>IF(ISERROR(V3-V2)=FALSE,(V3-V2)*10,0)</f>
        <v>-1.5208000000000022</v>
      </c>
      <c r="Y4" s="75">
        <f t="shared" si="3"/>
        <v>12.668225831954707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5.8434E-2</v>
      </c>
      <c r="C5" s="50">
        <f>IF(FH!$C$2&gt;0,FH!A5/FH!$C$2,0)</f>
        <v>0</v>
      </c>
      <c r="D5" s="50">
        <f>IF(hist!$D$2&gt;0,hist!B5/hist!$D$2,0)</f>
        <v>1</v>
      </c>
      <c r="E5" s="50">
        <f t="shared" si="1"/>
        <v>2.2813776089770628E-5</v>
      </c>
      <c r="F5">
        <f t="shared" si="6"/>
        <v>3</v>
      </c>
      <c r="G5" s="50">
        <f>IF(FT!A5&lt;&gt;"",FT!A5*10,"")</f>
        <v>4.2109399999999999</v>
      </c>
      <c r="H5" s="50">
        <f>IF(FT!B5&lt;&gt;"",FT!B5*100,"")</f>
        <v>53.293100000000003</v>
      </c>
      <c r="I5" s="50">
        <f t="shared" si="2"/>
        <v>1</v>
      </c>
      <c r="J5" t="str">
        <f>IF(FT!B5&lt;&gt;"",FT!E5,"")</f>
        <v>0 [1.220259]</v>
      </c>
      <c r="K5">
        <f>IF(FT!B5&lt;&gt;"",IF(FT!C5&lt;&gt;"",FT!C5,F5/$M$3*$M$4),"")</f>
        <v>1.2202599999999999</v>
      </c>
      <c r="L5" t="s">
        <v>54</v>
      </c>
      <c r="M5" s="52">
        <f ca="1">IF(M3&gt;0,MIN(FT_E),0)</f>
        <v>3.4676900000000002</v>
      </c>
      <c r="N5" s="52">
        <f ca="1">IF(M3&gt;0,ROUND(M5,1),0)</f>
        <v>3.5</v>
      </c>
      <c r="P5">
        <f t="shared" ref="P5:P27" si="10">P4+1</f>
        <v>2</v>
      </c>
      <c r="Q5">
        <f>IF(S5=1998,0,R4)</f>
        <v>0</v>
      </c>
      <c r="R5">
        <f>IF(S5=1998,0,S5)</f>
        <v>0</v>
      </c>
      <c r="S5">
        <f t="array" ref="S5">MAX(IF(ft_nq=P5,row_n))</f>
        <v>0</v>
      </c>
      <c r="T5">
        <f t="shared" ref="T5:T27" si="11">R5-Q5+1</f>
        <v>1</v>
      </c>
      <c r="V5" t="s">
        <v>210</v>
      </c>
      <c r="W5" s="23">
        <f>IF(ISERROR(W3-W2)=FALSE,W3-W2,0)</f>
        <v>-2.362099999999991</v>
      </c>
      <c r="Y5" s="75">
        <f t="shared" si="3"/>
        <v>12.655867810987571</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7.7912000000000009E-2</v>
      </c>
      <c r="C6" s="50">
        <f>IF(FH!$C$2&gt;0,FH!A6/FH!$C$2,0)</f>
        <v>0</v>
      </c>
      <c r="D6" s="50">
        <f>IF(hist!$D$2&gt;0,hist!B6/hist!$D$2,0)</f>
        <v>0</v>
      </c>
      <c r="E6" s="50">
        <f t="shared" si="1"/>
        <v>2.8209640730419747E-5</v>
      </c>
      <c r="F6">
        <f t="shared" si="6"/>
        <v>4</v>
      </c>
      <c r="G6" s="50">
        <f>IF(FT!A6&lt;&gt;"",FT!A6*10,"")</f>
        <v>4.1832500000000001</v>
      </c>
      <c r="H6" s="50">
        <f>IF(FT!B6&lt;&gt;"",FT!B6*100,"")</f>
        <v>52.933500000000002</v>
      </c>
      <c r="I6" s="50">
        <f t="shared" si="2"/>
        <v>1</v>
      </c>
      <c r="J6" t="str">
        <f>IF(FT!B6&lt;&gt;"",FT!E6,"")</f>
        <v>0 [1.627768]</v>
      </c>
      <c r="K6">
        <f>IF(FT!B6&lt;&gt;"",IF(FT!C6&lt;&gt;"",FT!C6,F6/$M$3*$M$4),"")</f>
        <v>1.6277699999999999</v>
      </c>
      <c r="L6" t="s">
        <v>55</v>
      </c>
      <c r="M6" s="52">
        <f ca="1">IF(M3&gt;0,MAX(FT_E),0)</f>
        <v>4.2923499999999999</v>
      </c>
      <c r="N6" s="52">
        <f ca="1">IF(M3&gt;0,ROUND(M6,1),0)</f>
        <v>4.3</v>
      </c>
      <c r="P6">
        <f t="shared" si="10"/>
        <v>3</v>
      </c>
      <c r="Q6">
        <f t="shared" ref="Q6:Q27" si="12">IF(S6=1998,0,R5)</f>
        <v>0</v>
      </c>
      <c r="R6">
        <f t="shared" ref="R6:R27" si="13">IF(S6=1998,0,S6)</f>
        <v>0</v>
      </c>
      <c r="S6">
        <f t="array" ref="S6">MAX(IF(ft_nq=P6,row_n))</f>
        <v>0</v>
      </c>
      <c r="T6">
        <f t="shared" si="11"/>
        <v>1</v>
      </c>
      <c r="V6" t="s">
        <v>211</v>
      </c>
      <c r="W6" s="23">
        <f>IF(W4&lt;&gt;0,W5/W4,0)</f>
        <v>1.5531956864807914</v>
      </c>
      <c r="Y6" s="75">
        <f t="shared" si="3"/>
        <v>12.653678360126696</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9.7390000000000004E-2</v>
      </c>
      <c r="C7" s="50">
        <f>IF(FH!$C$2&gt;0,FH!A7/FH!$C$2,0)</f>
        <v>0</v>
      </c>
      <c r="D7" s="50">
        <f>IF(hist!$D$2&gt;0,hist!B7/hist!$D$2,0)</f>
        <v>0</v>
      </c>
      <c r="E7" s="50">
        <f t="shared" si="1"/>
        <v>3.4807137453633952E-5</v>
      </c>
      <c r="F7">
        <f t="shared" si="6"/>
        <v>5</v>
      </c>
      <c r="G7" s="50">
        <f>IF(FT!A7&lt;&gt;"",FT!A7*10,"")</f>
        <v>4.1511500000000003</v>
      </c>
      <c r="H7" s="50">
        <f>IF(FT!B7&lt;&gt;"",FT!B7*100,"")</f>
        <v>52.650100000000002</v>
      </c>
      <c r="I7" s="50">
        <f t="shared" si="2"/>
        <v>1</v>
      </c>
      <c r="J7" t="str">
        <f>IF(FT!B7&lt;&gt;"",FT!E7,"")</f>
        <v>0 [2.030634]</v>
      </c>
      <c r="K7">
        <f>IF(FT!B7&lt;&gt;"",IF(FT!C7&lt;&gt;"",FT!C7,F7/$M$3*$M$4),"")</f>
        <v>2.0306299999999999</v>
      </c>
      <c r="L7" t="s">
        <v>56</v>
      </c>
      <c r="M7" s="366">
        <f ca="1">IF(M3&gt;0,MIN(FT_PH),0)</f>
        <v>44.938400000000001</v>
      </c>
      <c r="N7" s="52">
        <f ca="1">IF(M3&gt;0,ROUND(M7,1),0)</f>
        <v>44.9</v>
      </c>
      <c r="P7">
        <f t="shared" si="10"/>
        <v>4</v>
      </c>
      <c r="Q7">
        <f t="shared" si="12"/>
        <v>0</v>
      </c>
      <c r="R7">
        <f t="shared" si="13"/>
        <v>0</v>
      </c>
      <c r="S7">
        <f t="array" ref="S7">MAX(IF(ft_nq=P7,row_n))</f>
        <v>0</v>
      </c>
      <c r="T7">
        <f t="shared" si="11"/>
        <v>1</v>
      </c>
      <c r="V7" t="s">
        <v>212</v>
      </c>
      <c r="W7" s="23">
        <f>DEGREES(ATAN(W6))</f>
        <v>57.225193147099766</v>
      </c>
      <c r="X7" s="106">
        <v>0.05</v>
      </c>
      <c r="Y7" s="75">
        <f t="shared" si="3"/>
        <v>12.68325644700866</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0.116868</v>
      </c>
      <c r="C8" s="50">
        <f>IF(FH!$C$2&gt;0,FH!A8/FH!$C$2,0)</f>
        <v>1.3225130684188799E-2</v>
      </c>
      <c r="D8" s="50">
        <f>IF(hist!$D$2&gt;0,hist!B8/hist!$D$2,0)</f>
        <v>0.7364798413291479</v>
      </c>
      <c r="E8" s="50">
        <f t="shared" si="1"/>
        <v>4.2855782985520911E-5</v>
      </c>
      <c r="F8">
        <f t="shared" si="6"/>
        <v>6</v>
      </c>
      <c r="G8" s="50">
        <f>IF(FT!A8&lt;&gt;"",FT!A8*10,"")</f>
        <v>4.1186600000000002</v>
      </c>
      <c r="H8" s="50">
        <f>IF(FT!B8&lt;&gt;"",FT!B8*100,"")</f>
        <v>52.349699999999999</v>
      </c>
      <c r="I8" s="50">
        <f t="shared" si="2"/>
        <v>1</v>
      </c>
      <c r="J8" t="str">
        <f>IF(FT!B8&lt;&gt;"",FT!E8,"")</f>
        <v>0 [2.438013]</v>
      </c>
      <c r="K8">
        <f>IF(FT!B8&lt;&gt;"",IF(FT!C8&lt;&gt;"",FT!C8,F8/$M$3*$M$4),"")</f>
        <v>2.4380099999999998</v>
      </c>
      <c r="L8" t="s">
        <v>57</v>
      </c>
      <c r="M8" s="52">
        <f ca="1">IF(M3&gt;0,MAX(FT_PH),0)</f>
        <v>54.308199999999992</v>
      </c>
      <c r="N8" s="52">
        <f ca="1">IF(M3&gt;0,ROUND(M8,1),0)</f>
        <v>54.3</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12.71037181996086</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0</v>
      </c>
      <c r="AN8">
        <f t="shared" si="4"/>
        <v>1</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0.13634599999999999</v>
      </c>
      <c r="C9" s="50">
        <f>IF(FH!$C$2&gt;0,FH!A9/FH!$C$2,0)</f>
        <v>0</v>
      </c>
      <c r="D9" s="50">
        <f>IF(hist!$D$2&gt;0,hist!B9/hist!$D$2,0)</f>
        <v>0</v>
      </c>
      <c r="E9" s="50">
        <f t="shared" si="1"/>
        <v>5.265273471798961E-5</v>
      </c>
      <c r="F9">
        <f t="shared" si="6"/>
        <v>7</v>
      </c>
      <c r="G9" s="50">
        <f>IF(FT!A9&lt;&gt;"",FT!A9*10,"")</f>
        <v>4.0850200000000001</v>
      </c>
      <c r="H9" s="50">
        <f>IF(FT!B9&lt;&gt;"",FT!B9*100,"")</f>
        <v>52.110700000000001</v>
      </c>
      <c r="I9" s="50">
        <f t="shared" si="2"/>
        <v>1</v>
      </c>
      <c r="J9" t="str">
        <f>IF(FT!B9&lt;&gt;"",FT!E9,"")</f>
        <v>0 [2.845155]</v>
      </c>
      <c r="K9">
        <f>IF(FT!B9&lt;&gt;"",IF(FT!C9&lt;&gt;"",FT!C9,F9/$M$3*$M$4),"")</f>
        <v>2.8451599999999999</v>
      </c>
      <c r="L9" t="s">
        <v>222</v>
      </c>
      <c r="M9" s="74">
        <f ca="1">IF(M3&gt;0,IF(COUNT(FT_E)&gt;0,AVERAGE(FT_E),0),0)</f>
        <v>3.7410958219178072</v>
      </c>
      <c r="N9" s="365">
        <f ca="1">IF(M3&gt;0,IF(COUNT(FT_PH)&gt;0,AVERAGE(FT_PH),0),0)</f>
        <v>47.542904109589045</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12.756534851726553</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0.15582400000000002</v>
      </c>
      <c r="C10" s="50">
        <f>IF(FH!$C$2&gt;0,FH!A10/FH!$C$2,0)</f>
        <v>1.0144697378452238E-2</v>
      </c>
      <c r="D10" s="50">
        <f>IF(hist!$D$2&gt;0,hist!B10/hist!$D$2,0)</f>
        <v>0.56384759224468262</v>
      </c>
      <c r="E10" s="50">
        <f t="shared" si="1"/>
        <v>6.4550974680172344E-5</v>
      </c>
      <c r="F10">
        <f t="shared" si="6"/>
        <v>8</v>
      </c>
      <c r="G10" s="50">
        <f>IF(FT!A10&lt;&gt;"",FT!A10*10,"")</f>
        <v>4.0476999999999999</v>
      </c>
      <c r="H10" s="50">
        <f>IF(FT!B10&lt;&gt;"",FT!B10*100,"")</f>
        <v>52.002499999999998</v>
      </c>
      <c r="I10" s="50">
        <f t="shared" si="2"/>
        <v>1</v>
      </c>
      <c r="J10" t="str">
        <f>IF(FT!B10&lt;&gt;"",FT!E10,"")</f>
        <v>0 [3.250557]</v>
      </c>
      <c r="K10">
        <f>IF(FT!B10&lt;&gt;"",IF(FT!C10&lt;&gt;"",FT!C10,F10/$M$3*$M$4),"")</f>
        <v>3.2505600000000001</v>
      </c>
      <c r="M10">
        <v>2</v>
      </c>
      <c r="P10">
        <f t="shared" si="10"/>
        <v>7</v>
      </c>
      <c r="Q10">
        <f t="shared" si="12"/>
        <v>0</v>
      </c>
      <c r="R10">
        <f t="shared" si="13"/>
        <v>0</v>
      </c>
      <c r="S10">
        <f t="array" ref="S10">MAX(IF(ft_nq=P10,row_n))</f>
        <v>0</v>
      </c>
      <c r="T10">
        <f t="shared" si="11"/>
        <v>1</v>
      </c>
      <c r="V10" t="s">
        <v>215</v>
      </c>
      <c r="X10" s="71" t="s">
        <v>270</v>
      </c>
      <c r="Y10" s="75">
        <f t="shared" si="3"/>
        <v>12.847419522197791</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0.17530200000000001</v>
      </c>
      <c r="C11" s="50">
        <f>IF(FH!$C$2&gt;0,FH!A11/FH!$C$2,0)</f>
        <v>0</v>
      </c>
      <c r="D11" s="50">
        <f>IF(hist!$D$2&gt;0,hist!B11/hist!$D$2,0)</f>
        <v>0</v>
      </c>
      <c r="E11" s="50">
        <f t="shared" si="1"/>
        <v>7.8968710868873728E-5</v>
      </c>
      <c r="F11">
        <f t="shared" si="6"/>
        <v>9</v>
      </c>
      <c r="G11" s="50">
        <f>IF(FT!A11&lt;&gt;"",FT!A11*10,"")</f>
        <v>4.0045299999999999</v>
      </c>
      <c r="H11" s="50">
        <f>IF(FT!B11&lt;&gt;"",FT!B11*100,"")</f>
        <v>52.119000000000007</v>
      </c>
      <c r="I11" s="50">
        <f t="shared" si="2"/>
        <v>1</v>
      </c>
      <c r="J11" t="str">
        <f>IF(FT!B11&lt;&gt;"",FT!E11,"")</f>
        <v>0 [3.656258]</v>
      </c>
      <c r="K11">
        <f>IF(FT!B11&lt;&gt;"",IF(FT!C11&lt;&gt;"",FT!C11,F11/$M$3*$M$4),"")</f>
        <v>3.6562600000000001</v>
      </c>
      <c r="M11" s="49">
        <f>MAX(IF(ft_nq=1,row_n))</f>
        <v>0</v>
      </c>
      <c r="P11">
        <f t="shared" si="10"/>
        <v>8</v>
      </c>
      <c r="Q11">
        <f t="shared" si="12"/>
        <v>0</v>
      </c>
      <c r="R11">
        <f t="shared" si="13"/>
        <v>0</v>
      </c>
      <c r="S11">
        <f t="array" ref="S11">MAX(IF(ft_nq=P11,row_n))</f>
        <v>0</v>
      </c>
      <c r="T11">
        <f t="shared" si="11"/>
        <v>1</v>
      </c>
      <c r="V11" s="71" t="s">
        <v>216</v>
      </c>
      <c r="W11" s="23">
        <f>FT!H11*100</f>
        <v>44.938400000000001</v>
      </c>
      <c r="Y11" s="75">
        <f t="shared" si="3"/>
        <v>13.015010500608064</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0.19478000000000001</v>
      </c>
      <c r="C12" s="50">
        <f>IF(FH!$C$2&gt;0,FH!A12/FH!$C$2,0)</f>
        <v>0</v>
      </c>
      <c r="D12" s="50">
        <f>IF(hist!$D$2&gt;0,hist!B12/hist!$D$2,0)</f>
        <v>0</v>
      </c>
      <c r="E12" s="50">
        <f t="shared" si="1"/>
        <v>9.6400140154098625E-5</v>
      </c>
      <c r="F12">
        <f t="shared" si="6"/>
        <v>10</v>
      </c>
      <c r="G12" s="50">
        <f>IF(FT!A12&lt;&gt;"",FT!A12*10,"")</f>
        <v>3.9594400000000003</v>
      </c>
      <c r="H12" s="50">
        <f>IF(FT!B12&lt;&gt;"",FT!B12*100,"")</f>
        <v>52.345200000000006</v>
      </c>
      <c r="I12" s="50">
        <f t="shared" si="2"/>
        <v>1</v>
      </c>
      <c r="J12" t="str">
        <f>IF(FT!B12&lt;&gt;"",FT!E12,"")</f>
        <v>0 [4.064379]</v>
      </c>
      <c r="K12">
        <f>IF(FT!B12&lt;&gt;"",IF(FT!C12&lt;&gt;"",FT!C12,F12/$M$3*$M$4),"")</f>
        <v>4.0643799999999999</v>
      </c>
      <c r="M12">
        <f>M11+1</f>
        <v>1</v>
      </c>
      <c r="P12">
        <f t="shared" si="10"/>
        <v>9</v>
      </c>
      <c r="Q12">
        <f t="shared" si="12"/>
        <v>0</v>
      </c>
      <c r="R12">
        <f t="shared" si="13"/>
        <v>0</v>
      </c>
      <c r="S12">
        <f t="array" ref="S12">MAX(IF(ft_nq=P12,row_n))</f>
        <v>0</v>
      </c>
      <c r="T12">
        <f t="shared" si="11"/>
        <v>1</v>
      </c>
      <c r="V12" s="71" t="s">
        <v>217</v>
      </c>
      <c r="W12" s="23">
        <f>FT!H12*100</f>
        <v>54.308199999999992</v>
      </c>
      <c r="Y12" s="75">
        <f t="shared" si="3"/>
        <v>13.220354393550604</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0.214258</v>
      </c>
      <c r="C13" s="50">
        <f>IF(FH!$C$2&gt;0,FH!A13/FH!$C$2,0)</f>
        <v>2.4332489410921771E-2</v>
      </c>
      <c r="D13" s="50">
        <f>IF(hist!$D$2&gt;0,hist!B13/hist!$D$2,0)</f>
        <v>0.46288814140814522</v>
      </c>
      <c r="E13" s="50">
        <f t="shared" si="1"/>
        <v>1.1742772713153448E-4</v>
      </c>
      <c r="F13">
        <f t="shared" si="6"/>
        <v>11</v>
      </c>
      <c r="G13" s="50">
        <f>IF(FT!A13&lt;&gt;"",FT!A13*10,"")</f>
        <v>3.91818</v>
      </c>
      <c r="H13" s="50">
        <f>IF(FT!B13&lt;&gt;"",FT!B13*100,"")</f>
        <v>52.367600000000003</v>
      </c>
      <c r="I13" s="50">
        <f t="shared" si="2"/>
        <v>1</v>
      </c>
      <c r="J13" t="str">
        <f>IF(FT!B13&lt;&gt;"",FT!E13,"")</f>
        <v>0 [4.467473]</v>
      </c>
      <c r="K13">
        <f>IF(FT!B13&lt;&gt;"",IF(FT!C13&lt;&gt;"",FT!C13,F13/$M$3*$M$4),"")</f>
        <v>4.4674699999999996</v>
      </c>
      <c r="M13" s="49">
        <f t="array" ref="M13">MAX(IF(ft_nq=2,row_n))</f>
        <v>0</v>
      </c>
      <c r="P13">
        <f t="shared" si="10"/>
        <v>10</v>
      </c>
      <c r="Q13">
        <f t="shared" si="12"/>
        <v>0</v>
      </c>
      <c r="R13">
        <f t="shared" si="13"/>
        <v>0</v>
      </c>
      <c r="S13">
        <f t="array" ref="S13">MAX(IF(ft_nq=P13,row_n))</f>
        <v>0</v>
      </c>
      <c r="T13">
        <f t="shared" si="11"/>
        <v>1</v>
      </c>
      <c r="V13" s="71" t="s">
        <v>219</v>
      </c>
      <c r="W13">
        <f>FT!H13</f>
        <v>81</v>
      </c>
      <c r="Y13" s="75">
        <f t="shared" si="3"/>
        <v>13.365286944448698</v>
      </c>
    </row>
    <row r="14" spans="1:104">
      <c r="A14" s="50">
        <f t="shared" si="5"/>
        <v>12</v>
      </c>
      <c r="B14" s="50">
        <f t="shared" si="0"/>
        <v>0.233736</v>
      </c>
      <c r="C14" s="50">
        <f>IF(FH!$C$2&gt;0,FH!A14/FH!$C$2,0)</f>
        <v>0</v>
      </c>
      <c r="D14" s="50">
        <f>IF(hist!$D$2&gt;0,hist!B14/hist!$D$2,0)</f>
        <v>0</v>
      </c>
      <c r="E14" s="50">
        <f t="shared" si="1"/>
        <v>1.42736162818265E-4</v>
      </c>
      <c r="F14">
        <f t="shared" si="6"/>
        <v>12</v>
      </c>
      <c r="G14" s="50">
        <f>IF(FT!A14&lt;&gt;"",FT!A14*10,"")</f>
        <v>3.8813999999999997</v>
      </c>
      <c r="H14" s="50">
        <f>IF(FT!B14&lt;&gt;"",FT!B14*100,"")</f>
        <v>52.283500000000004</v>
      </c>
      <c r="I14" s="50">
        <f t="shared" si="2"/>
        <v>1</v>
      </c>
      <c r="J14" t="str">
        <f>IF(FT!B14&lt;&gt;"",FT!E14,"")</f>
        <v>0 [4.877301]</v>
      </c>
      <c r="K14">
        <f>IF(FT!B14&lt;&gt;"",IF(FT!C14&lt;&gt;"",FT!C14,F14/$M$3*$M$4),"")</f>
        <v>4.8773</v>
      </c>
      <c r="M14">
        <f>M13+1</f>
        <v>1</v>
      </c>
      <c r="P14">
        <f t="shared" si="10"/>
        <v>11</v>
      </c>
      <c r="Q14">
        <f t="shared" si="12"/>
        <v>0</v>
      </c>
      <c r="R14">
        <f t="shared" si="13"/>
        <v>0</v>
      </c>
      <c r="S14">
        <f t="array" ref="S14">MAX(IF(ft_nq=P14,row_n))</f>
        <v>0</v>
      </c>
      <c r="T14">
        <f t="shared" si="11"/>
        <v>1</v>
      </c>
      <c r="V14" s="71" t="s">
        <v>221</v>
      </c>
      <c r="W14">
        <f>FT!H14</f>
        <v>1</v>
      </c>
      <c r="Y14" s="75">
        <f t="shared" si="3"/>
        <v>13.470268459834083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0.25321399999999999</v>
      </c>
      <c r="C15" s="50">
        <f>IF(FH!$C$2&gt;0,FH!A15/FH!$C$2,0)</f>
        <v>2.4984108190998795E-2</v>
      </c>
      <c r="D15" s="50">
        <f>IF(hist!$D$2&gt;0,hist!B15/hist!$D$2,0)</f>
        <v>0.38320459179091004</v>
      </c>
      <c r="E15" s="50">
        <f t="shared" si="1"/>
        <v>1.7312817563669867E-4</v>
      </c>
      <c r="F15">
        <f t="shared" si="6"/>
        <v>13</v>
      </c>
      <c r="G15" s="50">
        <f>IF(FT!A15&lt;&gt;"",FT!A15*10,"")</f>
        <v>3.8517200000000003</v>
      </c>
      <c r="H15" s="50">
        <f>IF(FT!B15&lt;&gt;"",FT!B15*100,"")</f>
        <v>52.086699999999993</v>
      </c>
      <c r="I15" s="50">
        <f t="shared" si="2"/>
        <v>1</v>
      </c>
      <c r="J15" t="str">
        <f>IF(FT!B15&lt;&gt;"",FT!E15,"")</f>
        <v>0 [5.280733]</v>
      </c>
      <c r="K15">
        <f>IF(FT!B15&lt;&gt;"",IF(FT!C15&lt;&gt;"",FT!C15,F15/$M$3*$M$4),"")</f>
        <v>5.2807300000000001</v>
      </c>
      <c r="M15">
        <f t="array" ref="M15">MAX(IF(ft_nq=3,row_n))</f>
        <v>0</v>
      </c>
      <c r="P15">
        <f t="shared" si="10"/>
        <v>12</v>
      </c>
      <c r="Q15">
        <f t="shared" si="12"/>
        <v>0</v>
      </c>
      <c r="R15">
        <f t="shared" si="13"/>
        <v>0</v>
      </c>
      <c r="S15">
        <f t="array" ref="S15">MAX(IF(ft_nq=P15,row_n))</f>
        <v>0</v>
      </c>
      <c r="T15">
        <f t="shared" si="11"/>
        <v>1</v>
      </c>
      <c r="V15" s="23">
        <f>FT!G15*10</f>
        <v>3.60392</v>
      </c>
      <c r="W15" s="23">
        <f>FT!H15*100</f>
        <v>44.938400000000001</v>
      </c>
      <c r="Y15" s="75">
        <f t="shared" si="3"/>
        <v>13.522971555564784</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0.27269199999999999</v>
      </c>
      <c r="C16" s="50">
        <f>IF(FH!$C$2&gt;0,FH!A16/FH!$C$2,0)</f>
        <v>0</v>
      </c>
      <c r="D16" s="50">
        <f>IF(hist!$D$2&gt;0,hist!B16/hist!$D$2,0)</f>
        <v>0</v>
      </c>
      <c r="E16" s="50">
        <f t="shared" si="1"/>
        <v>2.0954237430671343E-4</v>
      </c>
      <c r="F16">
        <f t="shared" si="6"/>
        <v>14</v>
      </c>
      <c r="G16" s="50">
        <f>IF(FT!A16&lt;&gt;"",FT!A16*10,"")</f>
        <v>3.8308</v>
      </c>
      <c r="H16" s="50">
        <f>IF(FT!B16&lt;&gt;"",FT!B16*100,"")</f>
        <v>51.803600000000003</v>
      </c>
      <c r="I16" s="50">
        <f t="shared" si="2"/>
        <v>1</v>
      </c>
      <c r="J16" t="str">
        <f>IF(FT!B16&lt;&gt;"",FT!E16,"")</f>
        <v>0 [5.687983]</v>
      </c>
      <c r="K16">
        <f>IF(FT!B16&lt;&gt;"",IF(FT!C16&lt;&gt;"",FT!C16,F16/$M$3*$M$4),"")</f>
        <v>5.6879799999999996</v>
      </c>
      <c r="M16">
        <f>M15+1</f>
        <v>1</v>
      </c>
      <c r="P16">
        <f t="shared" si="10"/>
        <v>13</v>
      </c>
      <c r="Q16">
        <f t="shared" si="12"/>
        <v>0</v>
      </c>
      <c r="R16">
        <f t="shared" si="13"/>
        <v>0</v>
      </c>
      <c r="S16">
        <f t="array" ref="S16">MAX(IF(ft_nq=P16,row_n))</f>
        <v>0</v>
      </c>
      <c r="T16">
        <f t="shared" si="11"/>
        <v>1</v>
      </c>
      <c r="V16" s="23">
        <f>FT!G16*10</f>
        <v>4.2923499999999999</v>
      </c>
      <c r="W16" s="23">
        <f>FT!H16*100</f>
        <v>54.308199999999992</v>
      </c>
      <c r="Y16" s="75">
        <f t="shared" si="3"/>
        <v>13.522919494622535</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0.29216999999999999</v>
      </c>
      <c r="C17" s="50">
        <f>IF(FH!$C$2&gt;0,FH!A17/FH!$C$2,0)</f>
        <v>0</v>
      </c>
      <c r="D17" s="50">
        <f>IF(hist!$D$2&gt;0,hist!B17/hist!$D$2,0)</f>
        <v>0</v>
      </c>
      <c r="E17" s="50">
        <f t="shared" si="1"/>
        <v>2.530733076141184E-4</v>
      </c>
      <c r="F17">
        <f t="shared" si="6"/>
        <v>15</v>
      </c>
      <c r="G17" s="50">
        <f>IF(FT!A17&lt;&gt;"",FT!A17*10,"")</f>
        <v>3.81427</v>
      </c>
      <c r="H17" s="50">
        <f>IF(FT!B17&lt;&gt;"",FT!B17*100,"")</f>
        <v>51.448099999999997</v>
      </c>
      <c r="I17" s="50">
        <f t="shared" si="2"/>
        <v>1</v>
      </c>
      <c r="J17" t="str">
        <f>IF(FT!B17&lt;&gt;"",FT!E17,"")</f>
        <v>0 [6.095973]</v>
      </c>
      <c r="K17">
        <f>IF(FT!B17&lt;&gt;"",IF(FT!C17&lt;&gt;"",FT!C17,F17/$M$3*$M$4),"")</f>
        <v>6.0959700000000003</v>
      </c>
      <c r="M17">
        <f>M3+1</f>
        <v>147</v>
      </c>
      <c r="P17">
        <f t="shared" si="10"/>
        <v>14</v>
      </c>
      <c r="Q17">
        <f t="shared" si="12"/>
        <v>0</v>
      </c>
      <c r="R17">
        <f t="shared" si="13"/>
        <v>0</v>
      </c>
      <c r="S17">
        <f t="array" ref="S17">MAX(IF(ft_nq=P17,row_n))</f>
        <v>0</v>
      </c>
      <c r="T17">
        <f t="shared" si="11"/>
        <v>1</v>
      </c>
      <c r="V17" t="s">
        <v>1522</v>
      </c>
      <c r="Y17" s="75">
        <f t="shared" si="3"/>
        <v>13.488321487466802</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0.31164800000000004</v>
      </c>
      <c r="C18" s="50">
        <f>IF(FH!$C$2&gt;0,FH!A18/FH!$C$2,0)</f>
        <v>3.1544858590205407E-2</v>
      </c>
      <c r="D18" s="50">
        <f>IF(hist!$D$2&gt;0,hist!B18/hist!$D$2,0)</f>
        <v>0.31683261501491544</v>
      </c>
      <c r="E18" s="50">
        <f t="shared" si="1"/>
        <v>3.0499392903580183E-4</v>
      </c>
      <c r="F18">
        <f t="shared" si="6"/>
        <v>16</v>
      </c>
      <c r="G18" s="50">
        <f>IF(FT!A18&lt;&gt;"",FT!A18*10,"")</f>
        <v>3.8020300000000002</v>
      </c>
      <c r="H18" s="50">
        <f>IF(FT!B18&lt;&gt;"",FT!B18*100,"")</f>
        <v>51.009400000000007</v>
      </c>
      <c r="I18" s="50">
        <f t="shared" si="2"/>
        <v>1</v>
      </c>
      <c r="J18" t="str">
        <f>IF(FT!B18&lt;&gt;"",FT!E18,"")</f>
        <v>0 [6.499203]</v>
      </c>
      <c r="K18">
        <f>IF(FT!B18&lt;&gt;"",IF(FT!C18&lt;&gt;"",FT!C18,F18/$M$3*$M$4),"")</f>
        <v>6.4992000000000001</v>
      </c>
      <c r="P18">
        <f t="shared" si="10"/>
        <v>15</v>
      </c>
      <c r="Q18">
        <f t="shared" si="12"/>
        <v>0</v>
      </c>
      <c r="R18">
        <f t="shared" si="13"/>
        <v>0</v>
      </c>
      <c r="S18">
        <f t="array" ref="S18">MAX(IF(ft_nq=P18,row_n))</f>
        <v>0</v>
      </c>
      <c r="T18">
        <f t="shared" si="11"/>
        <v>1</v>
      </c>
      <c r="V18" s="288">
        <f>M!B18*100</f>
        <v>59.428599999999996</v>
      </c>
      <c r="W18" s="287">
        <f>100-M!B19*100</f>
        <v>46.7637</v>
      </c>
      <c r="X18" t="str">
        <f>"(" &amp; ROUND(V18,1) &amp; " , " &amp; ROUND(100-W18,1) &amp; ")"</f>
        <v>(59.4 , 53.2)</v>
      </c>
      <c r="Y18" s="75">
        <f t="shared" si="3"/>
        <v>13.416359155503772</v>
      </c>
      <c r="Z18">
        <f>M!B18*100</f>
        <v>59.428599999999996</v>
      </c>
      <c r="AA18">
        <f>100-M!B19*100</f>
        <v>46.7637</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0.33112600000000003</v>
      </c>
      <c r="C19" s="50">
        <f>IF(FH!$C$2&gt;0,FH!A19/FH!$C$2,0)</f>
        <v>0</v>
      </c>
      <c r="D19" s="50">
        <f>IF(hist!$D$2&gt;0,hist!B19/hist!$D$2,0)</f>
        <v>0</v>
      </c>
      <c r="E19" s="50">
        <f t="shared" si="1"/>
        <v>3.667806543151835E-4</v>
      </c>
      <c r="F19">
        <f t="shared" si="6"/>
        <v>17</v>
      </c>
      <c r="G19" s="50">
        <f>IF(FT!A19&lt;&gt;"",FT!A19*10,"")</f>
        <v>3.7953999999999999</v>
      </c>
      <c r="H19" s="50">
        <f>IF(FT!B19&lt;&gt;"",FT!B19*100,"")</f>
        <v>50.539599999999993</v>
      </c>
      <c r="I19" s="50">
        <f t="shared" si="2"/>
        <v>1</v>
      </c>
      <c r="J19" t="str">
        <f>IF(FT!B19&lt;&gt;"",FT!E19,"")</f>
        <v>0 [6.906019]</v>
      </c>
      <c r="K19">
        <f>IF(FT!B19&lt;&gt;"",IF(FT!C19&lt;&gt;"",FT!C19,F19/$M$3*$M$4),"")</f>
        <v>6.9060199999999998</v>
      </c>
      <c r="P19">
        <f t="shared" si="10"/>
        <v>16</v>
      </c>
      <c r="Q19">
        <f t="shared" si="12"/>
        <v>0</v>
      </c>
      <c r="R19">
        <f t="shared" si="13"/>
        <v>0</v>
      </c>
      <c r="S19">
        <f t="array" ref="S19">MAX(IF(ft_nq=P19,row_n))</f>
        <v>0</v>
      </c>
      <c r="T19">
        <f t="shared" si="11"/>
        <v>1</v>
      </c>
      <c r="V19" t="s">
        <v>1521</v>
      </c>
      <c r="Y19" s="75">
        <f t="shared" si="3"/>
        <v>13.316014122358643</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0.35060400000000003</v>
      </c>
      <c r="C20" s="50">
        <f>IF(FH!$C$2&gt;0,FH!A20/FH!$C$2,0)</f>
        <v>0</v>
      </c>
      <c r="D20" s="50">
        <f>IF(hist!$D$2&gt;0,hist!B20/hist!$D$2,0)</f>
        <v>0</v>
      </c>
      <c r="E20" s="50">
        <f t="shared" si="1"/>
        <v>4.401411966807476E-4</v>
      </c>
      <c r="F20">
        <f t="shared" si="6"/>
        <v>18</v>
      </c>
      <c r="G20" s="50">
        <f>IF(FT!A20&lt;&gt;"",FT!A20*10,"")</f>
        <v>3.7898399999999999</v>
      </c>
      <c r="H20" s="50">
        <f>IF(FT!B20&lt;&gt;"",FT!B20*100,"")</f>
        <v>50.041500000000006</v>
      </c>
      <c r="I20" s="50">
        <f t="shared" si="2"/>
        <v>1</v>
      </c>
      <c r="J20" t="str">
        <f>IF(FT!B20&lt;&gt;"",FT!E20,"")</f>
        <v>0 [7.314161]</v>
      </c>
      <c r="K20">
        <f>IF(FT!B20&lt;&gt;"",IF(FT!C20&lt;&gt;"",FT!C20,F20/$M$3*$M$4),"")</f>
        <v>7.3141600000000002</v>
      </c>
      <c r="P20">
        <f t="shared" si="10"/>
        <v>17</v>
      </c>
      <c r="Q20">
        <f t="shared" si="12"/>
        <v>0</v>
      </c>
      <c r="R20">
        <f t="shared" si="13"/>
        <v>0</v>
      </c>
      <c r="S20">
        <f t="array" ref="S20">MAX(IF(ft_nq=P20,row_n))</f>
        <v>0</v>
      </c>
      <c r="T20">
        <f t="shared" si="11"/>
        <v>1</v>
      </c>
      <c r="V20" s="56">
        <v>50</v>
      </c>
      <c r="W20">
        <v>50</v>
      </c>
      <c r="Y20" s="75">
        <f t="shared" si="3"/>
        <v>13.204119435121275</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자족하는</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0.37008200000000002</v>
      </c>
      <c r="C21" s="50">
        <f>IF(FH!$C$2&gt;0,FH!A21/FH!$C$2,0)</f>
        <v>4.0667521511283736E-2</v>
      </c>
      <c r="D21" s="50">
        <f>IF(hist!$D$2&gt;0,hist!B21/hist!$D$2,0)</f>
        <v>0.27704381128262423</v>
      </c>
      <c r="E21" s="50">
        <f t="shared" si="1"/>
        <v>5.2704535682443585E-4</v>
      </c>
      <c r="F21">
        <f t="shared" si="6"/>
        <v>19</v>
      </c>
      <c r="G21" s="50">
        <f>IF(FT!A21&lt;&gt;"",FT!A21*10,"")</f>
        <v>3.7867000000000002</v>
      </c>
      <c r="H21" s="50">
        <f>IF(FT!B21&lt;&gt;"",FT!B21*100,"")</f>
        <v>49.654900000000005</v>
      </c>
      <c r="I21" s="50">
        <f t="shared" si="2"/>
        <v>1</v>
      </c>
      <c r="J21" t="str">
        <f>IF(FT!B21&lt;&gt;"",FT!E21,"")</f>
        <v>0 [7.717053]</v>
      </c>
      <c r="K21">
        <f>IF(FT!B21&lt;&gt;"",IF(FT!C21&lt;&gt;"",FT!C21,F21/$M$3*$M$4),"")</f>
        <v>7.7170500000000004</v>
      </c>
      <c r="P21">
        <f t="shared" si="10"/>
        <v>18</v>
      </c>
      <c r="Q21">
        <f t="shared" si="12"/>
        <v>0</v>
      </c>
      <c r="R21">
        <f t="shared" si="13"/>
        <v>0</v>
      </c>
      <c r="S21">
        <f t="array" ref="S21">MAX(IF(ft_nq=P21,row_n))</f>
        <v>0</v>
      </c>
      <c r="T21">
        <f t="shared" si="11"/>
        <v>1</v>
      </c>
      <c r="V21" s="288">
        <f>Measurement!DK17*100</f>
        <v>76.907140841887227</v>
      </c>
      <c r="W21" s="287">
        <f>'R3'!I3</f>
        <v>47.965068772614131</v>
      </c>
      <c r="X21" t="str">
        <f>"(" &amp; ROUND(V21,1) &amp; " , " &amp; ROUND(W21,1) &amp; ")" &amp; CHAR(10) &amp; AR26</f>
        <v>(76.9 , 48)
자족하는</v>
      </c>
      <c r="Y21" s="75">
        <f t="shared" si="3"/>
        <v>13.112974357620091</v>
      </c>
      <c r="AA21">
        <f>100-M!B19*100</f>
        <v>46.7637</v>
      </c>
      <c r="AC21">
        <f>'R3'!I3</f>
        <v>47.965068772614131</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0.38956000000000002</v>
      </c>
      <c r="C22" s="50">
        <f>IF(FH!$C$2&gt;0,FH!A22/FH!$C$2,0)</f>
        <v>0</v>
      </c>
      <c r="D22" s="50">
        <f>IF(hist!$D$2&gt;0,hist!B22/hist!$D$2,0)</f>
        <v>0</v>
      </c>
      <c r="E22" s="50">
        <f t="shared" si="1"/>
        <v>6.297589323047602E-4</v>
      </c>
      <c r="F22">
        <f t="shared" si="6"/>
        <v>20</v>
      </c>
      <c r="G22" s="50">
        <f>IF(FT!A22&lt;&gt;"",FT!A22*10,"")</f>
        <v>3.78491</v>
      </c>
      <c r="H22" s="50">
        <f>IF(FT!B22&lt;&gt;"",FT!B22*100,"")</f>
        <v>49.272199999999998</v>
      </c>
      <c r="I22" s="50">
        <f t="shared" si="2"/>
        <v>1</v>
      </c>
      <c r="J22" t="str">
        <f>IF(FT!B22&lt;&gt;"",FT!E22,"")</f>
        <v>0 [8.126419]</v>
      </c>
      <c r="K22">
        <f>IF(FT!B22&lt;&gt;"",IF(FT!C22&lt;&gt;"",FT!C22,F22/$M$3*$M$4),"")</f>
        <v>8.1264199999999995</v>
      </c>
      <c r="P22">
        <f t="shared" si="10"/>
        <v>19</v>
      </c>
      <c r="Q22">
        <f t="shared" si="12"/>
        <v>0</v>
      </c>
      <c r="R22">
        <f t="shared" si="13"/>
        <v>0</v>
      </c>
      <c r="S22">
        <f t="array" ref="S22">MAX(IF(ft_nq=P22,row_n))</f>
        <v>0</v>
      </c>
      <c r="T22">
        <f t="shared" si="11"/>
        <v>1</v>
      </c>
      <c r="V22" s="300">
        <f>X23</f>
        <v>90</v>
      </c>
      <c r="W22" s="300">
        <f>X23</f>
        <v>90</v>
      </c>
      <c r="X22" t="s">
        <v>1188</v>
      </c>
      <c r="Y22" s="75">
        <f t="shared" si="3"/>
        <v>13.018063837713445</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0.40903800000000001</v>
      </c>
      <c r="C23" s="50">
        <f>IF(FH!$C$2&gt;0,FH!A23/FH!$C$2,0)</f>
        <v>7.1886679933505629E-2</v>
      </c>
      <c r="D23" s="50">
        <f>IF(hist!$D$2&gt;0,hist!B23/hist!$D$2,0)</f>
        <v>0.23988557856583057</v>
      </c>
      <c r="E23" s="50">
        <f t="shared" si="1"/>
        <v>7.5088089298214319E-4</v>
      </c>
      <c r="F23">
        <f t="shared" si="6"/>
        <v>21</v>
      </c>
      <c r="G23" s="50">
        <f>IF(FT!A23&lt;&gt;"",FT!A23*10,"")</f>
        <v>3.7874400000000001</v>
      </c>
      <c r="H23" s="50">
        <f>IF(FT!B23&lt;&gt;"",FT!B23*100,"")</f>
        <v>48.879400000000004</v>
      </c>
      <c r="I23" s="50">
        <f t="shared" si="2"/>
        <v>1</v>
      </c>
      <c r="J23" t="str">
        <f>IF(FT!B23&lt;&gt;"",FT!E23,"")</f>
        <v>0 [8.531884]</v>
      </c>
      <c r="K23">
        <f>IF(FT!B23&lt;&gt;"",IF(FT!C23&lt;&gt;"",FT!C23,F23/$M$3*$M$4),"")</f>
        <v>8.5318799999999992</v>
      </c>
      <c r="P23">
        <f t="shared" si="10"/>
        <v>20</v>
      </c>
      <c r="Q23">
        <f t="shared" si="12"/>
        <v>0</v>
      </c>
      <c r="R23">
        <f t="shared" si="13"/>
        <v>0</v>
      </c>
      <c r="S23">
        <f t="array" ref="S23">MAX(IF(ft_nq=P23,row_n))</f>
        <v>0</v>
      </c>
      <c r="T23">
        <f t="shared" si="11"/>
        <v>1</v>
      </c>
      <c r="V23" s="300">
        <f>100-X23</f>
        <v>10</v>
      </c>
      <c r="W23" s="300">
        <f>X23</f>
        <v>90</v>
      </c>
      <c r="X23">
        <v>90</v>
      </c>
      <c r="Y23" s="75">
        <f t="shared" si="3"/>
        <v>12.905656591259532</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0.42851600000000001</v>
      </c>
      <c r="C24" s="50">
        <f>IF(FH!$C$2&gt;0,FH!A24/FH!$C$2,0)</f>
        <v>0</v>
      </c>
      <c r="D24" s="50">
        <f>IF(hist!$D$2&gt;0,hist!B24/hist!$D$2,0)</f>
        <v>0</v>
      </c>
      <c r="E24" s="50">
        <f t="shared" si="1"/>
        <v>8.9338394468533276E-4</v>
      </c>
      <c r="F24">
        <f t="shared" si="6"/>
        <v>22</v>
      </c>
      <c r="G24" s="50">
        <f>IF(FT!A24&lt;&gt;"",FT!A24*10,"")</f>
        <v>3.7887399999999998</v>
      </c>
      <c r="H24" s="50">
        <f>IF(FT!B24&lt;&gt;"",FT!B24*100,"")</f>
        <v>48.530099999999997</v>
      </c>
      <c r="I24" s="50">
        <f t="shared" si="2"/>
        <v>1</v>
      </c>
      <c r="J24" t="str">
        <f>IF(FT!B24&lt;&gt;"",FT!E24,"")</f>
        <v>0 [8.937601]</v>
      </c>
      <c r="K24">
        <f>IF(FT!B24&lt;&gt;"",IF(FT!C24&lt;&gt;"",FT!C24,F24/$M$3*$M$4),"")</f>
        <v>8.9375999999999998</v>
      </c>
      <c r="P24">
        <f t="shared" si="10"/>
        <v>21</v>
      </c>
      <c r="Q24">
        <f t="shared" si="12"/>
        <v>0</v>
      </c>
      <c r="R24">
        <f t="shared" si="13"/>
        <v>0</v>
      </c>
      <c r="S24">
        <f t="array" ref="S24">MAX(IF(ft_nq=P24,row_n))</f>
        <v>0</v>
      </c>
      <c r="T24">
        <f t="shared" si="11"/>
        <v>1</v>
      </c>
      <c r="V24" s="300">
        <f>100-X23</f>
        <v>10</v>
      </c>
      <c r="W24" s="300">
        <f>100-X23</f>
        <v>10</v>
      </c>
      <c r="Y24" s="75">
        <f t="shared" si="3"/>
        <v>12.809034137998385</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0.447994</v>
      </c>
      <c r="C25" s="50">
        <f>IF(FH!$C$2&gt;0,FH!A25/FH!$C$2,0)</f>
        <v>0</v>
      </c>
      <c r="D25" s="50">
        <f>IF(hist!$D$2&gt;0,hist!B25/hist!$D$2,0)</f>
        <v>0</v>
      </c>
      <c r="E25" s="50">
        <f t="shared" si="1"/>
        <v>1.0606585718013672E-3</v>
      </c>
      <c r="F25">
        <f t="shared" si="6"/>
        <v>23</v>
      </c>
      <c r="G25" s="50">
        <f>IF(FT!A25&lt;&gt;"",FT!A25*10,"")</f>
        <v>3.7885900000000001</v>
      </c>
      <c r="H25" s="50">
        <f>IF(FT!B25&lt;&gt;"",FT!B25*100,"")</f>
        <v>48.213000000000001</v>
      </c>
      <c r="I25" s="50">
        <f t="shared" si="2"/>
        <v>1</v>
      </c>
      <c r="J25" t="str">
        <f>IF(FT!B25&lt;&gt;"",FT!E25,"")</f>
        <v>0 [9.346180]</v>
      </c>
      <c r="K25">
        <f>IF(FT!B25&lt;&gt;"",IF(FT!C25&lt;&gt;"",FT!C25,F25/$M$3*$M$4),"")</f>
        <v>9.3461800000000004</v>
      </c>
      <c r="P25">
        <f t="shared" si="10"/>
        <v>22</v>
      </c>
      <c r="Q25">
        <f t="shared" si="12"/>
        <v>0</v>
      </c>
      <c r="R25">
        <f t="shared" si="13"/>
        <v>0</v>
      </c>
      <c r="S25">
        <f t="array" ref="S25">MAX(IF(ft_nq=P25,row_n))</f>
        <v>0</v>
      </c>
      <c r="T25">
        <f t="shared" si="11"/>
        <v>1</v>
      </c>
      <c r="V25" s="300">
        <f>X23</f>
        <v>90</v>
      </c>
      <c r="W25" s="300">
        <f>100-X23</f>
        <v>10</v>
      </c>
      <c r="Y25" s="75">
        <f t="shared" si="3"/>
        <v>12.725842595794214</v>
      </c>
    </row>
    <row r="26" spans="1:120">
      <c r="A26" s="50">
        <f t="shared" si="5"/>
        <v>24</v>
      </c>
      <c r="B26" s="50">
        <f t="shared" si="0"/>
        <v>0.467472</v>
      </c>
      <c r="C26" s="50">
        <f>IF(FH!$C$2&gt;0,FH!A26/FH!$C$2,0)</f>
        <v>9.2027882206198133E-2</v>
      </c>
      <c r="D26" s="50">
        <f>IF(hist!$D$2&gt;0,hist!B26/hist!$D$2,0)</f>
        <v>0.21248731552847103</v>
      </c>
      <c r="E26" s="50">
        <f t="shared" si="1"/>
        <v>1.2565606101501614E-3</v>
      </c>
      <c r="F26">
        <f t="shared" si="6"/>
        <v>24</v>
      </c>
      <c r="G26" s="50">
        <f>IF(FT!A26&lt;&gt;"",FT!A26*10,"")</f>
        <v>3.7837500000000004</v>
      </c>
      <c r="H26" s="50">
        <f>IF(FT!B26&lt;&gt;"",FT!B26*100,"")</f>
        <v>47.880499999999998</v>
      </c>
      <c r="I26" s="50">
        <f t="shared" si="2"/>
        <v>1</v>
      </c>
      <c r="J26" t="str">
        <f>IF(FT!B26&lt;&gt;"",FT!E26,"")</f>
        <v>0 [9.750239]</v>
      </c>
      <c r="K26">
        <f>IF(FT!B26&lt;&gt;"",IF(FT!C26&lt;&gt;"",FT!C26,F26/$M$3*$M$4),"")</f>
        <v>9.7502399999999998</v>
      </c>
      <c r="P26">
        <f t="shared" si="10"/>
        <v>23</v>
      </c>
      <c r="Q26">
        <f t="shared" si="12"/>
        <v>0</v>
      </c>
      <c r="R26">
        <f t="shared" si="13"/>
        <v>0</v>
      </c>
      <c r="S26">
        <f t="array" ref="S26">MAX(IF(ft_nq=P26,row_n))</f>
        <v>0</v>
      </c>
      <c r="T26">
        <f t="shared" si="11"/>
        <v>1</v>
      </c>
      <c r="V26" s="300">
        <f>X23</f>
        <v>90</v>
      </c>
      <c r="W26" s="300">
        <f>X23</f>
        <v>90</v>
      </c>
      <c r="Y26" s="75">
        <f t="shared" si="3"/>
        <v>12.654245127188634</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자족하는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자족하는</v>
      </c>
    </row>
    <row r="27" spans="1:120">
      <c r="A27" s="50">
        <f t="shared" si="5"/>
        <v>25</v>
      </c>
      <c r="B27" s="50">
        <f t="shared" si="0"/>
        <v>0.48694999999999999</v>
      </c>
      <c r="C27" s="50">
        <f>IF(FH!$C$2&gt;0,FH!A27/FH!$C$2,0)</f>
        <v>0</v>
      </c>
      <c r="D27" s="50">
        <f>IF(hist!$D$2&gt;0,hist!B27/hist!$D$2,0)</f>
        <v>0</v>
      </c>
      <c r="E27" s="50">
        <f t="shared" si="1"/>
        <v>1.4854623536618324E-3</v>
      </c>
      <c r="F27">
        <f t="shared" si="6"/>
        <v>25</v>
      </c>
      <c r="G27" s="50">
        <f>IF(FT!A27&lt;&gt;"",FT!A27*10,"")</f>
        <v>3.7787999999999999</v>
      </c>
      <c r="H27" s="50">
        <f>IF(FT!B27&lt;&gt;"",FT!B27*100,"")</f>
        <v>47.505399999999995</v>
      </c>
      <c r="I27" s="50">
        <f t="shared" si="2"/>
        <v>1</v>
      </c>
      <c r="J27" t="str">
        <f>IF(FT!B27&lt;&gt;"",FT!E27,"")</f>
        <v>0 [10.158629]</v>
      </c>
      <c r="K27">
        <f>IF(FT!B27&lt;&gt;"",IF(FT!C27&lt;&gt;"",FT!C27,F27/$M$3*$M$4),"")</f>
        <v>10.1586</v>
      </c>
      <c r="P27">
        <f t="shared" si="10"/>
        <v>24</v>
      </c>
      <c r="Q27">
        <f t="shared" si="12"/>
        <v>0</v>
      </c>
      <c r="R27">
        <f t="shared" si="13"/>
        <v>0</v>
      </c>
      <c r="S27">
        <f t="array" ref="S27">MAX(IF(ft_nq=P27,row_n))</f>
        <v>0</v>
      </c>
      <c r="T27">
        <f t="shared" si="11"/>
        <v>1</v>
      </c>
      <c r="V27" s="288">
        <v>60</v>
      </c>
      <c r="W27" s="288">
        <v>60</v>
      </c>
      <c r="X27" t="s">
        <v>1189</v>
      </c>
      <c r="Y27" s="75">
        <f t="shared" si="3"/>
        <v>12.571557108076638</v>
      </c>
      <c r="AS27" t="s">
        <v>2144</v>
      </c>
    </row>
    <row r="28" spans="1:120">
      <c r="A28" s="50">
        <f t="shared" si="5"/>
        <v>26</v>
      </c>
      <c r="B28" s="50">
        <f t="shared" si="0"/>
        <v>0.50642799999999999</v>
      </c>
      <c r="C28" s="50">
        <f>IF(FH!$C$2&gt;0,FH!A28/FH!$C$2,0)</f>
        <v>8.1053905453020325E-2</v>
      </c>
      <c r="D28" s="50">
        <f>IF(hist!$D$2&gt;0,hist!B28/hist!$D$2,0)</f>
        <v>0.18850138667918165</v>
      </c>
      <c r="E28" s="50">
        <f t="shared" si="1"/>
        <v>1.7523071414007896E-3</v>
      </c>
      <c r="F28">
        <f t="shared" si="6"/>
        <v>26</v>
      </c>
      <c r="G28" s="50">
        <f>IF(FT!A28&lt;&gt;"",FT!A28*10,"")</f>
        <v>3.77881</v>
      </c>
      <c r="H28" s="50">
        <f>IF(FT!B28&lt;&gt;"",FT!B28*100,"")</f>
        <v>47.099699999999999</v>
      </c>
      <c r="I28" s="50">
        <f t="shared" si="2"/>
        <v>1</v>
      </c>
      <c r="J28" t="str">
        <f>IF(FT!B28&lt;&gt;"",FT!E28,"")</f>
        <v>0 [10.564290]</v>
      </c>
      <c r="K28">
        <f>IF(FT!B28&lt;&gt;"",IF(FT!C28&lt;&gt;"",FT!C28,F28/$M$3*$M$4),"")</f>
        <v>10.564299999999999</v>
      </c>
      <c r="V28" s="288">
        <v>40</v>
      </c>
      <c r="W28" s="288">
        <v>60</v>
      </c>
      <c r="Y28" s="75">
        <f t="shared" si="3"/>
        <v>12.464161998089345</v>
      </c>
    </row>
    <row r="29" spans="1:120">
      <c r="A29" s="50">
        <f t="shared" si="5"/>
        <v>27</v>
      </c>
      <c r="B29" s="50">
        <f t="shared" si="0"/>
        <v>0.52590599999999998</v>
      </c>
      <c r="C29" s="50">
        <f>IF(FH!$C$2&gt;0,FH!A29/FH!$C$2,0)</f>
        <v>0</v>
      </c>
      <c r="D29" s="50">
        <f>IF(hist!$D$2&gt;0,hist!B29/hist!$D$2,0)</f>
        <v>0</v>
      </c>
      <c r="E29" s="50">
        <f t="shared" si="1"/>
        <v>2.0626673048509212E-3</v>
      </c>
      <c r="F29">
        <f t="shared" si="6"/>
        <v>27</v>
      </c>
      <c r="G29" s="50">
        <f>IF(FT!A29&lt;&gt;"",FT!A29*10,"")</f>
        <v>3.7788399999999998</v>
      </c>
      <c r="H29" s="50">
        <f>IF(FT!B29&lt;&gt;"",FT!B29*100,"")</f>
        <v>46.772200000000005</v>
      </c>
      <c r="I29" s="50">
        <f t="shared" si="2"/>
        <v>1</v>
      </c>
      <c r="J29" t="str">
        <f>IF(FT!B29&lt;&gt;"",FT!E29,"")</f>
        <v>0 [10.970625]</v>
      </c>
      <c r="K29">
        <f>IF(FT!B29&lt;&gt;"",IF(FT!C29&lt;&gt;"",FT!C29,F29/$M$3*$M$4),"")</f>
        <v>10.970599999999999</v>
      </c>
      <c r="V29" s="288">
        <v>40</v>
      </c>
      <c r="W29" s="288">
        <v>40</v>
      </c>
      <c r="Y29" s="75">
        <f t="shared" si="3"/>
        <v>12.377396237998965</v>
      </c>
    </row>
    <row r="30" spans="1:120">
      <c r="A30" s="50">
        <f t="shared" si="5"/>
        <v>28</v>
      </c>
      <c r="B30" s="50">
        <f t="shared" si="0"/>
        <v>0.54538399999999998</v>
      </c>
      <c r="C30" s="50">
        <f>IF(FH!$C$2&gt;0,FH!A30/FH!$C$2,0)</f>
        <v>0</v>
      </c>
      <c r="D30" s="50">
        <f>IF(hist!$D$2&gt;0,hist!B30/hist!$D$2,0)</f>
        <v>0</v>
      </c>
      <c r="E30" s="50">
        <f t="shared" si="1"/>
        <v>2.4228052786929863E-3</v>
      </c>
      <c r="F30">
        <f t="shared" si="6"/>
        <v>28</v>
      </c>
      <c r="G30" s="50">
        <f>IF(FT!A30&lt;&gt;"",FT!A30*10,"")</f>
        <v>3.7821400000000001</v>
      </c>
      <c r="H30" s="50">
        <f>IF(FT!B30&lt;&gt;"",FT!B30*100,"")</f>
        <v>46.486400000000003</v>
      </c>
      <c r="I30" s="50">
        <f t="shared" si="2"/>
        <v>1</v>
      </c>
      <c r="J30" t="str">
        <f>IF(FT!B30&lt;&gt;"",FT!E30,"")</f>
        <v>0 [11.374900]</v>
      </c>
      <c r="K30">
        <f>IF(FT!B30&lt;&gt;"",IF(FT!C30&lt;&gt;"",FT!C30,F30/$M$3*$M$4),"")</f>
        <v>11.3749</v>
      </c>
      <c r="V30" s="288">
        <v>60</v>
      </c>
      <c r="W30" s="288">
        <v>40</v>
      </c>
      <c r="Y30" s="75">
        <f t="shared" si="3"/>
        <v>12.291031003611712</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0.56486199999999998</v>
      </c>
      <c r="C31" s="50">
        <f>IF(FH!$C$2&gt;0,FH!A31/FH!$C$2,0)</f>
        <v>9.459001317217984E-2</v>
      </c>
      <c r="D31" s="50">
        <f>IF(hist!$D$2&gt;0,hist!B31/hist!$D$2,0)</f>
        <v>0.17198291360270854</v>
      </c>
      <c r="E31" s="50">
        <f t="shared" si="1"/>
        <v>2.8397375913311353E-3</v>
      </c>
      <c r="F31">
        <f t="shared" si="6"/>
        <v>29</v>
      </c>
      <c r="G31" s="50">
        <f>IF(FT!A31&lt;&gt;"",FT!A31*10,"")</f>
        <v>3.78898</v>
      </c>
      <c r="H31" s="50">
        <f>IF(FT!B31&lt;&gt;"",FT!B31*100,"")</f>
        <v>46.256300000000003</v>
      </c>
      <c r="I31" s="50">
        <f t="shared" si="2"/>
        <v>1</v>
      </c>
      <c r="J31" t="str">
        <f>IF(FT!B31&lt;&gt;"",FT!E31,"")</f>
        <v>0 [11.783982]</v>
      </c>
      <c r="K31">
        <f>IF(FT!B31&lt;&gt;"",IF(FT!C31&lt;&gt;"",FT!C31,F31/$M$3*$M$4),"")</f>
        <v>11.784000000000001</v>
      </c>
      <c r="V31" s="288">
        <v>60</v>
      </c>
      <c r="W31" s="288">
        <v>60</v>
      </c>
      <c r="Y31" s="75">
        <f t="shared" si="3"/>
        <v>12.208114057081326</v>
      </c>
      <c r="CB31" t="str">
        <f ca="1">IF(W8=1,CB33,IF(W8=2,CB34,IF(W8=3,CB35,IF(W8=4,CB36,IF(W8=5,CB37,IF(W8=6,CB38,IF(W8=7,CB39,IF(W8=8,CB40,""))))))))</f>
        <v>심리적으로 편안하지만 심리적 정보가 감소할 가능성이 있다. 에너지 대사량이 조금 크며감소하고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0.58433999999999997</v>
      </c>
      <c r="C32" s="50">
        <f>IF(FH!$C$2&gt;0,FH!A32/FH!$C$2,0)</f>
        <v>0</v>
      </c>
      <c r="D32" s="50">
        <f>IF(hist!$D$2&gt;0,hist!B32/hist!$D$2,0)</f>
        <v>0</v>
      </c>
      <c r="E32" s="50">
        <f t="shared" si="1"/>
        <v>3.3213013541182777E-3</v>
      </c>
      <c r="F32">
        <f t="shared" si="6"/>
        <v>30</v>
      </c>
      <c r="G32" s="50">
        <f>IF(FT!A32&lt;&gt;"",FT!A32*10,"")</f>
        <v>3.7960599999999998</v>
      </c>
      <c r="H32" s="50">
        <f>IF(FT!B32&lt;&gt;"",FT!B32*100,"")</f>
        <v>46.005400000000002</v>
      </c>
      <c r="I32" s="50">
        <f t="shared" si="2"/>
        <v>1</v>
      </c>
      <c r="J32" t="str">
        <f>IF(FT!B32&lt;&gt;"",FT!E32,"")</f>
        <v>0 [12.187861]</v>
      </c>
      <c r="K32">
        <f>IF(FT!B32&lt;&gt;"",IF(FT!C32&lt;&gt;"",FT!C32,F32/$M$3*$M$4),"")</f>
        <v>12.187900000000001</v>
      </c>
      <c r="Y32" s="75">
        <f t="shared" si="3"/>
        <v>12.119249959168192</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0.60381800000000008</v>
      </c>
      <c r="C33" s="50">
        <f>IF(FH!$C$2&gt;0,FH!A33/FH!$C$2,0)</f>
        <v>8.9303010378279674E-2</v>
      </c>
      <c r="D33" s="50">
        <f>IF(hist!$D$2&gt;0,hist!B33/hist!$D$2,0)</f>
        <v>0.1633426664721136</v>
      </c>
      <c r="E33" s="50">
        <f t="shared" si="1"/>
        <v>3.8762227607800738E-3</v>
      </c>
      <c r="F33">
        <f t="shared" si="6"/>
        <v>31</v>
      </c>
      <c r="G33" s="50">
        <f>IF(FT!A33&lt;&gt;"",FT!A33*10,"")</f>
        <v>3.8047500000000003</v>
      </c>
      <c r="H33" s="50">
        <f>IF(FT!B33&lt;&gt;"",FT!B33*100,"")</f>
        <v>45.750800000000005</v>
      </c>
      <c r="I33" s="50">
        <f t="shared" si="2"/>
        <v>1</v>
      </c>
      <c r="J33" t="str">
        <f>IF(FT!B33&lt;&gt;"",FT!E33,"")</f>
        <v>0 [12.596081]</v>
      </c>
      <c r="K33">
        <f>IF(FT!B33&lt;&gt;"",IF(FT!C33&lt;&gt;"",FT!C33,F33/$M$3*$M$4),"")</f>
        <v>12.5961</v>
      </c>
      <c r="W33" s="23">
        <f>FH_info!G2</f>
        <v>0.53978099999999996</v>
      </c>
      <c r="Y33" s="75">
        <f t="shared" si="3"/>
        <v>12.024653393784087</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0.62329600000000007</v>
      </c>
      <c r="C34" s="50">
        <f>IF(FH!$C$2&gt;0,FH!A34/FH!$C$2,0)</f>
        <v>0</v>
      </c>
      <c r="D34" s="50">
        <f>IF(hist!$D$2&gt;0,hist!B34/hist!$D$2,0)</f>
        <v>0</v>
      </c>
      <c r="E34" s="50">
        <f t="shared" si="1"/>
        <v>4.5141869914030776E-3</v>
      </c>
      <c r="F34">
        <f t="shared" si="6"/>
        <v>32</v>
      </c>
      <c r="G34" s="50">
        <f>IF(FT!A34&lt;&gt;"",FT!A34*10,"")</f>
        <v>3.8096899999999998</v>
      </c>
      <c r="H34" s="50">
        <f>IF(FT!B34&lt;&gt;"",FT!B34*100,"")</f>
        <v>45.562799999999996</v>
      </c>
      <c r="I34" s="50">
        <f t="shared" si="2"/>
        <v>1</v>
      </c>
      <c r="J34" t="str">
        <f>IF(FT!B34&lt;&gt;"",FT!E34,"")</f>
        <v>0 [13.001602]</v>
      </c>
      <c r="K34">
        <f>IF(FT!B34&lt;&gt;"",IF(FT!C34&lt;&gt;"",FT!C34,F34/$M$3*$M$4),"")</f>
        <v>13.0016</v>
      </c>
      <c r="V34" t="s">
        <v>1253</v>
      </c>
      <c r="W34" s="23">
        <f>IF(FH_info!G2&lt;&gt;0,(1-FH_info!G2)*100,0)</f>
        <v>46.021900000000002</v>
      </c>
      <c r="X34" t="s">
        <v>1054</v>
      </c>
      <c r="Y34" s="75">
        <f t="shared" si="3"/>
        <v>11.95971325750914</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0.64277400000000007</v>
      </c>
      <c r="C35" s="50">
        <f>IF(FH!$C$2&gt;0,FH!A35/FH!$C$2,0)</f>
        <v>0</v>
      </c>
      <c r="D35" s="50">
        <f>IF(hist!$D$2&gt;0,hist!B35/hist!$D$2,0)</f>
        <v>0</v>
      </c>
      <c r="E35" s="50">
        <f t="shared" si="1"/>
        <v>5.2459087892967864E-3</v>
      </c>
      <c r="F35">
        <f t="shared" si="6"/>
        <v>33</v>
      </c>
      <c r="G35" s="50">
        <f>IF(FT!A35&lt;&gt;"",FT!A35*10,"")</f>
        <v>3.8097300000000001</v>
      </c>
      <c r="H35" s="50">
        <f>IF(FT!B35&lt;&gt;"",FT!B35*100,"")</f>
        <v>45.408999999999999</v>
      </c>
      <c r="I35" s="50">
        <f t="shared" si="2"/>
        <v>1</v>
      </c>
      <c r="J35" t="str">
        <f>IF(FT!B35&lt;&gt;"",FT!E35,"")</f>
        <v>0 [13.409969]</v>
      </c>
      <c r="K35">
        <f>IF(FT!B35&lt;&gt;"",IF(FT!C35&lt;&gt;"",FT!C35,F35/$M$3*$M$4),"")</f>
        <v>13.41</v>
      </c>
      <c r="V35" s="52">
        <f>IF(V36&gt;3,100,V36/3*100)</f>
        <v>62.120666666666665</v>
      </c>
      <c r="W35" s="23">
        <f>IF(FH_info!G2*1&lt;&gt;0,(1-NORMSDIST((FH_info!G2*1-0.5308)/0.1538))*100,0)</f>
        <v>47.671738971215127</v>
      </c>
      <c r="X35" t="s">
        <v>1053</v>
      </c>
      <c r="Y35" s="75">
        <f t="shared" si="3"/>
        <v>11.91921737235972</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0.66225200000000006</v>
      </c>
      <c r="C36" s="50">
        <f>IF(FH!$C$2&gt;0,FH!A36/FH!$C$2,0)</f>
        <v>0.10492722534475943</v>
      </c>
      <c r="D36" s="50">
        <f>IF(hist!$D$2&gt;0,hist!B36/hist!$D$2,0)</f>
        <v>0.15443736849466072</v>
      </c>
      <c r="E36" s="50">
        <f t="shared" si="1"/>
        <v>6.0832028451618591E-3</v>
      </c>
      <c r="F36">
        <f t="shared" si="6"/>
        <v>34</v>
      </c>
      <c r="G36" s="50">
        <f>IF(FT!A36&lt;&gt;"",FT!A36*10,"")</f>
        <v>3.8050699999999997</v>
      </c>
      <c r="H36" s="50">
        <f>IF(FT!B36&lt;&gt;"",FT!B36*100,"")</f>
        <v>45.230699999999999</v>
      </c>
      <c r="I36" s="50">
        <f t="shared" si="2"/>
        <v>1</v>
      </c>
      <c r="J36" t="str">
        <f>IF(FT!B36&lt;&gt;"",FT!E36,"")</f>
        <v>0 [13.814051]</v>
      </c>
      <c r="K36">
        <f>IF(FT!B36&lt;&gt;"",IF(FT!C36&lt;&gt;"",FT!C36,F36/$M$3*$M$4),"")</f>
        <v>13.8141</v>
      </c>
      <c r="R36" s="71" t="s">
        <v>2215</v>
      </c>
      <c r="S36" t="s">
        <v>1251</v>
      </c>
      <c r="U36" t="s">
        <v>386</v>
      </c>
      <c r="V36" s="495">
        <f>FH_info!F2*1</f>
        <v>1.8636200000000001</v>
      </c>
      <c r="W36" s="495">
        <f>IF(W34&gt;=60,30/40*(W34-60)+70,IF(W34&gt;=35,35/25*(W34-35)+35,IF(W34&gt;=0,W34,0)))</f>
        <v>50.430660000000003</v>
      </c>
      <c r="X36" s="23" t="s">
        <v>388</v>
      </c>
      <c r="Y36" s="75">
        <f t="shared" si="3"/>
        <v>11.886956087535841</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0.68173000000000006</v>
      </c>
      <c r="C37" s="50">
        <f>IF(FH!$C$2&gt;0,FH!A37/FH!$C$2,0)</f>
        <v>0</v>
      </c>
      <c r="D37" s="50">
        <f>IF(hist!$D$2&gt;0,hist!B37/hist!$D$2,0)</f>
        <v>0</v>
      </c>
      <c r="E37" s="50">
        <f t="shared" si="1"/>
        <v>7.039052982763706E-3</v>
      </c>
      <c r="F37">
        <f t="shared" si="6"/>
        <v>35</v>
      </c>
      <c r="G37" s="50">
        <f>IF(FT!A37&lt;&gt;"",FT!A37*10,"")</f>
        <v>3.7981500000000001</v>
      </c>
      <c r="H37" s="50">
        <f>IF(FT!B37&lt;&gt;"",FT!B37*100,"")</f>
        <v>45.147599999999997</v>
      </c>
      <c r="I37" s="50">
        <f t="shared" si="2"/>
        <v>1</v>
      </c>
      <c r="J37" t="str">
        <f>IF(FT!B37&lt;&gt;"",FT!E37,"")</f>
        <v>0 [14.217136]</v>
      </c>
      <c r="K37">
        <f>IF(FT!B37&lt;&gt;"",IF(FT!C37&lt;&gt;"",FT!C37,F37/$M$3*$M$4),"")</f>
        <v>14.2171</v>
      </c>
      <c r="R37" s="71" t="s">
        <v>2222</v>
      </c>
      <c r="S37" t="s">
        <v>2216</v>
      </c>
      <c r="U37" t="s">
        <v>458</v>
      </c>
      <c r="V37" s="130" t="str">
        <f>IF(V36&gt;=2.5,"v","")</f>
        <v/>
      </c>
      <c r="W37" s="130" t="str">
        <f>IF(W36&gt;=60,"v","")</f>
        <v/>
      </c>
      <c r="Y37" s="75">
        <f t="shared" si="3"/>
        <v>11.886734331187551</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0.70120800000000005</v>
      </c>
      <c r="C38" s="50">
        <f>IF(FH!$C$2&gt;0,FH!A38/FH!$C$2,0)</f>
        <v>0</v>
      </c>
      <c r="D38" s="50">
        <f>IF(hist!$D$2&gt;0,hist!B38/hist!$D$2,0)</f>
        <v>0</v>
      </c>
      <c r="E38" s="50">
        <f t="shared" si="1"/>
        <v>8.1276789955798158E-3</v>
      </c>
      <c r="F38">
        <f t="shared" si="6"/>
        <v>36</v>
      </c>
      <c r="G38" s="50">
        <f>IF(FT!A38&lt;&gt;"",FT!A38*10,"")</f>
        <v>3.79067</v>
      </c>
      <c r="H38" s="50">
        <f>IF(FT!B38&lt;&gt;"",FT!B38*100,"")</f>
        <v>45.085700000000003</v>
      </c>
      <c r="I38" s="50">
        <f t="shared" si="2"/>
        <v>1</v>
      </c>
      <c r="J38" t="str">
        <f>IF(FT!B38&lt;&gt;"",FT!E38,"")</f>
        <v>0 [14.625378]</v>
      </c>
      <c r="K38">
        <f>IF(FT!B38&lt;&gt;"",IF(FT!C38&lt;&gt;"",FT!C38,F38/$M$3*$M$4),"")</f>
        <v>14.625400000000001</v>
      </c>
      <c r="U38" t="s">
        <v>460</v>
      </c>
      <c r="V38" s="130" t="str">
        <f>IF(V36&gt;=1,IF(V36&lt;2.5,"v",""),"")</f>
        <v>v</v>
      </c>
      <c r="W38" s="130" t="str">
        <f>IF(W36*1&gt;35,IF(W36&lt;60,"v",""),"")</f>
        <v>v</v>
      </c>
      <c r="Y38" s="75">
        <f t="shared" si="3"/>
        <v>11.893860452110049</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0.72068600000000005</v>
      </c>
      <c r="C39" s="50">
        <f>IF(FH!$C$2&gt;0,FH!A39/FH!$C$2,0)</f>
        <v>7.8343669380470674E-2</v>
      </c>
      <c r="D39" s="50">
        <f>IF(hist!$D$2&gt;0,hist!B39/hist!$D$2,0)</f>
        <v>0.15011064797797577</v>
      </c>
      <c r="E39" s="50">
        <f t="shared" si="1"/>
        <v>9.3645998369266091E-3</v>
      </c>
      <c r="F39">
        <f t="shared" si="6"/>
        <v>37</v>
      </c>
      <c r="G39" s="50">
        <f>IF(FT!A39&lt;&gt;"",FT!A39*10,"")</f>
        <v>3.7858799999999997</v>
      </c>
      <c r="H39" s="50">
        <f>IF(FT!B39&lt;&gt;"",FT!B39*100,"")</f>
        <v>45.026299999999999</v>
      </c>
      <c r="I39" s="50">
        <f t="shared" si="2"/>
        <v>1</v>
      </c>
      <c r="J39" t="str">
        <f>IF(FT!B39&lt;&gt;"",FT!E39,"")</f>
        <v>0 [15.033402]</v>
      </c>
      <c r="K39">
        <f>IF(FT!B39&lt;&gt;"",IF(FT!C39&lt;&gt;"",FT!C39,F39/$M$3*$M$4),"")</f>
        <v>15.0334</v>
      </c>
      <c r="U39" t="s">
        <v>462</v>
      </c>
      <c r="V39" s="131" t="str">
        <f>IF(V36&lt;1,"v","")</f>
        <v/>
      </c>
      <c r="W39" s="130" t="str">
        <f>IF(W36&lt;=35,"v","")</f>
        <v/>
      </c>
      <c r="Y39" s="75">
        <f t="shared" si="3"/>
        <v>11.893219013809208</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0.74016400000000004</v>
      </c>
      <c r="C40" s="50">
        <f>IF(FH!$C$2&gt;0,FH!A40/FH!$C$2,0)</f>
        <v>0</v>
      </c>
      <c r="D40" s="50">
        <f>IF(hist!$D$2&gt;0,hist!B40/hist!$D$2,0)</f>
        <v>0</v>
      </c>
      <c r="E40" s="50">
        <f t="shared" si="1"/>
        <v>1.0766691719561957E-2</v>
      </c>
      <c r="F40">
        <f t="shared" si="6"/>
        <v>38</v>
      </c>
      <c r="G40" s="50">
        <f>IF(FT!A40&lt;&gt;"",FT!A40*10,"")</f>
        <v>3.7843200000000001</v>
      </c>
      <c r="H40" s="50">
        <f>IF(FT!B40&lt;&gt;"",FT!B40*100,"")</f>
        <v>44.964799999999997</v>
      </c>
      <c r="I40" s="50">
        <f t="shared" si="2"/>
        <v>1</v>
      </c>
      <c r="J40" t="str">
        <f>IF(FT!B40&lt;&gt;"",FT!E40,"")</f>
        <v>0 [15.438347]</v>
      </c>
      <c r="K40">
        <f>IF(FT!B40&lt;&gt;"",IF(FT!C40&lt;&gt;"",FT!C40,F40/$M$3*$M$4),"")</f>
        <v>15.4383</v>
      </c>
      <c r="V40" s="287" t="str">
        <f>IF(V36&lt;1,lang!B231,IF(V36&lt;2.5,lang!B230,lang!B229))</f>
        <v>보 통</v>
      </c>
      <c r="W40" s="287" t="str">
        <f>IF(W36&lt;=35,lang!B242,IF(W36&lt;60,lang!B241,lang!B240))</f>
        <v>보 통</v>
      </c>
      <c r="X40" t="s">
        <v>1055</v>
      </c>
      <c r="Y40" s="75">
        <f t="shared" si="3"/>
        <v>11.881870454929814</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0.75964200000000015</v>
      </c>
      <c r="C41" s="50">
        <f>IF(FH!$C$2&gt;0,FH!A41/FH!$C$2,0)</f>
        <v>0.11677497853786621</v>
      </c>
      <c r="D41" s="50">
        <f>IF(hist!$D$2&gt;0,hist!B41/hist!$D$2,0)</f>
        <v>0.15596795894917503</v>
      </c>
      <c r="E41" s="50">
        <f t="shared" si="1"/>
        <v>1.2352239537803527E-2</v>
      </c>
      <c r="F41">
        <f t="shared" si="6"/>
        <v>39</v>
      </c>
      <c r="G41" s="50">
        <f>IF(FT!A41&lt;&gt;"",FT!A41*10,"")</f>
        <v>3.78132</v>
      </c>
      <c r="H41" s="50">
        <f>IF(FT!B41&lt;&gt;"",FT!B41*100,"")</f>
        <v>44.978999999999999</v>
      </c>
      <c r="I41" s="50">
        <f t="shared" si="2"/>
        <v>1</v>
      </c>
      <c r="J41" t="str">
        <f>IF(FT!B41&lt;&gt;"",FT!E41,"")</f>
        <v>0 [15.844330]</v>
      </c>
      <c r="K41">
        <f>IF(FT!B41&lt;&gt;"",IF(FT!C41&lt;&gt;"",FT!C41,F41/$M$3*$M$4),"")</f>
        <v>15.8443</v>
      </c>
      <c r="V41" t="s">
        <v>2216</v>
      </c>
      <c r="W41" s="287" t="s">
        <v>2154</v>
      </c>
      <c r="X41" t="s">
        <v>1056</v>
      </c>
      <c r="Y41" s="75">
        <f t="shared" si="3"/>
        <v>11.895052521341754</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0.77912000000000003</v>
      </c>
      <c r="C42" s="50">
        <f>IF(FH!$C$2&gt;0,FH!A42/FH!$C$2,0)</f>
        <v>0</v>
      </c>
      <c r="D42" s="50">
        <f>IF(hist!$D$2&gt;0,hist!B42/hist!$D$2,0)</f>
        <v>0</v>
      </c>
      <c r="E42" s="50">
        <f t="shared" si="1"/>
        <v>1.4140979889307383E-2</v>
      </c>
      <c r="F42">
        <f t="shared" si="6"/>
        <v>40</v>
      </c>
      <c r="G42" s="50">
        <f>IF(FT!A42&lt;&gt;"",FT!A42*10,"")</f>
        <v>3.7796000000000003</v>
      </c>
      <c r="H42" s="50">
        <f>IF(FT!B42&lt;&gt;"",FT!B42*100,"")</f>
        <v>45.025300000000001</v>
      </c>
      <c r="I42" s="50">
        <f t="shared" si="2"/>
        <v>1</v>
      </c>
      <c r="J42" t="str">
        <f>IF(FT!B42&lt;&gt;"",FT!E42,"")</f>
        <v>0 [16.252162]</v>
      </c>
      <c r="K42">
        <f>IF(FT!B42&lt;&gt;"",IF(FT!C42&lt;&gt;"",FT!C42,F42/$M$3*$M$4),"")</f>
        <v>16.252199999999998</v>
      </c>
      <c r="U42" t="s">
        <v>464</v>
      </c>
      <c r="V42" t="s">
        <v>273</v>
      </c>
      <c r="Y42" s="75">
        <f t="shared" si="3"/>
        <v>11.912715631283733</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0.79859800000000014</v>
      </c>
      <c r="C43" s="50">
        <f>IF(FH!$C$2&gt;0,FH!A43/FH!$C$2,0)</f>
        <v>0</v>
      </c>
      <c r="D43" s="50">
        <f>IF(hist!$D$2&gt;0,hist!B43/hist!$D$2,0)</f>
        <v>0</v>
      </c>
      <c r="E43" s="50">
        <f t="shared" si="1"/>
        <v>1.6154133848702346E-2</v>
      </c>
      <c r="F43">
        <f t="shared" si="6"/>
        <v>41</v>
      </c>
      <c r="G43" s="50">
        <f>IF(FT!A43&lt;&gt;"",FT!A43*10,"")</f>
        <v>3.7766999999999999</v>
      </c>
      <c r="H43" s="50">
        <f>IF(FT!B43&lt;&gt;"",FT!B43*100,"")</f>
        <v>45.080300000000001</v>
      </c>
      <c r="I43" s="50">
        <f t="shared" si="2"/>
        <v>1</v>
      </c>
      <c r="J43" t="str">
        <f>IF(FT!B43&lt;&gt;"",FT!E43,"")</f>
        <v>0 [16.655878]</v>
      </c>
      <c r="K43">
        <f>IF(FT!B43&lt;&gt;"",IF(FT!C43&lt;&gt;"",FT!C43,F43/$M$3*$M$4),"")</f>
        <v>16.655899999999999</v>
      </c>
      <c r="V43" s="287" t="str">
        <f>IF(M!B17="","",IF(W43&lt;5,CJ4,IF(W43&lt;10,CK4,IF(W43&lt;30,CL4,IF(W43&lt;40,CM4,CN4)))))</f>
        <v>보통</v>
      </c>
      <c r="W43" s="287">
        <f>IF(M!B17="","",M!B17*1)</f>
        <v>14.1777</v>
      </c>
      <c r="Y43" s="75">
        <f t="shared" si="3"/>
        <v>11.936425980353219</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0.81807600000000003</v>
      </c>
      <c r="C44" s="50">
        <f>IF(FH!$C$2&gt;0,FH!A44/FH!$C$2,0)</f>
        <v>0.14626121983559898</v>
      </c>
      <c r="D44" s="50">
        <f>IF(hist!$D$2&gt;0,hist!B44/hist!$D$2,0)</f>
        <v>0.14518101497077943</v>
      </c>
      <c r="E44" s="50">
        <f t="shared" si="1"/>
        <v>1.8414427535495499E-2</v>
      </c>
      <c r="F44">
        <f t="shared" si="6"/>
        <v>42</v>
      </c>
      <c r="G44" s="50">
        <f>IF(FT!A44&lt;&gt;"",FT!A44*10,"")</f>
        <v>3.7733299999999996</v>
      </c>
      <c r="H44" s="50">
        <f>IF(FT!B44&lt;&gt;"",FT!B44*100,"")</f>
        <v>45.151000000000003</v>
      </c>
      <c r="I44" s="50">
        <f t="shared" si="2"/>
        <v>1</v>
      </c>
      <c r="J44" t="str">
        <f>IF(FT!B44&lt;&gt;"",FT!E44,"")</f>
        <v>0 [17.063311]</v>
      </c>
      <c r="K44">
        <f>IF(FT!B44&lt;&gt;"",IF(FT!C44&lt;&gt;"",FT!C44,F44/$M$3*$M$4),"")</f>
        <v>17.063300000000002</v>
      </c>
      <c r="V44" s="287" t="str">
        <f>IF(M!B17="","",IF(W43&lt;5,CJ5,IF(W43&lt;10,CK5,IF(W43&lt;30,CL5,IF(W43&lt;40,CM5,CN5)))))</f>
        <v>감정변화가 안정된 정상적인 상태</v>
      </c>
      <c r="Y44" s="75">
        <f t="shared" si="3"/>
        <v>11.965823291363334</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0.83755400000000013</v>
      </c>
      <c r="C45" s="50">
        <f>IF(FH!$C$2&gt;0,FH!A45/FH!$C$2,0)</f>
        <v>0</v>
      </c>
      <c r="D45" s="50">
        <f>IF(hist!$D$2&gt;0,hist!B45/hist!$D$2,0)</f>
        <v>0</v>
      </c>
      <c r="E45" s="50">
        <f t="shared" si="1"/>
        <v>2.094609842856714E-2</v>
      </c>
      <c r="F45">
        <f t="shared" si="6"/>
        <v>43</v>
      </c>
      <c r="G45" s="50">
        <f>IF(FT!A45&lt;&gt;"",FT!A45*10,"")</f>
        <v>3.7721800000000001</v>
      </c>
      <c r="H45" s="50">
        <f>IF(FT!B45&lt;&gt;"",FT!B45*100,"")</f>
        <v>45.218499999999999</v>
      </c>
      <c r="I45" s="50">
        <f t="shared" si="2"/>
        <v>1</v>
      </c>
      <c r="J45" t="str">
        <f>IF(FT!B45&lt;&gt;"",FT!E45,"")</f>
        <v>0 [17.468874]</v>
      </c>
      <c r="K45">
        <f>IF(FT!B45&lt;&gt;"",IF(FT!C45&lt;&gt;"",FT!C45,F45/$M$3*$M$4),"")</f>
        <v>17.468900000000001</v>
      </c>
      <c r="V45" s="287">
        <f>IF(M!B17="","",IF(W43&lt;5,CJ3,IF(W43&lt;10,CK3,IF(W43&lt;30,CL3,IF(W43&lt;40,CM3,CN3)))))</f>
        <v>3</v>
      </c>
      <c r="Y45" s="75">
        <f t="shared" si="3"/>
        <v>11.987365396136981</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0.85703200000000002</v>
      </c>
      <c r="C46" s="50">
        <f>IF(FH!$C$2&gt;0,FH!A46/FH!$C$2,0)</f>
        <v>0.14374365146805365</v>
      </c>
      <c r="D46" s="50">
        <f>IF(hist!$D$2&gt;0,hist!B46/hist!$D$2,0)</f>
        <v>0.14555200797029005</v>
      </c>
      <c r="E46" s="50">
        <f t="shared" si="1"/>
        <v>2.3774885313875456E-2</v>
      </c>
      <c r="F46">
        <f t="shared" si="6"/>
        <v>44</v>
      </c>
      <c r="G46" s="50">
        <f>IF(FT!A46&lt;&gt;"",FT!A46*10,"")</f>
        <v>3.7702799999999996</v>
      </c>
      <c r="H46" s="50">
        <f>IF(FT!B46&lt;&gt;"",FT!B46*100,"")</f>
        <v>45.167400000000001</v>
      </c>
      <c r="I46" s="50">
        <f t="shared" si="2"/>
        <v>1</v>
      </c>
      <c r="J46" t="str">
        <f>IF(FT!B46&lt;&gt;"",FT!E46,"")</f>
        <v>0 [17.874107]</v>
      </c>
      <c r="K46">
        <f>IF(FT!B46&lt;&gt;"",IF(FT!C46&lt;&gt;"",FT!C46,F46/$M$3*$M$4),"")</f>
        <v>17.874099999999999</v>
      </c>
      <c r="Y46" s="75">
        <f t="shared" si="3"/>
        <v>11.979852955218181</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0.87651000000000012</v>
      </c>
      <c r="C47" s="50">
        <f>IF(FH!$C$2&gt;0,FH!A47/FH!$C$2,0)</f>
        <v>0</v>
      </c>
      <c r="D47" s="50">
        <f>IF(hist!$D$2&gt;0,hist!B47/hist!$D$2,0)</f>
        <v>0</v>
      </c>
      <c r="E47" s="50">
        <f t="shared" si="1"/>
        <v>2.6927999715546422E-2</v>
      </c>
      <c r="F47">
        <f t="shared" si="6"/>
        <v>45</v>
      </c>
      <c r="G47" s="50">
        <f>IF(FT!A47&lt;&gt;"",FT!A47*10,"")</f>
        <v>3.76586</v>
      </c>
      <c r="H47" s="50">
        <f>IF(FT!B47&lt;&gt;"",FT!B47*100,"")</f>
        <v>45.197099999999999</v>
      </c>
      <c r="I47" s="50">
        <f t="shared" si="2"/>
        <v>1</v>
      </c>
      <c r="J47" t="str">
        <f>IF(FT!B47&lt;&gt;"",FT!E47,"")</f>
        <v>0 [18.281932]</v>
      </c>
      <c r="K47">
        <f>IF(FT!B47&lt;&gt;"",IF(FT!C47&lt;&gt;"",FT!C47,F47/$M$3*$M$4),"")</f>
        <v>18.2819</v>
      </c>
      <c r="Y47" s="75">
        <f t="shared" si="3"/>
        <v>12.001800385569299</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0.89598800000000001</v>
      </c>
      <c r="C48" s="50">
        <f>IF(FH!$C$2&gt;0,FH!A48/FH!$C$2,0)</f>
        <v>0</v>
      </c>
      <c r="D48" s="50">
        <f>IF(hist!$D$2&gt;0,hist!B48/hist!$D$2,0)</f>
        <v>0</v>
      </c>
      <c r="E48" s="50">
        <f t="shared" si="1"/>
        <v>3.0434076658195076E-2</v>
      </c>
      <c r="F48">
        <f t="shared" si="6"/>
        <v>46</v>
      </c>
      <c r="G48" s="50">
        <f>IF(FT!A48&lt;&gt;"",FT!A48*10,"")</f>
        <v>3.7549199999999998</v>
      </c>
      <c r="H48" s="50">
        <f>IF(FT!B48&lt;&gt;"",FT!B48*100,"")</f>
        <v>45.283299999999997</v>
      </c>
      <c r="I48" s="50">
        <f t="shared" si="2"/>
        <v>1</v>
      </c>
      <c r="J48" t="str">
        <f>IF(FT!B48&lt;&gt;"",FT!E48,"")</f>
        <v>0 [18.688438]</v>
      </c>
      <c r="K48">
        <f>IF(FT!B48&lt;&gt;"",IF(FT!C48&lt;&gt;"",FT!C48,F48/$M$3*$M$4),"")</f>
        <v>18.688400000000001</v>
      </c>
      <c r="Y48" s="75">
        <f t="shared" si="3"/>
        <v>12.059724308374079</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0.91546600000000011</v>
      </c>
      <c r="C49" s="50">
        <f>IF(FH!$C$2&gt;0,FH!A49/FH!$C$2,0)</f>
        <v>0.13993748129572309</v>
      </c>
      <c r="D49" s="50">
        <f>IF(hist!$D$2&gt;0,hist!B49/hist!$D$2,0)</f>
        <v>0.13883992756449642</v>
      </c>
      <c r="E49" s="50">
        <f t="shared" si="1"/>
        <v>3.4323102644891114E-2</v>
      </c>
      <c r="F49">
        <f t="shared" si="6"/>
        <v>47</v>
      </c>
      <c r="G49" s="50">
        <f>IF(FT!A49&lt;&gt;"",FT!A49*10,"")</f>
        <v>3.7411299999999996</v>
      </c>
      <c r="H49" s="50">
        <f>IF(FT!B49&lt;&gt;"",FT!B49*100,"")</f>
        <v>45.367800000000003</v>
      </c>
      <c r="I49" s="50">
        <f t="shared" si="2"/>
        <v>1</v>
      </c>
      <c r="J49" t="str">
        <f>IF(FT!B49&lt;&gt;"",FT!E49,"")</f>
        <v>0 [19.093815]</v>
      </c>
      <c r="K49">
        <f>IF(FT!B49&lt;&gt;"",IF(FT!C49&lt;&gt;"",FT!C49,F49/$M$3*$M$4),"")</f>
        <v>19.093800000000002</v>
      </c>
      <c r="Y49" s="75">
        <f t="shared" si="3"/>
        <v>12.126763838733218</v>
      </c>
    </row>
    <row r="50" spans="1:25">
      <c r="A50" s="50">
        <f t="shared" si="5"/>
        <v>48</v>
      </c>
      <c r="B50" s="50">
        <f t="shared" si="0"/>
        <v>0.934944</v>
      </c>
      <c r="C50" s="50">
        <f>IF(FH!$C$2&gt;0,FH!A50/FH!$C$2,0)</f>
        <v>0</v>
      </c>
      <c r="D50" s="50">
        <f>IF(hist!$D$2&gt;0,hist!B50/hist!$D$2,0)</f>
        <v>0</v>
      </c>
      <c r="E50" s="50">
        <f t="shared" si="1"/>
        <v>3.8626318815174941E-2</v>
      </c>
      <c r="F50">
        <f t="shared" si="6"/>
        <v>48</v>
      </c>
      <c r="G50" s="50">
        <f>IF(FT!A50&lt;&gt;"",FT!A50*10,"")</f>
        <v>3.7241999999999997</v>
      </c>
      <c r="H50" s="50">
        <f>IF(FT!B50&lt;&gt;"",FT!B50*100,"")</f>
        <v>45.4681</v>
      </c>
      <c r="I50" s="50">
        <f t="shared" si="2"/>
        <v>1</v>
      </c>
      <c r="J50" t="str">
        <f>IF(FT!B50&lt;&gt;"",FT!E50,"")</f>
        <v>0 [19.499203]</v>
      </c>
      <c r="K50">
        <f>IF(FT!B50&lt;&gt;"",IF(FT!C50&lt;&gt;"",FT!C50,F50/$M$3*$M$4),"")</f>
        <v>19.499199999999998</v>
      </c>
      <c r="V50" t="s">
        <v>1427</v>
      </c>
      <c r="Y50" s="75">
        <f t="shared" si="3"/>
        <v>12.208823371462328</v>
      </c>
    </row>
    <row r="51" spans="1:25">
      <c r="A51" s="50">
        <f t="shared" si="5"/>
        <v>49</v>
      </c>
      <c r="B51" s="50">
        <f t="shared" si="0"/>
        <v>0.9544220000000001</v>
      </c>
      <c r="C51" s="50">
        <f>IF(FH!$C$2&gt;0,FH!A51/FH!$C$2,0)</f>
        <v>0.17706555289296458</v>
      </c>
      <c r="D51" s="50">
        <f>IF(hist!$D$2&gt;0,hist!B51/hist!$D$2,0)</f>
        <v>0.12687344867801492</v>
      </c>
      <c r="E51" s="50">
        <f t="shared" si="1"/>
        <v>4.337609737513045E-2</v>
      </c>
      <c r="F51">
        <f t="shared" si="6"/>
        <v>49</v>
      </c>
      <c r="G51" s="50">
        <f>IF(FT!A51&lt;&gt;"",FT!A51*10,"")</f>
        <v>3.7093599999999998</v>
      </c>
      <c r="H51" s="50">
        <f>IF(FT!B51&lt;&gt;"",FT!B51*100,"")</f>
        <v>45.595400000000005</v>
      </c>
      <c r="I51" s="50">
        <f t="shared" si="2"/>
        <v>1</v>
      </c>
      <c r="J51" t="str">
        <f>IF(FT!B51&lt;&gt;"",FT!E51,"")</f>
        <v>0 [19.908183]</v>
      </c>
      <c r="K51">
        <f>IF(FT!B51&lt;&gt;"",IF(FT!C51&lt;&gt;"",FT!C51,F51/$M$3*$M$4),"")</f>
        <v>19.908200000000001</v>
      </c>
      <c r="V51" s="56">
        <v>50</v>
      </c>
      <c r="W51">
        <v>50</v>
      </c>
      <c r="Y51" s="75">
        <f t="shared" si="3"/>
        <v>12.291985679470315</v>
      </c>
    </row>
    <row r="52" spans="1:25">
      <c r="A52" s="50">
        <f t="shared" si="5"/>
        <v>50</v>
      </c>
      <c r="B52" s="50">
        <f t="shared" si="0"/>
        <v>0.97389999999999999</v>
      </c>
      <c r="C52" s="50">
        <f>IF(FH!$C$2&gt;0,FH!A52/FH!$C$2,0)</f>
        <v>0</v>
      </c>
      <c r="D52" s="50">
        <f>IF(hist!$D$2&gt;0,hist!B52/hist!$D$2,0)</f>
        <v>0</v>
      </c>
      <c r="E52" s="50">
        <f t="shared" si="1"/>
        <v>4.8605789570350492E-2</v>
      </c>
      <c r="F52">
        <f t="shared" si="6"/>
        <v>50</v>
      </c>
      <c r="G52" s="50">
        <f>IF(FT!A52&lt;&gt;"",FT!A52*10,"")</f>
        <v>3.6932900000000002</v>
      </c>
      <c r="H52" s="50">
        <f>IF(FT!B52&lt;&gt;"",FT!B52*100,"")</f>
        <v>45.678200000000004</v>
      </c>
      <c r="I52" s="50">
        <f t="shared" si="2"/>
        <v>1</v>
      </c>
      <c r="J52" t="str">
        <f>IF(FT!B52&lt;&gt;"",FT!E52,"")</f>
        <v>0 [20.313637]</v>
      </c>
      <c r="K52">
        <f>IF(FT!B52&lt;&gt;"",IF(FT!C52&lt;&gt;"",FT!C52,F52/$M$3*$M$4),"")</f>
        <v>20.313600000000001</v>
      </c>
      <c r="V52" s="288">
        <f>Measurement!DK17*100</f>
        <v>76.907140841887227</v>
      </c>
      <c r="W52" s="303">
        <f ca="1">100-N9</f>
        <v>52.457095890410955</v>
      </c>
      <c r="X52" t="str">
        <f ca="1">"(" &amp; ROUND(V52,1) &amp; " , " &amp; ROUND(100-W52,1) &amp; ")"</f>
        <v>(76.9 , 47.5)</v>
      </c>
      <c r="Y52" s="75">
        <f t="shared" si="3"/>
        <v>12.36788879291905</v>
      </c>
    </row>
    <row r="53" spans="1:25">
      <c r="A53" s="50">
        <f t="shared" si="5"/>
        <v>51</v>
      </c>
      <c r="B53" s="50">
        <f t="shared" si="0"/>
        <v>0.99337800000000009</v>
      </c>
      <c r="C53" s="50">
        <f>IF(FH!$C$2&gt;0,FH!A53/FH!$C$2,0)</f>
        <v>0</v>
      </c>
      <c r="D53" s="50">
        <f>IF(hist!$D$2&gt;0,hist!B53/hist!$D$2,0)</f>
        <v>0</v>
      </c>
      <c r="E53" s="50">
        <f t="shared" si="1"/>
        <v>5.4349543705651988E-2</v>
      </c>
      <c r="F53">
        <f t="shared" si="6"/>
        <v>51</v>
      </c>
      <c r="G53" s="50">
        <f>IF(FT!A53&lt;&gt;"",FT!A53*10,"")</f>
        <v>3.6755300000000002</v>
      </c>
      <c r="H53" s="50">
        <f>IF(FT!B53&lt;&gt;"",FT!B53*100,"")</f>
        <v>45.756999999999998</v>
      </c>
      <c r="I53" s="50">
        <f t="shared" si="2"/>
        <v>1</v>
      </c>
      <c r="J53" t="str">
        <f>IF(FT!B53&lt;&gt;"",FT!E53,"")</f>
        <v>0 [20.722261]</v>
      </c>
      <c r="K53">
        <f>IF(FT!B53&lt;&gt;"",IF(FT!C53&lt;&gt;"",FT!C53,F53/$M$3*$M$4),"")</f>
        <v>20.722300000000001</v>
      </c>
      <c r="Y53" s="75">
        <f t="shared" si="3"/>
        <v>12.449088974923344</v>
      </c>
    </row>
    <row r="54" spans="1:25">
      <c r="A54" s="50">
        <f t="shared" si="5"/>
        <v>52</v>
      </c>
      <c r="B54" s="50">
        <f t="shared" si="0"/>
        <v>1.012856</v>
      </c>
      <c r="C54" s="50">
        <f>IF(FH!$C$2&gt;0,FH!A54/FH!$C$2,0)</f>
        <v>0.20791444854876656</v>
      </c>
      <c r="D54" s="50">
        <f>IF(hist!$D$2&gt;0,hist!B54/hist!$D$2,0)</f>
        <v>0.11686836560480508</v>
      </c>
      <c r="E54" s="50">
        <f t="shared" si="1"/>
        <v>6.0642092004692415E-2</v>
      </c>
      <c r="F54">
        <f t="shared" si="6"/>
        <v>52</v>
      </c>
      <c r="G54" s="50">
        <f>IF(FT!A54&lt;&gt;"",FT!A54*10,"")</f>
        <v>3.65733</v>
      </c>
      <c r="H54" s="50">
        <f>IF(FT!B54&lt;&gt;"",FT!B54*100,"")</f>
        <v>45.786700000000003</v>
      </c>
      <c r="I54" s="50">
        <f t="shared" si="2"/>
        <v>1</v>
      </c>
      <c r="J54" t="str">
        <f>IF(FT!B54&lt;&gt;"",FT!E54,"")</f>
        <v>0 [21.125612]</v>
      </c>
      <c r="K54">
        <f>IF(FT!B54&lt;&gt;"",IF(FT!C54&lt;&gt;"",FT!C54,F54/$M$3*$M$4),"")</f>
        <v>21.125599999999999</v>
      </c>
      <c r="Y54" s="75">
        <f t="shared" si="3"/>
        <v>12.51916015235158</v>
      </c>
    </row>
    <row r="55" spans="1:25">
      <c r="A55" s="50">
        <f t="shared" si="5"/>
        <v>53</v>
      </c>
      <c r="B55" s="50">
        <f t="shared" si="0"/>
        <v>1.0323340000000001</v>
      </c>
      <c r="C55" s="50">
        <f>IF(FH!$C$2&gt;0,FH!A55/FH!$C$2,0)</f>
        <v>0</v>
      </c>
      <c r="D55" s="50">
        <f>IF(hist!$D$2&gt;0,hist!B55/hist!$D$2,0)</f>
        <v>0</v>
      </c>
      <c r="E55" s="50">
        <f t="shared" si="1"/>
        <v>6.7518505449306918E-2</v>
      </c>
      <c r="F55">
        <f t="shared" si="6"/>
        <v>53</v>
      </c>
      <c r="G55" s="50">
        <f>IF(FT!A55&lt;&gt;"",FT!A55*10,"")</f>
        <v>3.6387599999999996</v>
      </c>
      <c r="H55" s="50">
        <f>IF(FT!B55&lt;&gt;"",FT!B55*100,"")</f>
        <v>45.819700000000005</v>
      </c>
      <c r="I55" s="50">
        <f t="shared" si="2"/>
        <v>1</v>
      </c>
      <c r="J55" t="str">
        <f>IF(FT!B55&lt;&gt;"",FT!E55,"")</f>
        <v>0 [21.529349]</v>
      </c>
      <c r="K55">
        <f>IF(FT!B55&lt;&gt;"",IF(FT!C55&lt;&gt;"",FT!C55,F55/$M$3*$M$4),"")</f>
        <v>21.529299999999999</v>
      </c>
      <c r="Y55" s="75">
        <f t="shared" si="3"/>
        <v>12.592119293385661</v>
      </c>
    </row>
    <row r="56" spans="1:25" ht="16.5" customHeight="1">
      <c r="A56" s="50">
        <f t="shared" si="5"/>
        <v>54</v>
      </c>
      <c r="B56" s="50">
        <f t="shared" si="0"/>
        <v>1.051812</v>
      </c>
      <c r="C56" s="50">
        <f>IF(FH!$C$2&gt;0,FH!A56/FH!$C$2,0)</f>
        <v>0</v>
      </c>
      <c r="D56" s="50">
        <f>IF(hist!$D$2&gt;0,hist!B56/hist!$D$2,0)</f>
        <v>0</v>
      </c>
      <c r="E56" s="50">
        <f t="shared" si="1"/>
        <v>7.5013916142329384E-2</v>
      </c>
      <c r="F56">
        <f t="shared" si="6"/>
        <v>54</v>
      </c>
      <c r="G56" s="50">
        <f>IF(FT!A56&lt;&gt;"",FT!A56*10,"")</f>
        <v>3.6163600000000002</v>
      </c>
      <c r="H56" s="50">
        <f>IF(FT!B56&lt;&gt;"",FT!B56*100,"")</f>
        <v>45.870800000000003</v>
      </c>
      <c r="I56" s="50">
        <f t="shared" si="2"/>
        <v>1</v>
      </c>
      <c r="J56" t="str">
        <f>IF(FT!B56&lt;&gt;"",FT!E56,"")</f>
        <v>0 [21.941181]</v>
      </c>
      <c r="K56">
        <f>IF(FT!B56&lt;&gt;"",IF(FT!C56&lt;&gt;"",FT!C56,F56/$M$3*$M$4),"")</f>
        <v>21.941199999999998</v>
      </c>
      <c r="Y56" s="75">
        <f t="shared" si="3"/>
        <v>12.684246037452024</v>
      </c>
    </row>
    <row r="57" spans="1:25">
      <c r="A57" s="50">
        <f t="shared" si="5"/>
        <v>55</v>
      </c>
      <c r="B57" s="50">
        <f t="shared" si="0"/>
        <v>1.0712900000000001</v>
      </c>
      <c r="C57" s="50">
        <f>IF(FH!$C$2&gt;0,FH!A57/FH!$C$2,0)</f>
        <v>0.1946448426437854</v>
      </c>
      <c r="D57" s="50">
        <f>IF(hist!$D$2&gt;0,hist!B57/hist!$D$2,0)</f>
        <v>0.10490188671832357</v>
      </c>
      <c r="E57" s="50">
        <f t="shared" si="1"/>
        <v>8.3163207197517006E-2</v>
      </c>
      <c r="F57">
        <f t="shared" si="6"/>
        <v>55</v>
      </c>
      <c r="G57" s="50">
        <f>IF(FT!A57&lt;&gt;"",FT!A57*10,"")</f>
        <v>3.5943900000000002</v>
      </c>
      <c r="H57" s="50">
        <f>IF(FT!B57&lt;&gt;"",FT!B57*100,"")</f>
        <v>45.9602</v>
      </c>
      <c r="I57" s="50">
        <f t="shared" si="2"/>
        <v>1</v>
      </c>
      <c r="J57" t="str">
        <f>IF(FT!B57&lt;&gt;"",FT!E57,"")</f>
        <v>0 [22.344642]</v>
      </c>
      <c r="K57">
        <f>IF(FT!B57&lt;&gt;"",IF(FT!C57&lt;&gt;"",FT!C57,F57/$M$3*$M$4),"")</f>
        <v>22.3446</v>
      </c>
      <c r="Y57" s="75">
        <f t="shared" si="3"/>
        <v>12.78664808215024</v>
      </c>
    </row>
    <row r="58" spans="1:25">
      <c r="A58" s="50">
        <f t="shared" si="5"/>
        <v>56</v>
      </c>
      <c r="B58" s="50">
        <f t="shared" si="0"/>
        <v>1.090768</v>
      </c>
      <c r="C58" s="50">
        <f>IF(FH!$C$2&gt;0,FH!A58/FH!$C$2,0)</f>
        <v>0</v>
      </c>
      <c r="D58" s="50">
        <f>IF(hist!$D$2&gt;0,hist!B58/hist!$D$2,0)</f>
        <v>0</v>
      </c>
      <c r="E58" s="50">
        <f t="shared" si="1"/>
        <v>9.2000670673142146E-2</v>
      </c>
      <c r="F58">
        <f t="shared" si="6"/>
        <v>56</v>
      </c>
      <c r="G58" s="50">
        <f>IF(FT!A58&lt;&gt;"",FT!A58*10,"")</f>
        <v>3.57362</v>
      </c>
      <c r="H58" s="50">
        <f>IF(FT!B58&lt;&gt;"",FT!B58*100,"")</f>
        <v>46.057500000000005</v>
      </c>
      <c r="I58" s="50">
        <f t="shared" si="2"/>
        <v>1</v>
      </c>
      <c r="J58" t="str">
        <f>IF(FT!B58&lt;&gt;"",FT!E58,"")</f>
        <v>0 [22.749597]</v>
      </c>
      <c r="K58">
        <f>IF(FT!B58&lt;&gt;"",IF(FT!C58&lt;&gt;"",FT!C58,F58/$M$3*$M$4),"")</f>
        <v>22.749600000000001</v>
      </c>
      <c r="Y58" s="75">
        <f t="shared" si="3"/>
        <v>12.888191805508141</v>
      </c>
    </row>
    <row r="59" spans="1:25" ht="16.5" customHeight="1">
      <c r="A59" s="50">
        <f t="shared" si="5"/>
        <v>57</v>
      </c>
      <c r="B59" s="50">
        <f t="shared" si="0"/>
        <v>1.1102460000000001</v>
      </c>
      <c r="C59" s="50">
        <f>IF(FH!$C$2&gt;0,FH!A59/FH!$C$2,0)</f>
        <v>0.21811819137014699</v>
      </c>
      <c r="D59" s="50">
        <f>IF(hist!$D$2&gt;0,hist!B59/hist!$D$2,0)</f>
        <v>9.6692347213872876E-2</v>
      </c>
      <c r="E59" s="50">
        <f t="shared" si="1"/>
        <v>0.10155963462753317</v>
      </c>
      <c r="F59">
        <f t="shared" si="6"/>
        <v>57</v>
      </c>
      <c r="G59" s="50">
        <f>IF(FT!A59&lt;&gt;"",FT!A59*10,"")</f>
        <v>3.5585200000000001</v>
      </c>
      <c r="H59" s="50">
        <f>IF(FT!B59&lt;&gt;"",FT!B59*100,"")</f>
        <v>46.088699999999996</v>
      </c>
      <c r="I59" s="50">
        <f t="shared" si="2"/>
        <v>1</v>
      </c>
      <c r="J59" t="str">
        <f>IF(FT!B59&lt;&gt;"",FT!E59,"")</f>
        <v>0 [23.156392]</v>
      </c>
      <c r="K59">
        <f>IF(FT!B59&lt;&gt;"",IF(FT!C59&lt;&gt;"",FT!C59,F59/$M$3*$M$4),"")</f>
        <v>23.156400000000001</v>
      </c>
      <c r="Y59" s="75">
        <f t="shared" si="3"/>
        <v>12.95164843811472</v>
      </c>
    </row>
    <row r="60" spans="1:25">
      <c r="A60" s="50">
        <f t="shared" si="5"/>
        <v>58</v>
      </c>
      <c r="B60" s="50">
        <f t="shared" si="0"/>
        <v>1.129724</v>
      </c>
      <c r="C60" s="50">
        <f>IF(FH!$C$2&gt;0,FH!A60/FH!$C$2,0)</f>
        <v>0</v>
      </c>
      <c r="D60" s="50">
        <f>IF(hist!$D$2&gt;0,hist!B60/hist!$D$2,0)</f>
        <v>0</v>
      </c>
      <c r="E60" s="50">
        <f t="shared" si="1"/>
        <v>0.11187206097941248</v>
      </c>
      <c r="F60">
        <f t="shared" si="6"/>
        <v>58</v>
      </c>
      <c r="G60" s="50">
        <f>IF(FT!A60&lt;&gt;"",FT!A60*10,"")</f>
        <v>3.54819</v>
      </c>
      <c r="H60" s="50">
        <f>IF(FT!B60&lt;&gt;"",FT!B60*100,"")</f>
        <v>46.076799999999999</v>
      </c>
      <c r="I60" s="50">
        <f t="shared" si="2"/>
        <v>1</v>
      </c>
      <c r="J60" t="str">
        <f>IF(FT!B60&lt;&gt;"",FT!E60,"")</f>
        <v>0 [23.563962]</v>
      </c>
      <c r="K60">
        <f>IF(FT!B60&lt;&gt;"",IF(FT!C60&lt;&gt;"",FT!C60,F60/$M$3*$M$4),"")</f>
        <v>23.564</v>
      </c>
      <c r="Y60" s="75">
        <f t="shared" si="3"/>
        <v>12.986001313345678</v>
      </c>
    </row>
    <row r="61" spans="1:25">
      <c r="A61" s="50">
        <f t="shared" si="5"/>
        <v>59</v>
      </c>
      <c r="B61" s="50">
        <f t="shared" si="0"/>
        <v>1.1492020000000001</v>
      </c>
      <c r="C61" s="50">
        <f>IF(FH!$C$2&gt;0,FH!A61/FH!$C$2,0)</f>
        <v>0</v>
      </c>
      <c r="D61" s="50">
        <f>IF(hist!$D$2&gt;0,hist!B61/hist!$D$2,0)</f>
        <v>0</v>
      </c>
      <c r="E61" s="50">
        <f t="shared" si="1"/>
        <v>0.12296811649576743</v>
      </c>
      <c r="F61">
        <f t="shared" si="6"/>
        <v>59</v>
      </c>
      <c r="G61" s="50">
        <f>IF(FT!A61&lt;&gt;"",FT!A61*10,"")</f>
        <v>3.5385499999999999</v>
      </c>
      <c r="H61" s="50">
        <f>IF(FT!B61&lt;&gt;"",FT!B61*100,"")</f>
        <v>46.051099999999998</v>
      </c>
      <c r="I61" s="50">
        <f t="shared" si="2"/>
        <v>1</v>
      </c>
      <c r="J61" t="str">
        <f>IF(FT!B61&lt;&gt;"",FT!E61,"")</f>
        <v>0 [23.968406]</v>
      </c>
      <c r="K61">
        <f>IF(FT!B61&lt;&gt;"",IF(FT!C61&lt;&gt;"",FT!C61,F61/$M$3*$M$4),"")</f>
        <v>23.968399999999999</v>
      </c>
      <c r="Y61" s="75">
        <f t="shared" si="3"/>
        <v>13.014115951449039</v>
      </c>
    </row>
    <row r="62" spans="1:25">
      <c r="A62" s="50">
        <f t="shared" si="5"/>
        <v>60</v>
      </c>
      <c r="B62" s="50">
        <f t="shared" si="0"/>
        <v>1.1686799999999999</v>
      </c>
      <c r="C62" s="50">
        <f>IF(FH!$C$2&gt;0,FH!A62/FH!$C$2,0)</f>
        <v>0.21894871587629949</v>
      </c>
      <c r="D62" s="50">
        <f>IF(hist!$D$2&gt;0,hist!B62/hist!$D$2,0)</f>
        <v>9.0550047942733386E-2</v>
      </c>
      <c r="E62" s="50">
        <f t="shared" si="1"/>
        <v>0.13487571989604569</v>
      </c>
      <c r="F62">
        <f t="shared" si="6"/>
        <v>60</v>
      </c>
      <c r="G62" s="50">
        <f>IF(FT!A62&lt;&gt;"",FT!A62*10,"")</f>
        <v>3.5261300000000002</v>
      </c>
      <c r="H62" s="50">
        <f>IF(FT!B62&lt;&gt;"",FT!B62*100,"")</f>
        <v>46.061800000000005</v>
      </c>
      <c r="I62" s="50">
        <f t="shared" si="2"/>
        <v>1</v>
      </c>
      <c r="J62" t="str">
        <f>IF(FT!B62&lt;&gt;"",FT!E62,"")</f>
        <v>0 [24.376395]</v>
      </c>
      <c r="K62">
        <f>IF(FT!B62&lt;&gt;"",IF(FT!C62&lt;&gt;"",FT!C62,F62/$M$3*$M$4),"")</f>
        <v>24.3764</v>
      </c>
      <c r="Y62" s="75">
        <f t="shared" si="3"/>
        <v>13.062989736623438</v>
      </c>
    </row>
    <row r="63" spans="1:25" ht="16.5" customHeight="1">
      <c r="A63" s="50">
        <f t="shared" si="5"/>
        <v>61</v>
      </c>
      <c r="B63" s="50">
        <f t="shared" si="0"/>
        <v>1.188158</v>
      </c>
      <c r="C63" s="50">
        <f>IF(FH!$C$2&gt;0,FH!A63/FH!$C$2,0)</f>
        <v>0</v>
      </c>
      <c r="D63" s="50">
        <f>IF(hist!$D$2&gt;0,hist!B63/hist!$D$2,0)</f>
        <v>0</v>
      </c>
      <c r="E63" s="50">
        <f t="shared" si="1"/>
        <v>0.14762006874300204</v>
      </c>
      <c r="F63">
        <f t="shared" si="6"/>
        <v>61</v>
      </c>
      <c r="G63" s="50">
        <f>IF(FT!A63&lt;&gt;"",FT!A63*10,"")</f>
        <v>3.5171599999999996</v>
      </c>
      <c r="H63" s="50">
        <f>IF(FT!B63&lt;&gt;"",FT!B63*100,"")</f>
        <v>46.087800000000001</v>
      </c>
      <c r="I63" s="50">
        <f t="shared" si="2"/>
        <v>1</v>
      </c>
      <c r="J63" t="str">
        <f>IF(FT!B63&lt;&gt;"",FT!E63,"")</f>
        <v>0 [24.780783]</v>
      </c>
      <c r="K63">
        <f>IF(FT!B63&lt;&gt;"",IF(FT!C63&lt;&gt;"",FT!C63,F63/$M$3*$M$4),"")</f>
        <v>24.780799999999999</v>
      </c>
      <c r="Y63" s="75">
        <f t="shared" si="3"/>
        <v>13.103697301231678</v>
      </c>
    </row>
    <row r="64" spans="1:25">
      <c r="A64" s="50">
        <f t="shared" si="5"/>
        <v>62</v>
      </c>
      <c r="B64" s="50">
        <f t="shared" si="0"/>
        <v>1.2076360000000002</v>
      </c>
      <c r="C64" s="50">
        <f>IF(FH!$C$2&gt;0,FH!A64/FH!$C$2,0)</f>
        <v>0.23235026202370995</v>
      </c>
      <c r="D64" s="50">
        <f>IF(hist!$D$2&gt;0,hist!B64/hist!$D$2,0)</f>
        <v>8.1452705380444232E-2</v>
      </c>
      <c r="E64" s="50">
        <f t="shared" si="1"/>
        <v>0.16122315047535835</v>
      </c>
      <c r="F64">
        <f t="shared" si="6"/>
        <v>62</v>
      </c>
      <c r="G64" s="50">
        <f>IF(FT!A64&lt;&gt;"",FT!A64*10,"")</f>
        <v>3.5070800000000002</v>
      </c>
      <c r="H64" s="50">
        <f>IF(FT!B64&lt;&gt;"",FT!B64*100,"")</f>
        <v>46.065300000000001</v>
      </c>
      <c r="I64" s="50">
        <f t="shared" si="2"/>
        <v>1</v>
      </c>
      <c r="J64" t="str">
        <f>IF(FT!B64&lt;&gt;"",FT!E64,"")</f>
        <v>0 [25.189608]</v>
      </c>
      <c r="K64">
        <f>IF(FT!B64&lt;&gt;"",IF(FT!C64&lt;&gt;"",FT!C64,F64/$M$3*$M$4),"")</f>
        <v>25.189599999999999</v>
      </c>
      <c r="Y64" s="75">
        <f t="shared" si="3"/>
        <v>13.134944170078811</v>
      </c>
    </row>
    <row r="65" spans="1:25">
      <c r="A65" s="50">
        <f t="shared" si="5"/>
        <v>63</v>
      </c>
      <c r="B65" s="50">
        <f t="shared" si="0"/>
        <v>1.227114</v>
      </c>
      <c r="C65" s="50">
        <f>IF(FH!$C$2&gt;0,FH!A65/FH!$C$2,0)</f>
        <v>0</v>
      </c>
      <c r="D65" s="50">
        <f>IF(hist!$D$2&gt;0,hist!B65/hist!$D$2,0)</f>
        <v>0</v>
      </c>
      <c r="E65" s="50">
        <f t="shared" si="1"/>
        <v>0.17570324261213288</v>
      </c>
      <c r="F65">
        <f t="shared" si="6"/>
        <v>63</v>
      </c>
      <c r="G65" s="50">
        <f>IF(FT!A65&lt;&gt;"",FT!A65*10,"")</f>
        <v>3.49823</v>
      </c>
      <c r="H65" s="50">
        <f>IF(FT!B65&lt;&gt;"",FT!B65*100,"")</f>
        <v>46.0871</v>
      </c>
      <c r="I65" s="50">
        <f t="shared" si="2"/>
        <v>1</v>
      </c>
      <c r="J65" t="str">
        <f>IF(FT!B65&lt;&gt;"",FT!E65,"")</f>
        <v>0 [25.596561]</v>
      </c>
      <c r="K65">
        <f>IF(FT!B65&lt;&gt;"",IF(FT!C65&lt;&gt;"",FT!C65,F65/$M$3*$M$4),"")</f>
        <v>25.596599999999999</v>
      </c>
      <c r="Y65" s="75">
        <f t="shared" si="3"/>
        <v>13.174405342130163</v>
      </c>
    </row>
    <row r="66" spans="1:25" ht="16.5" customHeight="1">
      <c r="A66" s="50">
        <f t="shared" si="5"/>
        <v>64</v>
      </c>
      <c r="B66" s="50">
        <f t="shared" si="0"/>
        <v>1.2465920000000001</v>
      </c>
      <c r="C66" s="50">
        <f>IF(FH!$C$2&gt;0,FH!A66/FH!$C$2,0)</f>
        <v>0</v>
      </c>
      <c r="D66" s="50">
        <f>IF(hist!$D$2&gt;0,hist!B66/hist!$D$2,0)</f>
        <v>0</v>
      </c>
      <c r="E66" s="50">
        <f t="shared" si="1"/>
        <v>0.19107440780845858</v>
      </c>
      <c r="F66">
        <f t="shared" si="6"/>
        <v>64</v>
      </c>
      <c r="G66" s="50">
        <f>IF(FT!A66&lt;&gt;"",FT!A66*10,"")</f>
        <v>3.4924500000000003</v>
      </c>
      <c r="H66" s="50">
        <f>IF(FT!B66&lt;&gt;"",FT!B66*100,"")</f>
        <v>46.018999999999998</v>
      </c>
      <c r="I66" s="50">
        <f t="shared" si="2"/>
        <v>1</v>
      </c>
      <c r="J66" t="str">
        <f>IF(FT!B66&lt;&gt;"",FT!E66,"")</f>
        <v>0 [25.999431]</v>
      </c>
      <c r="K66">
        <f>IF(FT!B66&lt;&gt;"",IF(FT!C66&lt;&gt;"",FT!C66,F66/$M$3*$M$4),"")</f>
        <v>25.999400000000001</v>
      </c>
      <c r="Y66" s="75">
        <f t="shared" si="3"/>
        <v>13.17670975962433</v>
      </c>
    </row>
    <row r="67" spans="1:25">
      <c r="A67" s="50">
        <f t="shared" si="5"/>
        <v>65</v>
      </c>
      <c r="B67" s="50">
        <f t="shared" ref="B67:B130" si="16">A67/255*$M$2</f>
        <v>1.26607</v>
      </c>
      <c r="C67" s="50">
        <f>IF(FH!$C$2&gt;0,FH!A67/FH!$C$2,0)</f>
        <v>0.2743963843130916</v>
      </c>
      <c r="D67" s="50">
        <f>IF(hist!$D$2&gt;0,hist!B67/hist!$D$2,0)</f>
        <v>7.6927196728615782E-2</v>
      </c>
      <c r="E67" s="50">
        <f t="shared" ref="E67:E130" si="17">NORMDIST(B67,2,0.421,FALSE)</f>
        <v>0.20734599005251814</v>
      </c>
      <c r="F67">
        <f t="shared" si="6"/>
        <v>65</v>
      </c>
      <c r="G67" s="50">
        <f>IF(FT!A67&lt;&gt;"",FT!A67*10,"")</f>
        <v>3.4880899999999997</v>
      </c>
      <c r="H67" s="50">
        <f>IF(FT!B67&lt;&gt;"",FT!B67*100,"")</f>
        <v>45.897199999999998</v>
      </c>
      <c r="I67" s="50">
        <f t="shared" ref="I67:I130" si="18">(IF(G67&lt;&gt;"",1,""))</f>
        <v>1</v>
      </c>
      <c r="J67" t="str">
        <f>IF(FT!B67&lt;&gt;"",FT!E67,"")</f>
        <v>0 [26.409848]</v>
      </c>
      <c r="K67">
        <f>IF(FT!B67&lt;&gt;"",IF(FT!C67&lt;&gt;"",FT!C67,F67/$M$3*$M$4),"")</f>
        <v>26.409800000000001</v>
      </c>
      <c r="Y67" s="75">
        <f t="shared" ref="Y67:Y130" si="19">IF(I67=1,H67/G67,"")</f>
        <v>13.158261398071724</v>
      </c>
    </row>
    <row r="68" spans="1:25">
      <c r="A68" s="50">
        <f t="shared" ref="A68:A131" si="20">A67+1</f>
        <v>66</v>
      </c>
      <c r="B68" s="50">
        <f t="shared" si="16"/>
        <v>1.2855480000000001</v>
      </c>
      <c r="C68" s="50">
        <f>IF(FH!$C$2&gt;0,FH!A68/FH!$C$2,0)</f>
        <v>0</v>
      </c>
      <c r="D68" s="50">
        <f>IF(hist!$D$2&gt;0,hist!B68/hist!$D$2,0)</f>
        <v>0</v>
      </c>
      <c r="E68" s="50">
        <f t="shared" si="17"/>
        <v>0.22452211884690779</v>
      </c>
      <c r="F68">
        <f t="shared" ref="F68:F131" si="21">F67+1</f>
        <v>66</v>
      </c>
      <c r="G68" s="50">
        <f>IF(FT!A68&lt;&gt;"",FT!A68*10,"")</f>
        <v>3.4834100000000001</v>
      </c>
      <c r="H68" s="50">
        <f>IF(FT!B68&lt;&gt;"",FT!B68*100,"")</f>
        <v>45.838499999999996</v>
      </c>
      <c r="I68" s="50">
        <f t="shared" si="18"/>
        <v>1</v>
      </c>
      <c r="J68" t="str">
        <f>IF(FT!B68&lt;&gt;"",FT!E68,"")</f>
        <v>0 [26.813913]</v>
      </c>
      <c r="K68">
        <f>IF(FT!B68&lt;&gt;"",IF(FT!C68&lt;&gt;"",FT!C68,F68/$M$3*$M$4),"")</f>
        <v>26.8139</v>
      </c>
      <c r="Y68" s="75">
        <f t="shared" si="19"/>
        <v>13.15908836456231</v>
      </c>
    </row>
    <row r="69" spans="1:25" ht="16.5" customHeight="1">
      <c r="A69" s="50">
        <f t="shared" si="20"/>
        <v>67</v>
      </c>
      <c r="B69" s="50">
        <f t="shared" si="16"/>
        <v>1.305026</v>
      </c>
      <c r="C69" s="50">
        <f>IF(FH!$C$2&gt;0,FH!A69/FH!$C$2,0)</f>
        <v>0.29613594213852418</v>
      </c>
      <c r="D69" s="50">
        <f>IF(hist!$D$2&gt;0,hist!B69/hist!$D$2,0)</f>
        <v>7.216312276809253E-2</v>
      </c>
      <c r="E69" s="50">
        <f t="shared" si="17"/>
        <v>0.24260122869906436</v>
      </c>
      <c r="F69">
        <f t="shared" si="21"/>
        <v>67</v>
      </c>
      <c r="G69" s="50">
        <f>IF(FT!A69&lt;&gt;"",FT!A69*10,"")</f>
        <v>3.4764499999999998</v>
      </c>
      <c r="H69" s="50">
        <f>IF(FT!B69&lt;&gt;"",FT!B69*100,"")</f>
        <v>45.872399999999999</v>
      </c>
      <c r="I69" s="50">
        <f t="shared" si="18"/>
        <v>1</v>
      </c>
      <c r="J69" t="str">
        <f>IF(FT!B69&lt;&gt;"",FT!E69,"")</f>
        <v>0 [27.217993]</v>
      </c>
      <c r="K69">
        <f>IF(FT!B69&lt;&gt;"",IF(FT!C69&lt;&gt;"",FT!C69,F69/$M$3*$M$4),"")</f>
        <v>27.218</v>
      </c>
      <c r="Y69" s="75">
        <f t="shared" si="19"/>
        <v>13.195184743056855</v>
      </c>
    </row>
    <row r="70" spans="1:25">
      <c r="A70" s="50">
        <f t="shared" si="20"/>
        <v>68</v>
      </c>
      <c r="B70" s="50">
        <f t="shared" si="16"/>
        <v>1.3245040000000001</v>
      </c>
      <c r="C70" s="50">
        <f>IF(FH!$C$2&gt;0,FH!A70/FH!$C$2,0)</f>
        <v>0</v>
      </c>
      <c r="D70" s="50">
        <f>IF(hist!$D$2&gt;0,hist!B70/hist!$D$2,0)</f>
        <v>0</v>
      </c>
      <c r="E70" s="50">
        <f t="shared" si="17"/>
        <v>0.26157560163834204</v>
      </c>
      <c r="F70">
        <f t="shared" si="21"/>
        <v>68</v>
      </c>
      <c r="G70" s="50">
        <f>IF(FT!A70&lt;&gt;"",FT!A70*10,"")</f>
        <v>3.47011</v>
      </c>
      <c r="H70" s="50">
        <f>IF(FT!B70&lt;&gt;"",FT!B70*100,"")</f>
        <v>45.939300000000003</v>
      </c>
      <c r="I70" s="50">
        <f t="shared" si="18"/>
        <v>1</v>
      </c>
      <c r="J70" t="str">
        <f>IF(FT!B70&lt;&gt;"",FT!E70,"")</f>
        <v>0 [27.626549]</v>
      </c>
      <c r="K70">
        <f>IF(FT!B70&lt;&gt;"",IF(FT!C70&lt;&gt;"",FT!C70,F70/$M$3*$M$4),"")</f>
        <v>27.6265</v>
      </c>
      <c r="Y70" s="75">
        <f t="shared" si="19"/>
        <v>13.238571687929202</v>
      </c>
    </row>
    <row r="71" spans="1:25">
      <c r="A71" s="50">
        <f t="shared" si="20"/>
        <v>69</v>
      </c>
      <c r="B71" s="50">
        <f t="shared" si="16"/>
        <v>1.343982</v>
      </c>
      <c r="C71" s="50">
        <f>IF(FH!$C$2&gt;0,FH!A71/FH!$C$2,0)</f>
        <v>0</v>
      </c>
      <c r="D71" s="50">
        <f>IF(hist!$D$2&gt;0,hist!B71/hist!$D$2,0)</f>
        <v>0</v>
      </c>
      <c r="E71" s="50">
        <f t="shared" si="17"/>
        <v>0.28143094076638608</v>
      </c>
      <c r="F71">
        <f t="shared" si="21"/>
        <v>69</v>
      </c>
      <c r="G71" s="50">
        <f>IF(FT!A71&lt;&gt;"",FT!A71*10,"")</f>
        <v>3.4676900000000002</v>
      </c>
      <c r="H71" s="50">
        <f>IF(FT!B71&lt;&gt;"",FT!B71*100,"")</f>
        <v>45.922400000000003</v>
      </c>
      <c r="I71" s="50">
        <f t="shared" si="18"/>
        <v>1</v>
      </c>
      <c r="J71" t="str">
        <f>IF(FT!B71&lt;&gt;"",FT!E71,"")</f>
        <v>0 [28.031782]</v>
      </c>
      <c r="K71">
        <f>IF(FT!B71&lt;&gt;"",IF(FT!C71&lt;&gt;"",FT!C71,F71/$M$3*$M$4),"")</f>
        <v>28.0318</v>
      </c>
      <c r="Y71" s="75">
        <f t="shared" si="19"/>
        <v>13.242936940729995</v>
      </c>
    </row>
    <row r="72" spans="1:25">
      <c r="A72" s="50">
        <f t="shared" si="20"/>
        <v>70</v>
      </c>
      <c r="B72" s="50">
        <f t="shared" si="16"/>
        <v>1.3634600000000001</v>
      </c>
      <c r="C72" s="50">
        <f>IF(FH!$C$2&gt;0,FH!A72/FH!$C$2,0)</f>
        <v>0.31232265068820819</v>
      </c>
      <c r="D72" s="50">
        <f>IF(hist!$D$2&gt;0,hist!B72/hist!$D$2,0)</f>
        <v>7.0075945081699093E-2</v>
      </c>
      <c r="E72" s="50">
        <f t="shared" si="17"/>
        <v>0.30214598301817119</v>
      </c>
      <c r="F72">
        <f t="shared" si="21"/>
        <v>70</v>
      </c>
      <c r="G72" s="50">
        <f>IF(FT!A72&lt;&gt;"",FT!A72*10,"")</f>
        <v>3.4693299999999998</v>
      </c>
      <c r="H72" s="50">
        <f>IF(FT!B72&lt;&gt;"",FT!B72*100,"")</f>
        <v>45.820799999999998</v>
      </c>
      <c r="I72" s="50">
        <f t="shared" si="18"/>
        <v>1</v>
      </c>
      <c r="J72" t="str">
        <f>IF(FT!B72&lt;&gt;"",FT!E72,"")</f>
        <v>0 [28.436643]</v>
      </c>
      <c r="K72">
        <f>IF(FT!B72&lt;&gt;"",IF(FT!C72&lt;&gt;"",FT!C72,F72/$M$3*$M$4),"")</f>
        <v>28.436599999999999</v>
      </c>
      <c r="Y72" s="75">
        <f t="shared" si="19"/>
        <v>13.207391628931235</v>
      </c>
    </row>
    <row r="73" spans="1:25">
      <c r="A73" s="50">
        <f t="shared" si="20"/>
        <v>71</v>
      </c>
      <c r="B73" s="50">
        <f t="shared" si="16"/>
        <v>1.3829380000000002</v>
      </c>
      <c r="C73" s="50">
        <f>IF(FH!$C$2&gt;0,FH!A73/FH!$C$2,0)</f>
        <v>0</v>
      </c>
      <c r="D73" s="50">
        <f>IF(hist!$D$2&gt;0,hist!B73/hist!$D$2,0)</f>
        <v>0</v>
      </c>
      <c r="E73" s="50">
        <f t="shared" si="17"/>
        <v>0.32369215935034445</v>
      </c>
      <c r="F73">
        <f t="shared" si="21"/>
        <v>71</v>
      </c>
      <c r="G73" s="50">
        <f>IF(FT!A73&lt;&gt;"",FT!A73*10,"")</f>
        <v>3.4762900000000001</v>
      </c>
      <c r="H73" s="50">
        <f>IF(FT!B73&lt;&gt;"",FT!B73*100,"")</f>
        <v>45.667200000000001</v>
      </c>
      <c r="I73" s="50">
        <f t="shared" si="18"/>
        <v>1</v>
      </c>
      <c r="J73" t="str">
        <f>IF(FT!B73&lt;&gt;"",FT!E73,"")</f>
        <v>0 [28.845226]</v>
      </c>
      <c r="K73">
        <f>IF(FT!B73&lt;&gt;"",IF(FT!C73&lt;&gt;"",FT!C73,F73/$M$3*$M$4),"")</f>
        <v>28.845199999999998</v>
      </c>
      <c r="Y73" s="75">
        <f t="shared" si="19"/>
        <v>13.136763618685437</v>
      </c>
    </row>
    <row r="74" spans="1:25">
      <c r="A74" s="50">
        <f t="shared" si="20"/>
        <v>72</v>
      </c>
      <c r="B74" s="50">
        <f t="shared" si="16"/>
        <v>1.4024160000000001</v>
      </c>
      <c r="C74" s="50">
        <f>IF(FH!$C$2&gt;0,FH!A74/FH!$C$2,0)</f>
        <v>0</v>
      </c>
      <c r="D74" s="50">
        <f>IF(hist!$D$2&gt;0,hist!B74/hist!$D$2,0)</f>
        <v>0</v>
      </c>
      <c r="E74" s="50">
        <f t="shared" si="17"/>
        <v>0.34603331047019048</v>
      </c>
      <c r="F74">
        <f t="shared" si="21"/>
        <v>72</v>
      </c>
      <c r="G74" s="50">
        <f>IF(FT!A74&lt;&gt;"",FT!A74*10,"")</f>
        <v>3.4891000000000001</v>
      </c>
      <c r="H74" s="50">
        <f>IF(FT!B74&lt;&gt;"",FT!B74*100,"")</f>
        <v>45.439800000000005</v>
      </c>
      <c r="I74" s="50">
        <f t="shared" si="18"/>
        <v>1</v>
      </c>
      <c r="J74" t="str">
        <f>IF(FT!B74&lt;&gt;"",FT!E74,"")</f>
        <v>0 [29.248710]</v>
      </c>
      <c r="K74">
        <f>IF(FT!B74&lt;&gt;"",IF(FT!C74&lt;&gt;"",FT!C74,F74/$M$3*$M$4),"")</f>
        <v>29.248699999999999</v>
      </c>
      <c r="Y74" s="75">
        <f t="shared" si="19"/>
        <v>13.023358459201514</v>
      </c>
    </row>
    <row r="75" spans="1:25">
      <c r="A75" s="50">
        <f t="shared" si="20"/>
        <v>73</v>
      </c>
      <c r="B75" s="50">
        <f t="shared" si="16"/>
        <v>1.421894</v>
      </c>
      <c r="C75" s="50">
        <f>IF(FH!$C$2&gt;0,FH!A75/FH!$C$2,0)</f>
        <v>0.38761596651688685</v>
      </c>
      <c r="D75" s="50">
        <f>IF(hist!$D$2&gt;0,hist!B75/hist!$D$2,0)</f>
        <v>6.9101941859063903E-2</v>
      </c>
      <c r="E75" s="50">
        <f t="shared" si="17"/>
        <v>0.36912546596365997</v>
      </c>
      <c r="F75">
        <f t="shared" si="21"/>
        <v>73</v>
      </c>
      <c r="G75" s="50">
        <f>IF(FT!A75&lt;&gt;"",FT!A75*10,"")</f>
        <v>3.5035500000000002</v>
      </c>
      <c r="H75" s="50">
        <f>IF(FT!B75&lt;&gt;"",FT!B75*100,"")</f>
        <v>45.244800000000005</v>
      </c>
      <c r="I75" s="50">
        <f t="shared" si="18"/>
        <v>1</v>
      </c>
      <c r="J75" t="str">
        <f>IF(FT!B75&lt;&gt;"",FT!E75,"")</f>
        <v>0 [29.658001]</v>
      </c>
      <c r="K75">
        <f>IF(FT!B75&lt;&gt;"",IF(FT!C75&lt;&gt;"",FT!C75,F75/$M$3*$M$4),"")</f>
        <v>29.658000000000001</v>
      </c>
      <c r="Y75" s="75">
        <f t="shared" si="19"/>
        <v>12.913987241512181</v>
      </c>
    </row>
    <row r="76" spans="1:25">
      <c r="A76" s="50">
        <f t="shared" si="20"/>
        <v>74</v>
      </c>
      <c r="B76" s="50">
        <f t="shared" si="16"/>
        <v>1.4413720000000001</v>
      </c>
      <c r="C76" s="50">
        <f>IF(FH!$C$2&gt;0,FH!A76/FH!$C$2,0)</f>
        <v>0</v>
      </c>
      <c r="D76" s="50">
        <f>IF(hist!$D$2&gt;0,hist!B76/hist!$D$2,0)</f>
        <v>0</v>
      </c>
      <c r="E76" s="50">
        <f t="shared" si="17"/>
        <v>0.39291669426827269</v>
      </c>
      <c r="F76">
        <f t="shared" si="21"/>
        <v>74</v>
      </c>
      <c r="G76" s="50">
        <f>IF(FT!A76&lt;&gt;"",FT!A76*10,"")</f>
        <v>3.5181100000000001</v>
      </c>
      <c r="H76" s="50">
        <f>IF(FT!B76&lt;&gt;"",FT!B76*100,"")</f>
        <v>45.114699999999999</v>
      </c>
      <c r="I76" s="50">
        <f t="shared" si="18"/>
        <v>1</v>
      </c>
      <c r="J76" t="str">
        <f>IF(FT!B76&lt;&gt;"",FT!E76,"")</f>
        <v>0 [30.063867]</v>
      </c>
      <c r="K76">
        <f>IF(FT!B76&lt;&gt;"",IF(FT!C76&lt;&gt;"",FT!C76,F76/$M$3*$M$4),"")</f>
        <v>30.0639</v>
      </c>
      <c r="Y76" s="75">
        <f t="shared" si="19"/>
        <v>12.823561514563217</v>
      </c>
    </row>
    <row r="77" spans="1:25">
      <c r="A77" s="50">
        <f t="shared" si="20"/>
        <v>75</v>
      </c>
      <c r="B77" s="50">
        <f t="shared" si="16"/>
        <v>1.4608500000000002</v>
      </c>
      <c r="C77" s="50">
        <f>IF(FH!$C$2&gt;0,FH!A77/FH!$C$2,0)</f>
        <v>0.41434697225541367</v>
      </c>
      <c r="D77" s="50">
        <f>IF(hist!$D$2&gt;0,hist!B77/hist!$D$2,0)</f>
        <v>6.3251178972945563E-2</v>
      </c>
      <c r="E77" s="50">
        <f t="shared" si="17"/>
        <v>0.4173470303630914</v>
      </c>
      <c r="F77">
        <f t="shared" si="21"/>
        <v>75</v>
      </c>
      <c r="G77" s="50">
        <f>IF(FT!A77&lt;&gt;"",FT!A77*10,"")</f>
        <v>3.53104</v>
      </c>
      <c r="H77" s="50">
        <f>IF(FT!B77&lt;&gt;"",FT!B77*100,"")</f>
        <v>45.069299999999998</v>
      </c>
      <c r="I77" s="50">
        <f t="shared" si="18"/>
        <v>1</v>
      </c>
      <c r="J77" t="str">
        <f>IF(FT!B77&lt;&gt;"",FT!E77,"")</f>
        <v>0 [30.469395]</v>
      </c>
      <c r="K77">
        <f>IF(FT!B77&lt;&gt;"",IF(FT!C77&lt;&gt;"",FT!C77,F77/$M$3*$M$4),"")</f>
        <v>30.4694</v>
      </c>
      <c r="Y77" s="75">
        <f t="shared" si="19"/>
        <v>12.763746658208346</v>
      </c>
    </row>
    <row r="78" spans="1:25" ht="16.5" customHeight="1">
      <c r="A78" s="50">
        <f t="shared" si="20"/>
        <v>76</v>
      </c>
      <c r="B78" s="50">
        <f t="shared" si="16"/>
        <v>1.4803280000000001</v>
      </c>
      <c r="C78" s="50">
        <f>IF(FH!$C$2&gt;0,FH!A78/FH!$C$2,0)</f>
        <v>0</v>
      </c>
      <c r="D78" s="50">
        <f>IF(hist!$D$2&gt;0,hist!B78/hist!$D$2,0)</f>
        <v>0</v>
      </c>
      <c r="E78" s="50">
        <f t="shared" si="17"/>
        <v>0.44234848731350412</v>
      </c>
      <c r="F78">
        <f t="shared" si="21"/>
        <v>76</v>
      </c>
      <c r="G78" s="50">
        <f>IF(FT!A78&lt;&gt;"",FT!A78*10,"")</f>
        <v>3.54643</v>
      </c>
      <c r="H78" s="50">
        <f>IF(FT!B78&lt;&gt;"",FT!B78*100,"")</f>
        <v>45.020400000000002</v>
      </c>
      <c r="I78" s="50">
        <f t="shared" si="18"/>
        <v>1</v>
      </c>
      <c r="J78" t="str">
        <f>IF(FT!B78&lt;&gt;"",FT!E78,"")</f>
        <v>0 [30.877103]</v>
      </c>
      <c r="K78">
        <f>IF(FT!B78&lt;&gt;"",IF(FT!C78&lt;&gt;"",FT!C78,F78/$M$3*$M$4),"")</f>
        <v>30.877099999999999</v>
      </c>
      <c r="Y78" s="75">
        <f t="shared" si="19"/>
        <v>12.694568904503967</v>
      </c>
    </row>
    <row r="79" spans="1:25" ht="16.5" customHeight="1">
      <c r="A79" s="50">
        <f t="shared" si="20"/>
        <v>77</v>
      </c>
      <c r="B79" s="50">
        <f t="shared" si="16"/>
        <v>1.499806</v>
      </c>
      <c r="C79" s="50">
        <f>IF(FH!$C$2&gt;0,FH!A79/FH!$C$2,0)</f>
        <v>0</v>
      </c>
      <c r="D79" s="50">
        <f>IF(hist!$D$2&gt;0,hist!B79/hist!$D$2,0)</f>
        <v>0</v>
      </c>
      <c r="E79" s="50">
        <f t="shared" si="17"/>
        <v>0.46784515691689715</v>
      </c>
      <c r="F79">
        <f t="shared" si="21"/>
        <v>77</v>
      </c>
      <c r="G79" s="50">
        <f>IF(FT!A79&lt;&gt;"",FT!A79*10,"")</f>
        <v>3.5605500000000001</v>
      </c>
      <c r="H79" s="50">
        <f>IF(FT!B79&lt;&gt;"",FT!B79*100,"")</f>
        <v>44.985500000000002</v>
      </c>
      <c r="I79" s="50">
        <f t="shared" si="18"/>
        <v>1</v>
      </c>
      <c r="J79" t="str">
        <f>IF(FT!B79&lt;&gt;"",FT!E79,"")</f>
        <v>0 [31.280799]</v>
      </c>
      <c r="K79">
        <f>IF(FT!B79&lt;&gt;"",IF(FT!C79&lt;&gt;"",FT!C79,F79/$M$3*$M$4),"")</f>
        <v>31.280799999999999</v>
      </c>
      <c r="Y79" s="75">
        <f t="shared" si="19"/>
        <v>12.634424456895704</v>
      </c>
    </row>
    <row r="80" spans="1:25" ht="16.5" customHeight="1">
      <c r="A80" s="50">
        <f t="shared" si="20"/>
        <v>78</v>
      </c>
      <c r="B80" s="50">
        <f t="shared" si="16"/>
        <v>1.5192840000000003</v>
      </c>
      <c r="C80" s="50">
        <f>IF(FH!$C$2&gt;0,FH!A80/FH!$C$2,0)</f>
        <v>0.50640587352522926</v>
      </c>
      <c r="D80" s="50">
        <f>IF(hist!$D$2&gt;0,hist!B80/hist!$D$2,0)</f>
        <v>6.0110541449427429E-2</v>
      </c>
      <c r="E80" s="50">
        <f t="shared" si="17"/>
        <v>0.49375340365385201</v>
      </c>
      <c r="F80">
        <f t="shared" si="21"/>
        <v>78</v>
      </c>
      <c r="G80" s="50">
        <f>IF(FT!A80&lt;&gt;"",FT!A80*10,"")</f>
        <v>3.57342</v>
      </c>
      <c r="H80" s="50">
        <f>IF(FT!B80&lt;&gt;"",FT!B80*100,"")</f>
        <v>44.9756</v>
      </c>
      <c r="I80" s="50">
        <f t="shared" si="18"/>
        <v>1</v>
      </c>
      <c r="J80" t="str">
        <f>IF(FT!B80&lt;&gt;"",FT!E80,"")</f>
        <v>0 [31.689319]</v>
      </c>
      <c r="K80">
        <f>IF(FT!B80&lt;&gt;"",IF(FT!C80&lt;&gt;"",FT!C80,F80/$M$3*$M$4),"")</f>
        <v>31.689299999999999</v>
      </c>
      <c r="Y80" s="75">
        <f t="shared" si="19"/>
        <v>12.586149962780754</v>
      </c>
    </row>
    <row r="81" spans="1:25" ht="16.5" customHeight="1">
      <c r="A81" s="50">
        <f t="shared" si="20"/>
        <v>79</v>
      </c>
      <c r="B81" s="50">
        <f t="shared" si="16"/>
        <v>1.5387620000000002</v>
      </c>
      <c r="C81" s="50">
        <f>IF(FH!$C$2&gt;0,FH!A81/FH!$C$2,0)</f>
        <v>0</v>
      </c>
      <c r="D81" s="50">
        <f>IF(hist!$D$2&gt;0,hist!B81/hist!$D$2,0)</f>
        <v>0</v>
      </c>
      <c r="E81" s="50">
        <f t="shared" si="17"/>
        <v>0.51998215496940292</v>
      </c>
      <c r="F81">
        <f t="shared" si="21"/>
        <v>79</v>
      </c>
      <c r="G81" s="50">
        <f>IF(FT!A81&lt;&gt;"",FT!A81*10,"")</f>
        <v>3.5893899999999999</v>
      </c>
      <c r="H81" s="50">
        <f>IF(FT!B81&lt;&gt;"",FT!B81*100,"")</f>
        <v>44.944499999999998</v>
      </c>
      <c r="I81" s="50">
        <f t="shared" si="18"/>
        <v>1</v>
      </c>
      <c r="J81" t="str">
        <f>IF(FT!B81&lt;&gt;"",FT!E81,"")</f>
        <v>0 [32.096207]</v>
      </c>
      <c r="K81">
        <f>IF(FT!B81&lt;&gt;"",IF(FT!C81&lt;&gt;"",FT!C81,F81/$M$3*$M$4),"")</f>
        <v>32.096200000000003</v>
      </c>
      <c r="Y81" s="75">
        <f t="shared" si="19"/>
        <v>12.521486937891954</v>
      </c>
    </row>
    <row r="82" spans="1:25" ht="16.5" customHeight="1">
      <c r="A82" s="50">
        <f t="shared" si="20"/>
        <v>80</v>
      </c>
      <c r="B82" s="50">
        <f t="shared" si="16"/>
        <v>1.5582400000000001</v>
      </c>
      <c r="C82" s="50">
        <f>IF(FH!$C$2&gt;0,FH!A82/FH!$C$2,0)</f>
        <v>0.5579128102179417</v>
      </c>
      <c r="D82" s="50">
        <f>IF(hist!$D$2&gt;0,hist!B82/hist!$D$2,0)</f>
        <v>5.6400025058642007E-2</v>
      </c>
      <c r="E82" s="50">
        <f t="shared" si="17"/>
        <v>0.546433289605045</v>
      </c>
      <c r="F82">
        <f t="shared" si="21"/>
        <v>80</v>
      </c>
      <c r="G82" s="50">
        <f>IF(FT!A82&lt;&gt;"",FT!A82*10,"")</f>
        <v>3.60392</v>
      </c>
      <c r="H82" s="50">
        <f>IF(FT!B82&lt;&gt;"",FT!B82*100,"")</f>
        <v>44.938400000000001</v>
      </c>
      <c r="I82" s="50">
        <f t="shared" si="18"/>
        <v>1</v>
      </c>
      <c r="J82" t="str">
        <f>IF(FT!B82&lt;&gt;"",FT!E82,"")</f>
        <v>0 [32.498668]</v>
      </c>
      <c r="K82">
        <f>IF(FT!B82&lt;&gt;"",IF(FT!C82&lt;&gt;"",FT!C82,F82/$M$3*$M$4),"")</f>
        <v>32.498699999999999</v>
      </c>
      <c r="Y82" s="75">
        <f t="shared" si="19"/>
        <v>12.469311194477125</v>
      </c>
    </row>
    <row r="83" spans="1:25" ht="16.5" customHeight="1">
      <c r="A83" s="50">
        <f t="shared" si="20"/>
        <v>81</v>
      </c>
      <c r="B83" s="50">
        <f t="shared" si="16"/>
        <v>1.577718</v>
      </c>
      <c r="C83" s="50">
        <f>IF(FH!$C$2&gt;0,FH!A83/FH!$C$2,0)</f>
        <v>0</v>
      </c>
      <c r="D83" s="50">
        <f>IF(hist!$D$2&gt;0,hist!B83/hist!$D$2,0)</f>
        <v>0</v>
      </c>
      <c r="E83" s="50">
        <f t="shared" si="17"/>
        <v>0.57300212429304842</v>
      </c>
      <c r="F83">
        <f t="shared" si="21"/>
        <v>81</v>
      </c>
      <c r="G83" s="50">
        <f>IF(FT!A83&lt;&gt;"",FT!A83*10,"")</f>
        <v>3.6168399999999998</v>
      </c>
      <c r="H83" s="50">
        <f>IF(FT!B83&lt;&gt;"",FT!B83*100,"")</f>
        <v>44.977200000000003</v>
      </c>
      <c r="I83" s="50">
        <f t="shared" si="18"/>
        <v>1</v>
      </c>
      <c r="J83" t="str">
        <f>IF(FT!B83&lt;&gt;"",FT!E83,"")</f>
        <v>0 [32.911207]</v>
      </c>
      <c r="K83">
        <f>IF(FT!B83&lt;&gt;"",IF(FT!C83&lt;&gt;"",FT!C83,F83/$M$3*$M$4),"")</f>
        <v>32.911200000000001</v>
      </c>
      <c r="Y83" s="75">
        <f t="shared" si="19"/>
        <v>12.435496178984971</v>
      </c>
    </row>
    <row r="84" spans="1:25" ht="16.5" customHeight="1">
      <c r="A84" s="50">
        <f t="shared" si="20"/>
        <v>82</v>
      </c>
      <c r="B84" s="50">
        <f t="shared" si="16"/>
        <v>1.5971960000000003</v>
      </c>
      <c r="C84" s="50">
        <f>IF(FH!$C$2&gt;0,FH!A84/FH!$C$2,0)</f>
        <v>0</v>
      </c>
      <c r="D84" s="50">
        <f>IF(hist!$D$2&gt;0,hist!B84/hist!$D$2,0)</f>
        <v>0</v>
      </c>
      <c r="E84" s="50">
        <f t="shared" si="17"/>
        <v>0.59957799763216169</v>
      </c>
      <c r="F84">
        <f t="shared" si="21"/>
        <v>82</v>
      </c>
      <c r="G84" s="50">
        <f>IF(FT!A84&lt;&gt;"",FT!A84*10,"")</f>
        <v>3.62737</v>
      </c>
      <c r="H84" s="50">
        <f>IF(FT!B84&lt;&gt;"",FT!B84*100,"")</f>
        <v>45.007000000000005</v>
      </c>
      <c r="I84" s="50">
        <f t="shared" si="18"/>
        <v>1</v>
      </c>
      <c r="J84" t="str">
        <f>IF(FT!B84&lt;&gt;"",FT!E84,"")</f>
        <v>0 [33.313232]</v>
      </c>
      <c r="K84">
        <f>IF(FT!B84&lt;&gt;"",IF(FT!C84&lt;&gt;"",FT!C84,F84/$M$3*$M$4),"")</f>
        <v>33.313200000000002</v>
      </c>
      <c r="Y84" s="75">
        <f t="shared" si="19"/>
        <v>12.407612126692344</v>
      </c>
    </row>
    <row r="85" spans="1:25" ht="16.5" customHeight="1">
      <c r="A85" s="50">
        <f t="shared" si="20"/>
        <v>83</v>
      </c>
      <c r="B85" s="50">
        <f t="shared" si="16"/>
        <v>1.6166740000000002</v>
      </c>
      <c r="C85" s="50">
        <f>IF(FH!$C$2&gt;0,FH!A85/FH!$C$2,0)</f>
        <v>0.63258356033317098</v>
      </c>
      <c r="D85" s="50">
        <f>IF(hist!$D$2&gt;0,hist!B85/hist!$D$2,0)</f>
        <v>5.395504827551293E-2</v>
      </c>
      <c r="E85" s="50">
        <f t="shared" si="17"/>
        <v>0.62604494841279879</v>
      </c>
      <c r="F85">
        <f t="shared" si="21"/>
        <v>83</v>
      </c>
      <c r="G85" s="50">
        <f>IF(FT!A85&lt;&gt;"",FT!A85*10,"")</f>
        <v>3.6365799999999999</v>
      </c>
      <c r="H85" s="50">
        <f>IF(FT!B85&lt;&gt;"",FT!B85*100,"")</f>
        <v>45.061900000000001</v>
      </c>
      <c r="I85" s="50">
        <f t="shared" si="18"/>
        <v>1</v>
      </c>
      <c r="J85" t="str">
        <f>IF(FT!B85&lt;&gt;"",FT!E85,"")</f>
        <v>0 [33.718642]</v>
      </c>
      <c r="K85">
        <f>IF(FT!B85&lt;&gt;"",IF(FT!C85&lt;&gt;"",FT!C85,F85/$M$3*$M$4),"")</f>
        <v>33.718600000000002</v>
      </c>
      <c r="Y85" s="75">
        <f t="shared" si="19"/>
        <v>12.391285218529498</v>
      </c>
    </row>
    <row r="86" spans="1:25" ht="16.5" customHeight="1">
      <c r="A86" s="50">
        <f t="shared" si="20"/>
        <v>84</v>
      </c>
      <c r="B86" s="50">
        <f t="shared" si="16"/>
        <v>1.6361520000000001</v>
      </c>
      <c r="C86" s="50">
        <f>IF(FH!$C$2&gt;0,FH!A86/FH!$C$2,0)</f>
        <v>0</v>
      </c>
      <c r="D86" s="50">
        <f>IF(hist!$D$2&gt;0,hist!B86/hist!$D$2,0)</f>
        <v>0</v>
      </c>
      <c r="E86" s="50">
        <f t="shared" si="17"/>
        <v>0.65228248407788014</v>
      </c>
      <c r="F86">
        <f t="shared" si="21"/>
        <v>84</v>
      </c>
      <c r="G86" s="50">
        <f>IF(FT!A86&lt;&gt;"",FT!A86*10,"")</f>
        <v>3.6481599999999998</v>
      </c>
      <c r="H86" s="50">
        <f>IF(FT!B86&lt;&gt;"",FT!B86*100,"")</f>
        <v>45.132800000000003</v>
      </c>
      <c r="I86" s="50">
        <f t="shared" si="18"/>
        <v>1</v>
      </c>
      <c r="J86" t="str">
        <f>IF(FT!B86&lt;&gt;"",FT!E86,"")</f>
        <v>0 [34.127207]</v>
      </c>
      <c r="K86">
        <f>IF(FT!B86&lt;&gt;"",IF(FT!C86&lt;&gt;"",FT!C86,F86/$M$3*$M$4),"")</f>
        <v>34.127200000000002</v>
      </c>
      <c r="Y86" s="75">
        <f t="shared" si="19"/>
        <v>12.371387219858779</v>
      </c>
    </row>
    <row r="87" spans="1:25" ht="16.5" customHeight="1">
      <c r="A87" s="50">
        <f t="shared" si="20"/>
        <v>85</v>
      </c>
      <c r="B87" s="50">
        <f t="shared" si="16"/>
        <v>1.6556299999999999</v>
      </c>
      <c r="C87" s="50">
        <f>IF(FH!$C$2&gt;0,FH!A87/FH!$C$2,0)</f>
        <v>0</v>
      </c>
      <c r="D87" s="50">
        <f>IF(hist!$D$2&gt;0,hist!B87/hist!$D$2,0)</f>
        <v>0</v>
      </c>
      <c r="E87" s="50">
        <f t="shared" si="17"/>
        <v>0.67816643342215455</v>
      </c>
      <c r="F87">
        <f t="shared" si="21"/>
        <v>85</v>
      </c>
      <c r="G87" s="50">
        <f>IF(FT!A87&lt;&gt;"",FT!A87*10,"")</f>
        <v>3.6638700000000002</v>
      </c>
      <c r="H87" s="50">
        <f>IF(FT!B87&lt;&gt;"",FT!B87*100,"")</f>
        <v>45.156300000000002</v>
      </c>
      <c r="I87" s="50">
        <f t="shared" si="18"/>
        <v>1</v>
      </c>
      <c r="J87" t="str">
        <f>IF(FT!B87&lt;&gt;"",FT!E87,"")</f>
        <v>0 [34.531091]</v>
      </c>
      <c r="K87">
        <f>IF(FT!B87&lt;&gt;"",IF(FT!C87&lt;&gt;"",FT!C87,F87/$M$3*$M$4),"")</f>
        <v>34.531100000000002</v>
      </c>
      <c r="Y87" s="75">
        <f t="shared" si="19"/>
        <v>12.324754972201525</v>
      </c>
    </row>
    <row r="88" spans="1:25" ht="16.5" customHeight="1">
      <c r="A88" s="50">
        <f t="shared" si="20"/>
        <v>86</v>
      </c>
      <c r="B88" s="50">
        <f t="shared" si="16"/>
        <v>1.6751080000000003</v>
      </c>
      <c r="C88" s="50">
        <f>IF(FH!$C$2&gt;0,FH!A88/FH!$C$2,0)</f>
        <v>0.72876013307615184</v>
      </c>
      <c r="D88" s="50">
        <f>IF(hist!$D$2&gt;0,hist!B88/hist!$D$2,0)</f>
        <v>4.8415759227497968E-2</v>
      </c>
      <c r="E88" s="50">
        <f t="shared" si="17"/>
        <v>0.70356987607920085</v>
      </c>
      <c r="F88">
        <f t="shared" si="21"/>
        <v>86</v>
      </c>
      <c r="G88" s="50">
        <f>IF(FT!A88&lt;&gt;"",FT!A88*10,"")</f>
        <v>3.6792500000000001</v>
      </c>
      <c r="H88" s="50">
        <f>IF(FT!B88&lt;&gt;"",FT!B88*100,"")</f>
        <v>45.170200000000001</v>
      </c>
      <c r="I88" s="50">
        <f t="shared" si="18"/>
        <v>1</v>
      </c>
      <c r="J88" t="str">
        <f>IF(FT!B88&lt;&gt;"",FT!E88,"")</f>
        <v>0 [34.937937]</v>
      </c>
      <c r="K88">
        <f>IF(FT!B88&lt;&gt;"",IF(FT!C88&lt;&gt;"",FT!C88,F88/$M$3*$M$4),"")</f>
        <v>34.937899999999999</v>
      </c>
      <c r="Y88" s="75">
        <f t="shared" si="19"/>
        <v>12.277012978188489</v>
      </c>
    </row>
    <row r="89" spans="1:25" ht="16.5" customHeight="1">
      <c r="A89" s="50">
        <f t="shared" si="20"/>
        <v>87</v>
      </c>
      <c r="B89" s="50">
        <f t="shared" si="16"/>
        <v>1.6945860000000001</v>
      </c>
      <c r="C89" s="50">
        <f>IF(FH!$C$2&gt;0,FH!A89/FH!$C$2,0)</f>
        <v>0</v>
      </c>
      <c r="D89" s="50">
        <f>IF(hist!$D$2&gt;0,hist!B89/hist!$D$2,0)</f>
        <v>0</v>
      </c>
      <c r="E89" s="50">
        <f t="shared" si="17"/>
        <v>0.72836413985313209</v>
      </c>
      <c r="F89">
        <f t="shared" si="21"/>
        <v>87</v>
      </c>
      <c r="G89" s="50">
        <f>IF(FT!A89&lt;&gt;"",FT!A89*10,"")</f>
        <v>3.6924899999999998</v>
      </c>
      <c r="H89" s="50">
        <f>IF(FT!B89&lt;&gt;"",FT!B89*100,"")</f>
        <v>45.275300000000001</v>
      </c>
      <c r="I89" s="50">
        <f t="shared" si="18"/>
        <v>1</v>
      </c>
      <c r="J89" t="str">
        <f>IF(FT!B89&lt;&gt;"",FT!E89,"")</f>
        <v>0 [35.344493]</v>
      </c>
      <c r="K89">
        <f>IF(FT!B89&lt;&gt;"",IF(FT!C89&lt;&gt;"",FT!C89,F89/$M$3*$M$4),"")</f>
        <v>35.344499999999996</v>
      </c>
      <c r="Y89" s="75">
        <f t="shared" si="19"/>
        <v>12.261455007325681</v>
      </c>
    </row>
    <row r="90" spans="1:25" ht="16.5" customHeight="1">
      <c r="A90" s="50">
        <f t="shared" si="20"/>
        <v>88</v>
      </c>
      <c r="B90" s="50">
        <f t="shared" si="16"/>
        <v>1.714064</v>
      </c>
      <c r="C90" s="50">
        <f>IF(FH!$C$2&gt;0,FH!A90/FH!$C$2,0)</f>
        <v>0.74389394101572148</v>
      </c>
      <c r="D90" s="50">
        <f>IF(hist!$D$2&gt;0,hist!B90/hist!$D$2,0)</f>
        <v>4.3823987863955027E-2</v>
      </c>
      <c r="E90" s="50">
        <f t="shared" si="17"/>
        <v>0.75241985555330426</v>
      </c>
      <c r="F90">
        <f t="shared" si="21"/>
        <v>88</v>
      </c>
      <c r="G90" s="50">
        <f>IF(FT!A90&lt;&gt;"",FT!A90*10,"")</f>
        <v>3.7013699999999998</v>
      </c>
      <c r="H90" s="50">
        <f>IF(FT!B90&lt;&gt;"",FT!B90*100,"")</f>
        <v>45.344799999999999</v>
      </c>
      <c r="I90" s="50">
        <f t="shared" si="18"/>
        <v>1</v>
      </c>
      <c r="J90" t="str">
        <f>IF(FT!B90&lt;&gt;"",FT!E90,"")</f>
        <v>0 [35.750733]</v>
      </c>
      <c r="K90">
        <f>IF(FT!B90&lt;&gt;"",IF(FT!C90&lt;&gt;"",FT!C90,F90/$M$3*$M$4),"")</f>
        <v>35.750700000000002</v>
      </c>
      <c r="Y90" s="75">
        <f t="shared" si="19"/>
        <v>12.250815238681893</v>
      </c>
    </row>
    <row r="91" spans="1:25" ht="16.5" customHeight="1">
      <c r="A91" s="50">
        <f t="shared" si="20"/>
        <v>89</v>
      </c>
      <c r="B91" s="50">
        <f t="shared" si="16"/>
        <v>1.7335419999999999</v>
      </c>
      <c r="C91" s="50">
        <f>IF(FH!$C$2&gt;0,FH!A91/FH!$C$2,0)</f>
        <v>0</v>
      </c>
      <c r="D91" s="50">
        <f>IF(hist!$D$2&gt;0,hist!B91/hist!$D$2,0)</f>
        <v>0</v>
      </c>
      <c r="E91" s="50">
        <f t="shared" si="17"/>
        <v>0.77560805771617913</v>
      </c>
      <c r="F91">
        <f t="shared" si="21"/>
        <v>89</v>
      </c>
      <c r="G91" s="50">
        <f>IF(FT!A91&lt;&gt;"",FT!A91*10,"")</f>
        <v>3.70825</v>
      </c>
      <c r="H91" s="50">
        <f>IF(FT!B91&lt;&gt;"",FT!B91*100,"")</f>
        <v>45.397100000000002</v>
      </c>
      <c r="I91" s="50">
        <f t="shared" si="18"/>
        <v>1</v>
      </c>
      <c r="J91" t="str">
        <f>IF(FT!B91&lt;&gt;"",FT!E91,"")</f>
        <v>0 [36.159932]</v>
      </c>
      <c r="K91">
        <f>IF(FT!B91&lt;&gt;"",IF(FT!C91&lt;&gt;"",FT!C91,F91/$M$3*$M$4),"")</f>
        <v>36.1599</v>
      </c>
      <c r="Y91" s="75">
        <f t="shared" si="19"/>
        <v>12.242189712128363</v>
      </c>
    </row>
    <row r="92" spans="1:25" ht="16.5" customHeight="1">
      <c r="A92" s="50">
        <f t="shared" si="20"/>
        <v>90</v>
      </c>
      <c r="B92" s="50">
        <f t="shared" si="16"/>
        <v>1.7530200000000002</v>
      </c>
      <c r="C92" s="50">
        <f>IF(FH!$C$2&gt;0,FH!A92/FH!$C$2,0)</f>
        <v>0</v>
      </c>
      <c r="D92" s="50">
        <f>IF(hist!$D$2&gt;0,hist!B92/hist!$D$2,0)</f>
        <v>0</v>
      </c>
      <c r="E92" s="50">
        <f t="shared" si="17"/>
        <v>0.79780131847871105</v>
      </c>
      <c r="F92">
        <f t="shared" si="21"/>
        <v>90</v>
      </c>
      <c r="G92" s="50">
        <f>IF(FT!A92&lt;&gt;"",FT!A92*10,"")</f>
        <v>3.71448</v>
      </c>
      <c r="H92" s="50">
        <f>IF(FT!B92&lt;&gt;"",FT!B92*100,"")</f>
        <v>45.4818</v>
      </c>
      <c r="I92" s="50">
        <f t="shared" si="18"/>
        <v>1</v>
      </c>
      <c r="J92" t="str">
        <f>IF(FT!B92&lt;&gt;"",FT!E92,"")</f>
        <v>0 [36.561419]</v>
      </c>
      <c r="K92">
        <f>IF(FT!B92&lt;&gt;"",IF(FT!C92&lt;&gt;"",FT!C92,F92/$M$3*$M$4),"")</f>
        <v>36.561399999999999</v>
      </c>
      <c r="Y92" s="75">
        <f t="shared" si="19"/>
        <v>12.244459520578923</v>
      </c>
    </row>
    <row r="93" spans="1:25" ht="16.5" customHeight="1">
      <c r="A93" s="50">
        <f t="shared" si="20"/>
        <v>91</v>
      </c>
      <c r="B93" s="50">
        <f t="shared" si="16"/>
        <v>1.7724980000000001</v>
      </c>
      <c r="C93" s="50">
        <f>IF(FH!$C$2&gt;0,FH!A93/FH!$C$2,0)</f>
        <v>0.77527562185577015</v>
      </c>
      <c r="D93" s="50">
        <f>IF(hist!$D$2&gt;0,hist!B93/hist!$D$2,0)</f>
        <v>4.0802584128477724E-2</v>
      </c>
      <c r="E93" s="50">
        <f t="shared" si="17"/>
        <v>0.8188749009296582</v>
      </c>
      <c r="F93">
        <f t="shared" si="21"/>
        <v>91</v>
      </c>
      <c r="G93" s="50">
        <f>IF(FT!A93&lt;&gt;"",FT!A93*10,"")</f>
        <v>3.7229800000000002</v>
      </c>
      <c r="H93" s="50">
        <f>IF(FT!B93&lt;&gt;"",FT!B93*100,"")</f>
        <v>45.531799999999997</v>
      </c>
      <c r="I93" s="50">
        <f t="shared" si="18"/>
        <v>1</v>
      </c>
      <c r="J93" t="str">
        <f>IF(FT!B93&lt;&gt;"",FT!E93,"")</f>
        <v>0 [36.967892]</v>
      </c>
      <c r="K93">
        <f>IF(FT!B93&lt;&gt;"",IF(FT!C93&lt;&gt;"",FT!C93,F93/$M$3*$M$4),"")</f>
        <v>36.9679</v>
      </c>
      <c r="Y93" s="75">
        <f t="shared" si="19"/>
        <v>12.22993408506089</v>
      </c>
    </row>
    <row r="94" spans="1:25" ht="16.5" customHeight="1">
      <c r="A94" s="50">
        <f t="shared" si="20"/>
        <v>92</v>
      </c>
      <c r="B94" s="50">
        <f t="shared" si="16"/>
        <v>1.791976</v>
      </c>
      <c r="C94" s="50">
        <f>IF(FH!$C$2&gt;0,FH!A94/FH!$C$2,0)</f>
        <v>0</v>
      </c>
      <c r="D94" s="50">
        <f>IF(hist!$D$2&gt;0,hist!B94/hist!$D$2,0)</f>
        <v>0</v>
      </c>
      <c r="E94" s="50">
        <f t="shared" si="17"/>
        <v>0.83870791753359852</v>
      </c>
      <c r="F94">
        <f t="shared" si="21"/>
        <v>92</v>
      </c>
      <c r="G94" s="50">
        <f>IF(FT!A94&lt;&gt;"",FT!A94*10,"")</f>
        <v>3.7343599999999997</v>
      </c>
      <c r="H94" s="50">
        <f>IF(FT!B94&lt;&gt;"",FT!B94*100,"")</f>
        <v>45.541499999999999</v>
      </c>
      <c r="I94" s="50">
        <f t="shared" si="18"/>
        <v>1</v>
      </c>
      <c r="J94" t="str">
        <f>IF(FT!B94&lt;&gt;"",FT!E94,"")</f>
        <v>0 [37.376278]</v>
      </c>
      <c r="K94">
        <f>IF(FT!B94&lt;&gt;"",IF(FT!C94&lt;&gt;"",FT!C94,F94/$M$3*$M$4),"")</f>
        <v>37.376300000000001</v>
      </c>
      <c r="Y94" s="75">
        <f t="shared" si="19"/>
        <v>12.195262374275647</v>
      </c>
    </row>
    <row r="95" spans="1:25" ht="16.5" customHeight="1">
      <c r="A95" s="50">
        <f t="shared" si="20"/>
        <v>93</v>
      </c>
      <c r="B95" s="50">
        <f t="shared" si="16"/>
        <v>1.8114539999999999</v>
      </c>
      <c r="C95" s="50">
        <f>IF(FH!$C$2&gt;0,FH!A95/FH!$C$2,0)</f>
        <v>0.82403016276270635</v>
      </c>
      <c r="D95" s="50">
        <f>IF(hist!$D$2&gt;0,hist!B95/hist!$D$2,0)</f>
        <v>3.8278052998245993E-2</v>
      </c>
      <c r="E95" s="50">
        <f t="shared" si="17"/>
        <v>0.85718447871797665</v>
      </c>
      <c r="F95">
        <f t="shared" si="21"/>
        <v>93</v>
      </c>
      <c r="G95" s="50">
        <f>IF(FT!A95&lt;&gt;"",FT!A95*10,"")</f>
        <v>3.7447399999999997</v>
      </c>
      <c r="H95" s="50">
        <f>IF(FT!B95&lt;&gt;"",FT!B95*100,"")</f>
        <v>45.551400000000001</v>
      </c>
      <c r="I95" s="50">
        <f t="shared" si="18"/>
        <v>1</v>
      </c>
      <c r="J95" t="str">
        <f>IF(FT!B95&lt;&gt;"",FT!E95,"")</f>
        <v>0 [37.780841]</v>
      </c>
      <c r="K95">
        <f>IF(FT!B95&lt;&gt;"",IF(FT!C95&lt;&gt;"",FT!C95,F95/$M$3*$M$4),"")</f>
        <v>37.780799999999999</v>
      </c>
      <c r="Y95" s="75">
        <f t="shared" si="19"/>
        <v>12.164102180658739</v>
      </c>
    </row>
    <row r="96" spans="1:25" ht="16.5" customHeight="1">
      <c r="A96" s="50">
        <f t="shared" si="20"/>
        <v>94</v>
      </c>
      <c r="B96" s="50">
        <f t="shared" si="16"/>
        <v>1.8309320000000002</v>
      </c>
      <c r="C96" s="50">
        <f>IF(FH!$C$2&gt;0,FH!A96/FH!$C$2,0)</f>
        <v>0</v>
      </c>
      <c r="D96" s="50">
        <f>IF(hist!$D$2&gt;0,hist!B96/hist!$D$2,0)</f>
        <v>0</v>
      </c>
      <c r="E96" s="50">
        <f t="shared" si="17"/>
        <v>0.87419481645283426</v>
      </c>
      <c r="F96">
        <f t="shared" si="21"/>
        <v>94</v>
      </c>
      <c r="G96" s="50">
        <f>IF(FT!A96&lt;&gt;"",FT!A96*10,"")</f>
        <v>3.7520899999999999</v>
      </c>
      <c r="H96" s="50">
        <f>IF(FT!B96&lt;&gt;"",FT!B96*100,"")</f>
        <v>45.662100000000002</v>
      </c>
      <c r="I96" s="50">
        <f t="shared" si="18"/>
        <v>1</v>
      </c>
      <c r="J96" t="str">
        <f>IF(FT!B96&lt;&gt;"",FT!E96,"")</f>
        <v>0 [38.189102]</v>
      </c>
      <c r="K96">
        <f>IF(FT!B96&lt;&gt;"",IF(FT!C96&lt;&gt;"",FT!C96,F96/$M$3*$M$4),"")</f>
        <v>38.189100000000003</v>
      </c>
      <c r="Y96" s="75">
        <f t="shared" si="19"/>
        <v>12.169777377408325</v>
      </c>
    </row>
    <row r="97" spans="1:25" ht="16.5" customHeight="1">
      <c r="A97" s="50">
        <f t="shared" si="20"/>
        <v>95</v>
      </c>
      <c r="B97" s="50">
        <f t="shared" si="16"/>
        <v>1.8504100000000001</v>
      </c>
      <c r="C97" s="50">
        <f>IF(FH!$C$2&gt;0,FH!A97/FH!$C$2,0)</f>
        <v>0</v>
      </c>
      <c r="D97" s="50">
        <f>IF(hist!$D$2&gt;0,hist!B97/hist!$D$2,0)</f>
        <v>0</v>
      </c>
      <c r="E97" s="50">
        <f t="shared" si="17"/>
        <v>0.88963636764769927</v>
      </c>
      <c r="F97">
        <f t="shared" si="21"/>
        <v>95</v>
      </c>
      <c r="G97" s="50">
        <f>IF(FT!A97&lt;&gt;"",FT!A97*10,"")</f>
        <v>3.7601100000000001</v>
      </c>
      <c r="H97" s="50">
        <f>IF(FT!B97&lt;&gt;"",FT!B97*100,"")</f>
        <v>45.731899999999996</v>
      </c>
      <c r="I97" s="50">
        <f t="shared" si="18"/>
        <v>1</v>
      </c>
      <c r="J97" t="str">
        <f>IF(FT!B97&lt;&gt;"",FT!E97,"")</f>
        <v>0 [38.593991]</v>
      </c>
      <c r="K97">
        <f>IF(FT!B97&lt;&gt;"",IF(FT!C97&lt;&gt;"",FT!C97,F97/$M$3*$M$4),"")</f>
        <v>38.594000000000001</v>
      </c>
      <c r="Y97" s="75">
        <f t="shared" si="19"/>
        <v>12.162383547289839</v>
      </c>
    </row>
    <row r="98" spans="1:25" ht="16.5" customHeight="1">
      <c r="A98" s="50">
        <f t="shared" si="20"/>
        <v>96</v>
      </c>
      <c r="B98" s="50">
        <f t="shared" si="16"/>
        <v>1.869888</v>
      </c>
      <c r="C98" s="50">
        <f>IF(FH!$C$2&gt;0,FH!A98/FH!$C$2,0)</f>
        <v>0.80735413940666223</v>
      </c>
      <c r="D98" s="50">
        <f>IF(hist!$D$2&gt;0,hist!B98/hist!$D$2,0)</f>
        <v>3.5243357627380532E-2</v>
      </c>
      <c r="E98" s="50">
        <f t="shared" si="17"/>
        <v>0.90341480244702821</v>
      </c>
      <c r="F98">
        <f t="shared" si="21"/>
        <v>96</v>
      </c>
      <c r="G98" s="50">
        <f>IF(FT!A98&lt;&gt;"",FT!A98*10,"")</f>
        <v>3.7686599999999997</v>
      </c>
      <c r="H98" s="50">
        <f>IF(FT!B98&lt;&gt;"",FT!B98*100,"")</f>
        <v>45.778500000000001</v>
      </c>
      <c r="I98" s="50">
        <f t="shared" si="18"/>
        <v>1</v>
      </c>
      <c r="J98" t="str">
        <f>IF(FT!B98&lt;&gt;"",FT!E98,"")</f>
        <v>0 [38.998891]</v>
      </c>
      <c r="K98">
        <f>IF(FT!B98&lt;&gt;"",IF(FT!C98&lt;&gt;"",FT!C98,F98/$M$3*$M$4),"")</f>
        <v>38.998899999999999</v>
      </c>
      <c r="Y98" s="75">
        <f t="shared" si="19"/>
        <v>12.147155752973207</v>
      </c>
    </row>
    <row r="99" spans="1:25" ht="16.5" customHeight="1">
      <c r="A99" s="50">
        <f t="shared" si="20"/>
        <v>97</v>
      </c>
      <c r="B99" s="50">
        <f t="shared" si="16"/>
        <v>1.8893660000000001</v>
      </c>
      <c r="C99" s="50">
        <f>IF(FH!$C$2&gt;0,FH!A99/FH!$C$2,0)</f>
        <v>0</v>
      </c>
      <c r="D99" s="50">
        <f>IF(hist!$D$2&gt;0,hist!B99/hist!$D$2,0)</f>
        <v>0</v>
      </c>
      <c r="E99" s="50">
        <f t="shared" si="17"/>
        <v>0.91544498302564348</v>
      </c>
      <c r="F99">
        <f t="shared" si="21"/>
        <v>97</v>
      </c>
      <c r="G99" s="50">
        <f>IF(FT!A99&lt;&gt;"",FT!A99*10,"")</f>
        <v>3.7742500000000003</v>
      </c>
      <c r="H99" s="50">
        <f>IF(FT!B99&lt;&gt;"",FT!B99*100,"")</f>
        <v>45.879199999999997</v>
      </c>
      <c r="I99" s="50">
        <f t="shared" si="18"/>
        <v>1</v>
      </c>
      <c r="J99" t="str">
        <f>IF(FT!B99&lt;&gt;"",FT!E99,"")</f>
        <v>0 [39.406092]</v>
      </c>
      <c r="K99">
        <f>IF(FT!B99&lt;&gt;"",IF(FT!C99&lt;&gt;"",FT!C99,F99/$M$3*$M$4),"")</f>
        <v>39.406100000000002</v>
      </c>
      <c r="Y99" s="75">
        <f t="shared" si="19"/>
        <v>12.155845532224944</v>
      </c>
    </row>
    <row r="100" spans="1:25" ht="16.5" customHeight="1">
      <c r="A100" s="50">
        <f t="shared" si="20"/>
        <v>98</v>
      </c>
      <c r="B100" s="50">
        <f t="shared" si="16"/>
        <v>1.9088440000000002</v>
      </c>
      <c r="C100" s="50">
        <f>IF(FH!$C$2&gt;0,FH!A100/FH!$C$2,0)</f>
        <v>0.76119253008521515</v>
      </c>
      <c r="D100" s="50">
        <f>IF(hist!$D$2&gt;0,hist!B100/hist!$D$2,0)</f>
        <v>3.1446738804411532E-2</v>
      </c>
      <c r="E100" s="50">
        <f t="shared" si="17"/>
        <v>0.92565183926422456</v>
      </c>
      <c r="F100">
        <f t="shared" si="21"/>
        <v>98</v>
      </c>
      <c r="G100" s="50">
        <f>IF(FT!A100&lt;&gt;"",FT!A100*10,"")</f>
        <v>3.7795399999999999</v>
      </c>
      <c r="H100" s="50">
        <f>IF(FT!B100&lt;&gt;"",FT!B100*100,"")</f>
        <v>45.943300000000001</v>
      </c>
      <c r="I100" s="50">
        <f t="shared" si="18"/>
        <v>1</v>
      </c>
      <c r="J100" t="str">
        <f>IF(FT!B100&lt;&gt;"",FT!E100,"")</f>
        <v>0 [39.812337]</v>
      </c>
      <c r="K100">
        <f>IF(FT!B100&lt;&gt;"",IF(FT!C100&lt;&gt;"",FT!C100,F100/$M$3*$M$4),"")</f>
        <v>39.8123</v>
      </c>
      <c r="Y100" s="75">
        <f t="shared" si="19"/>
        <v>12.155791445519826</v>
      </c>
    </row>
    <row r="101" spans="1:25" ht="16.5" customHeight="1">
      <c r="A101" s="50">
        <f t="shared" si="20"/>
        <v>99</v>
      </c>
      <c r="B101" s="50">
        <f t="shared" si="16"/>
        <v>1.9283220000000001</v>
      </c>
      <c r="C101" s="50">
        <f>IF(FH!$C$2&gt;0,FH!A101/FH!$C$2,0)</f>
        <v>0</v>
      </c>
      <c r="D101" s="50">
        <f>IF(hist!$D$2&gt;0,hist!B101/hist!$D$2,0)</f>
        <v>0</v>
      </c>
      <c r="E101" s="50">
        <f t="shared" si="17"/>
        <v>0.93397114871181863</v>
      </c>
      <c r="F101">
        <f t="shared" si="21"/>
        <v>99</v>
      </c>
      <c r="G101" s="50">
        <f>IF(FT!A101&lt;&gt;"",FT!A101*10,"")</f>
        <v>3.78261</v>
      </c>
      <c r="H101" s="50">
        <f>IF(FT!B101&lt;&gt;"",FT!B101*100,"")</f>
        <v>46.0124</v>
      </c>
      <c r="I101" s="50">
        <f t="shared" si="18"/>
        <v>1</v>
      </c>
      <c r="J101" t="str">
        <f>IF(FT!B101&lt;&gt;"",FT!E101,"")</f>
        <v>0 [40.221391]</v>
      </c>
      <c r="K101">
        <f>IF(FT!B101&lt;&gt;"",IF(FT!C101&lt;&gt;"",FT!C101,F101/$M$3*$M$4),"")</f>
        <v>40.221400000000003</v>
      </c>
      <c r="Y101" s="75">
        <f t="shared" si="19"/>
        <v>12.16419350659994</v>
      </c>
    </row>
    <row r="102" spans="1:25">
      <c r="A102" s="50">
        <f t="shared" si="20"/>
        <v>100</v>
      </c>
      <c r="B102" s="50">
        <f t="shared" si="16"/>
        <v>1.9478</v>
      </c>
      <c r="C102" s="50">
        <f>IF(FH!$C$2&gt;0,FH!A102/FH!$C$2,0)</f>
        <v>0</v>
      </c>
      <c r="D102" s="50">
        <f>IF(hist!$D$2&gt;0,hist!B102/hist!$D$2,0)</f>
        <v>0</v>
      </c>
      <c r="E102" s="50">
        <f t="shared" si="17"/>
        <v>0.94035020950178927</v>
      </c>
      <c r="F102">
        <f t="shared" si="21"/>
        <v>100</v>
      </c>
      <c r="G102" s="50">
        <f>IF(FT!A102&lt;&gt;"",FT!A102*10,"")</f>
        <v>3.7884500000000001</v>
      </c>
      <c r="H102" s="50">
        <f>IF(FT!B102&lt;&gt;"",FT!B102*100,"")</f>
        <v>46.048299999999998</v>
      </c>
      <c r="I102" s="50">
        <f t="shared" si="18"/>
        <v>1</v>
      </c>
      <c r="J102" t="str">
        <f>IF(FT!B102&lt;&gt;"",FT!E102,"")</f>
        <v>0 [40.624751]</v>
      </c>
      <c r="K102">
        <f>IF(FT!B102&lt;&gt;"",IF(FT!C102&lt;&gt;"",FT!C102,F102/$M$3*$M$4),"")</f>
        <v>40.6248</v>
      </c>
      <c r="Y102" s="75">
        <f t="shared" si="19"/>
        <v>12.154918238329659</v>
      </c>
    </row>
    <row r="103" spans="1:25">
      <c r="A103" s="50">
        <f t="shared" si="20"/>
        <v>101</v>
      </c>
      <c r="B103" s="50">
        <f t="shared" si="16"/>
        <v>1.9672780000000001</v>
      </c>
      <c r="C103" s="50">
        <f>IF(FH!$C$2&gt;0,FH!A103/FH!$C$2,0)</f>
        <v>0.8799824370935575</v>
      </c>
      <c r="D103" s="50">
        <f>IF(hist!$D$2&gt;0,hist!B103/hist!$D$2,0)</f>
        <v>2.8690288183179067E-2</v>
      </c>
      <c r="E103" s="50">
        <f t="shared" si="17"/>
        <v>0.94474839635858987</v>
      </c>
      <c r="F103">
        <f t="shared" si="21"/>
        <v>101</v>
      </c>
      <c r="G103" s="50">
        <f>IF(FT!A103&lt;&gt;"",FT!A103*10,"")</f>
        <v>3.7919499999999999</v>
      </c>
      <c r="H103" s="50">
        <f>IF(FT!B103&lt;&gt;"",FT!B103*100,"")</f>
        <v>46.099899999999998</v>
      </c>
      <c r="I103" s="50">
        <f t="shared" si="18"/>
        <v>1</v>
      </c>
      <c r="J103" t="str">
        <f>IF(FT!B103&lt;&gt;"",FT!E103,"")</f>
        <v>0 [41.037599]</v>
      </c>
      <c r="K103">
        <f>IF(FT!B103&lt;&gt;"",IF(FT!C103&lt;&gt;"",FT!C103,F103/$M$3*$M$4),"")</f>
        <v>41.037599999999998</v>
      </c>
      <c r="Y103" s="75">
        <f t="shared" si="19"/>
        <v>12.15730692651538</v>
      </c>
    </row>
    <row r="104" spans="1:25">
      <c r="A104" s="50">
        <f t="shared" si="20"/>
        <v>102</v>
      </c>
      <c r="B104" s="50">
        <f t="shared" si="16"/>
        <v>1.9867560000000002</v>
      </c>
      <c r="C104" s="50">
        <f>IF(FH!$C$2&gt;0,FH!A104/FH!$C$2,0)</f>
        <v>0</v>
      </c>
      <c r="D104" s="50">
        <f>IF(hist!$D$2&gt;0,hist!B104/hist!$D$2,0)</f>
        <v>0</v>
      </c>
      <c r="E104" s="50">
        <f t="shared" si="17"/>
        <v>0.94713759148941845</v>
      </c>
      <c r="F104">
        <f t="shared" si="21"/>
        <v>102</v>
      </c>
      <c r="G104" s="50">
        <f>IF(FT!A104&lt;&gt;"",FT!A104*10,"")</f>
        <v>3.7943199999999999</v>
      </c>
      <c r="H104" s="50">
        <f>IF(FT!B104&lt;&gt;"",FT!B104*100,"")</f>
        <v>46.186899999999994</v>
      </c>
      <c r="I104" s="50">
        <f t="shared" si="18"/>
        <v>1</v>
      </c>
      <c r="J104" t="str">
        <f>IF(FT!B104&lt;&gt;"",FT!E104,"")</f>
        <v>0 [41.437884]</v>
      </c>
      <c r="K104">
        <f>IF(FT!B104&lt;&gt;"",IF(FT!C104&lt;&gt;"",FT!C104,F104/$M$3*$M$4),"")</f>
        <v>41.437899999999999</v>
      </c>
      <c r="Y104" s="75">
        <f t="shared" si="19"/>
        <v>12.172642265280734</v>
      </c>
    </row>
    <row r="105" spans="1:25">
      <c r="A105" s="50">
        <f t="shared" si="20"/>
        <v>103</v>
      </c>
      <c r="B105" s="50">
        <f t="shared" si="16"/>
        <v>2.0062340000000001</v>
      </c>
      <c r="C105" s="50">
        <f>IF(FH!$C$2&gt;0,FH!A105/FH!$C$2,0)</f>
        <v>0</v>
      </c>
      <c r="D105" s="50">
        <f>IF(hist!$D$2&gt;0,hist!B105/hist!$D$2,0)</f>
        <v>0</v>
      </c>
      <c r="E105" s="50">
        <f t="shared" si="17"/>
        <v>0.94750248396706682</v>
      </c>
      <c r="F105">
        <f t="shared" si="21"/>
        <v>103</v>
      </c>
      <c r="G105" s="50">
        <f>IF(FT!A105&lt;&gt;"",FT!A105*10,"")</f>
        <v>3.7981100000000003</v>
      </c>
      <c r="H105" s="50">
        <f>IF(FT!B105&lt;&gt;"",FT!B105*100,"")</f>
        <v>46.2727</v>
      </c>
      <c r="I105" s="50">
        <f t="shared" si="18"/>
        <v>1</v>
      </c>
      <c r="J105" t="str">
        <f>IF(FT!B105&lt;&gt;"",FT!E105,"")</f>
        <v>0 [41.844040]</v>
      </c>
      <c r="K105">
        <f>IF(FT!B105&lt;&gt;"",IF(FT!C105&lt;&gt;"",FT!C105,F105/$M$3*$M$4),"")</f>
        <v>41.844000000000001</v>
      </c>
      <c r="Y105" s="75">
        <f t="shared" si="19"/>
        <v>12.183085797936341</v>
      </c>
    </row>
    <row r="106" spans="1:25">
      <c r="A106" s="50">
        <f t="shared" si="20"/>
        <v>104</v>
      </c>
      <c r="B106" s="50">
        <f t="shared" si="16"/>
        <v>2.025712</v>
      </c>
      <c r="C106" s="50">
        <f>IF(FH!$C$2&gt;0,FH!A106/FH!$C$2,0)</f>
        <v>0.91872349999890779</v>
      </c>
      <c r="D106" s="50">
        <f>IF(hist!$D$2&gt;0,hist!B106/hist!$D$2,0)</f>
        <v>2.7517496825400393E-2</v>
      </c>
      <c r="E106" s="50">
        <f t="shared" si="17"/>
        <v>0.94584073314442263</v>
      </c>
      <c r="F106">
        <f t="shared" si="21"/>
        <v>104</v>
      </c>
      <c r="G106" s="50">
        <f>IF(FT!A106&lt;&gt;"",FT!A106*10,"")</f>
        <v>3.8004500000000001</v>
      </c>
      <c r="H106" s="50">
        <f>IF(FT!B106&lt;&gt;"",FT!B106*100,"")</f>
        <v>46.376100000000001</v>
      </c>
      <c r="I106" s="50">
        <f t="shared" si="18"/>
        <v>1</v>
      </c>
      <c r="J106" t="str">
        <f>IF(FT!B106&lt;&gt;"",FT!E106,"")</f>
        <v>0 [42.249364]</v>
      </c>
      <c r="K106">
        <f>IF(FT!B106&lt;&gt;"",IF(FT!C106&lt;&gt;"",FT!C106,F106/$M$3*$M$4),"")</f>
        <v>42.249400000000001</v>
      </c>
      <c r="Y106" s="75">
        <f t="shared" si="19"/>
        <v>12.202791774658264</v>
      </c>
    </row>
    <row r="107" spans="1:25">
      <c r="A107" s="50">
        <f t="shared" si="20"/>
        <v>105</v>
      </c>
      <c r="B107" s="50">
        <f t="shared" si="16"/>
        <v>2.0451899999999998</v>
      </c>
      <c r="C107" s="50">
        <f>IF(FH!$C$2&gt;0,FH!A107/FH!$C$2,0)</f>
        <v>0</v>
      </c>
      <c r="D107" s="50">
        <f>IF(hist!$D$2&gt;0,hist!B107/hist!$D$2,0)</f>
        <v>0</v>
      </c>
      <c r="E107" s="50">
        <f t="shared" si="17"/>
        <v>0.94216299366057465</v>
      </c>
      <c r="F107">
        <f t="shared" si="21"/>
        <v>105</v>
      </c>
      <c r="G107" s="50">
        <f>IF(FT!A107&lt;&gt;"",FT!A107*10,"")</f>
        <v>3.8005599999999999</v>
      </c>
      <c r="H107" s="50">
        <f>IF(FT!B107&lt;&gt;"",FT!B107*100,"")</f>
        <v>46.511599999999994</v>
      </c>
      <c r="I107" s="50">
        <f t="shared" si="18"/>
        <v>1</v>
      </c>
      <c r="J107" t="str">
        <f>IF(FT!B107&lt;&gt;"",FT!E107,"")</f>
        <v>0 [42.655461]</v>
      </c>
      <c r="K107">
        <f>IF(FT!B107&lt;&gt;"",IF(FT!C107&lt;&gt;"",FT!C107,F107/$M$3*$M$4),"")</f>
        <v>42.655500000000004</v>
      </c>
      <c r="Y107" s="75">
        <f t="shared" si="19"/>
        <v>12.238091228661037</v>
      </c>
    </row>
    <row r="108" spans="1:25">
      <c r="A108" s="50">
        <f t="shared" si="20"/>
        <v>106</v>
      </c>
      <c r="B108" s="50">
        <f t="shared" si="16"/>
        <v>2.0646680000000002</v>
      </c>
      <c r="C108" s="50">
        <f>IF(FH!$C$2&gt;0,FH!A108/FH!$C$2,0)</f>
        <v>0.8460078246680196</v>
      </c>
      <c r="D108" s="50">
        <f>IF(hist!$D$2&gt;0,hist!B108/hist!$D$2,0)</f>
        <v>2.6841675805480435E-2</v>
      </c>
      <c r="E108" s="50">
        <f t="shared" si="17"/>
        <v>0.93649280166478055</v>
      </c>
      <c r="F108">
        <f t="shared" si="21"/>
        <v>106</v>
      </c>
      <c r="G108" s="50">
        <f>IF(FT!A108&lt;&gt;"",FT!A108*10,"")</f>
        <v>3.7991099999999998</v>
      </c>
      <c r="H108" s="50">
        <f>IF(FT!B108&lt;&gt;"",FT!B108*100,"")</f>
        <v>46.619300000000003</v>
      </c>
      <c r="I108" s="50">
        <f t="shared" si="18"/>
        <v>1</v>
      </c>
      <c r="J108" t="str">
        <f>IF(FT!B108&lt;&gt;"",FT!E108,"")</f>
        <v>0 [43.068203]</v>
      </c>
      <c r="K108">
        <f>IF(FT!B108&lt;&gt;"",IF(FT!C108&lt;&gt;"",FT!C108,F108/$M$3*$M$4),"")</f>
        <v>43.068199999999997</v>
      </c>
      <c r="Y108" s="75">
        <f t="shared" si="19"/>
        <v>12.271110865439539</v>
      </c>
    </row>
    <row r="109" spans="1:25">
      <c r="A109" s="50">
        <f t="shared" si="20"/>
        <v>107</v>
      </c>
      <c r="B109" s="50">
        <f t="shared" si="16"/>
        <v>2.0841460000000001</v>
      </c>
      <c r="C109" s="50">
        <f>IF(FH!$C$2&gt;0,FH!A109/FH!$C$2,0)</f>
        <v>0</v>
      </c>
      <c r="D109" s="50">
        <f>IF(hist!$D$2&gt;0,hist!B109/hist!$D$2,0)</f>
        <v>0</v>
      </c>
      <c r="E109" s="50">
        <f t="shared" si="17"/>
        <v>0.92886632395803059</v>
      </c>
      <c r="F109">
        <f t="shared" si="21"/>
        <v>107</v>
      </c>
      <c r="G109" s="50">
        <f>IF(FT!A109&lt;&gt;"",FT!A109*10,"")</f>
        <v>3.7977400000000001</v>
      </c>
      <c r="H109" s="50">
        <f>IF(FT!B109&lt;&gt;"",FT!B109*100,"")</f>
        <v>46.709000000000003</v>
      </c>
      <c r="I109" s="50">
        <f t="shared" si="18"/>
        <v>1</v>
      </c>
      <c r="J109" t="str">
        <f>IF(FT!B109&lt;&gt;"",FT!E109,"")</f>
        <v>0 [43.469430]</v>
      </c>
      <c r="K109">
        <f>IF(FT!B109&lt;&gt;"",IF(FT!C109&lt;&gt;"",FT!C109,F109/$M$3*$M$4),"")</f>
        <v>43.4694</v>
      </c>
      <c r="Y109" s="75">
        <f t="shared" si="19"/>
        <v>12.299156866978782</v>
      </c>
    </row>
    <row r="110" spans="1:25">
      <c r="A110" s="50">
        <f t="shared" si="20"/>
        <v>108</v>
      </c>
      <c r="B110" s="50">
        <f t="shared" si="16"/>
        <v>2.1036239999999999</v>
      </c>
      <c r="C110" s="50">
        <f>IF(FH!$C$2&gt;0,FH!A110/FH!$C$2,0)</f>
        <v>0</v>
      </c>
      <c r="D110" s="50">
        <f>IF(hist!$D$2&gt;0,hist!B110/hist!$D$2,0)</f>
        <v>0</v>
      </c>
      <c r="E110" s="50">
        <f t="shared" si="17"/>
        <v>0.91933197379279807</v>
      </c>
      <c r="F110">
        <f t="shared" si="21"/>
        <v>108</v>
      </c>
      <c r="G110" s="50">
        <f>IF(FT!A110&lt;&gt;"",FT!A110*10,"")</f>
        <v>3.7957700000000001</v>
      </c>
      <c r="H110" s="50">
        <f>IF(FT!B110&lt;&gt;"",FT!B110*100,"")</f>
        <v>46.794999999999995</v>
      </c>
      <c r="I110" s="50">
        <f t="shared" si="18"/>
        <v>1</v>
      </c>
      <c r="J110" t="str">
        <f>IF(FT!B110&lt;&gt;"",FT!E110,"")</f>
        <v>0 [43.874833]</v>
      </c>
      <c r="K110">
        <f>IF(FT!B110&lt;&gt;"",IF(FT!C110&lt;&gt;"",FT!C110,F110/$M$3*$M$4),"")</f>
        <v>43.8748</v>
      </c>
      <c r="Y110" s="75">
        <f t="shared" si="19"/>
        <v>12.328196913933139</v>
      </c>
    </row>
    <row r="111" spans="1:25">
      <c r="A111" s="50">
        <f t="shared" si="20"/>
        <v>109</v>
      </c>
      <c r="B111" s="50">
        <f t="shared" si="16"/>
        <v>2.1231019999999998</v>
      </c>
      <c r="C111" s="50">
        <f>IF(FH!$C$2&gt;0,FH!A111/FH!$C$2,0)</f>
        <v>1</v>
      </c>
      <c r="D111" s="50">
        <f>IF(hist!$D$2&gt;0,hist!B111/hist!$D$2,0)</f>
        <v>2.5483387947946436E-2</v>
      </c>
      <c r="E111" s="50">
        <f t="shared" si="17"/>
        <v>0.90794989904076429</v>
      </c>
      <c r="F111">
        <f t="shared" si="21"/>
        <v>109</v>
      </c>
      <c r="G111" s="50">
        <f>IF(FT!A111&lt;&gt;"",FT!A111*10,"")</f>
        <v>3.7977300000000005</v>
      </c>
      <c r="H111" s="50">
        <f>IF(FT!B111&lt;&gt;"",FT!B111*100,"")</f>
        <v>46.903099999999995</v>
      </c>
      <c r="I111" s="50">
        <f t="shared" si="18"/>
        <v>1</v>
      </c>
      <c r="J111" t="str">
        <f>IF(FT!B111&lt;&gt;"",FT!E111,"")</f>
        <v>0 [44.282735]</v>
      </c>
      <c r="K111">
        <f>IF(FT!B111&lt;&gt;"",IF(FT!C111&lt;&gt;"",FT!C111,F111/$M$3*$M$4),"")</f>
        <v>44.282699999999998</v>
      </c>
      <c r="Y111" s="75">
        <f t="shared" si="19"/>
        <v>12.350298731084091</v>
      </c>
    </row>
    <row r="112" spans="1:25">
      <c r="A112" s="50">
        <f t="shared" si="20"/>
        <v>110</v>
      </c>
      <c r="B112" s="50">
        <f t="shared" si="16"/>
        <v>2.1425800000000002</v>
      </c>
      <c r="C112" s="50">
        <f>IF(FH!$C$2&gt;0,FH!A112/FH!$C$2,0)</f>
        <v>0</v>
      </c>
      <c r="D112" s="50">
        <f>IF(hist!$D$2&gt;0,hist!B112/hist!$D$2,0)</f>
        <v>0</v>
      </c>
      <c r="E112" s="50">
        <f t="shared" si="17"/>
        <v>0.89479135029847401</v>
      </c>
      <c r="F112">
        <f t="shared" si="21"/>
        <v>110</v>
      </c>
      <c r="G112" s="50">
        <f>IF(FT!A112&lt;&gt;"",FT!A112*10,"")</f>
        <v>3.7982</v>
      </c>
      <c r="H112" s="50">
        <f>IF(FT!B112&lt;&gt;"",FT!B112*100,"")</f>
        <v>47.029499999999999</v>
      </c>
      <c r="I112" s="50">
        <f t="shared" si="18"/>
        <v>1</v>
      </c>
      <c r="J112" t="str">
        <f>IF(FT!B112&lt;&gt;"",FT!E112,"")</f>
        <v>0 [44.687044]</v>
      </c>
      <c r="K112">
        <f>IF(FT!B112&lt;&gt;"",IF(FT!C112&lt;&gt;"",FT!C112,F112/$M$3*$M$4),"")</f>
        <v>44.686999999999998</v>
      </c>
      <c r="Y112" s="75">
        <f t="shared" si="19"/>
        <v>12.382049391817176</v>
      </c>
    </row>
    <row r="113" spans="1:25">
      <c r="A113" s="50">
        <f t="shared" si="20"/>
        <v>111</v>
      </c>
      <c r="B113" s="50">
        <f t="shared" si="16"/>
        <v>2.162058</v>
      </c>
      <c r="C113" s="50">
        <f>IF(FH!$C$2&gt;0,FH!A113/FH!$C$2,0)</f>
        <v>0.94314555149492241</v>
      </c>
      <c r="D113" s="50">
        <f>IF(hist!$D$2&gt;0,hist!B113/hist!$D$2,0)</f>
        <v>2.2289681615488822E-2</v>
      </c>
      <c r="E113" s="50">
        <f t="shared" si="17"/>
        <v>0.87993793821721455</v>
      </c>
      <c r="F113">
        <f t="shared" si="21"/>
        <v>111</v>
      </c>
      <c r="G113" s="50">
        <f>IF(FT!A113&lt;&gt;"",FT!A113*10,"")</f>
        <v>3.7965599999999999</v>
      </c>
      <c r="H113" s="50">
        <f>IF(FT!B113&lt;&gt;"",FT!B113*100,"")</f>
        <v>47.1601</v>
      </c>
      <c r="I113" s="50">
        <f t="shared" si="18"/>
        <v>1</v>
      </c>
      <c r="J113" t="str">
        <f>IF(FT!B113&lt;&gt;"",FT!E113,"")</f>
        <v>0 [45.096639]</v>
      </c>
      <c r="K113">
        <f>IF(FT!B113&lt;&gt;"",IF(FT!C113&lt;&gt;"",FT!C113,F113/$M$3*$M$4),"")</f>
        <v>45.096600000000002</v>
      </c>
      <c r="Y113" s="75">
        <f t="shared" si="19"/>
        <v>12.421797627325789</v>
      </c>
    </row>
    <row r="114" spans="1:25">
      <c r="A114" s="50">
        <f t="shared" si="20"/>
        <v>112</v>
      </c>
      <c r="B114" s="50">
        <f t="shared" si="16"/>
        <v>2.1815359999999999</v>
      </c>
      <c r="C114" s="50">
        <f>IF(FH!$C$2&gt;0,FH!A114/FH!$C$2,0)</f>
        <v>0</v>
      </c>
      <c r="D114" s="50">
        <f>IF(hist!$D$2&gt;0,hist!B114/hist!$D$2,0)</f>
        <v>0</v>
      </c>
      <c r="E114" s="50">
        <f t="shared" si="17"/>
        <v>0.86348079088441698</v>
      </c>
      <c r="F114">
        <f t="shared" si="21"/>
        <v>112</v>
      </c>
      <c r="G114" s="50">
        <f>IF(FT!A114&lt;&gt;"",FT!A114*10,"")</f>
        <v>3.7949799999999998</v>
      </c>
      <c r="H114" s="50">
        <f>IF(FT!B114&lt;&gt;"",FT!B114*100,"")</f>
        <v>47.297200000000004</v>
      </c>
      <c r="I114" s="50">
        <f t="shared" si="18"/>
        <v>1</v>
      </c>
      <c r="J114" t="str">
        <f>IF(FT!B114&lt;&gt;"",FT!E114,"")</f>
        <v>0 [45.502027]</v>
      </c>
      <c r="K114">
        <f>IF(FT!B114&lt;&gt;"",IF(FT!C114&lt;&gt;"",FT!C114,F114/$M$3*$M$4),"")</f>
        <v>45.502000000000002</v>
      </c>
      <c r="Y114" s="75">
        <f t="shared" si="19"/>
        <v>12.463095984695574</v>
      </c>
    </row>
    <row r="115" spans="1:25">
      <c r="A115" s="50">
        <f t="shared" si="20"/>
        <v>113</v>
      </c>
      <c r="B115" s="50">
        <f t="shared" si="16"/>
        <v>2.2010139999999998</v>
      </c>
      <c r="C115" s="50">
        <f>IF(FH!$C$2&gt;0,FH!A115/FH!$C$2,0)</f>
        <v>0</v>
      </c>
      <c r="D115" s="50">
        <f>IF(hist!$D$2&gt;0,hist!B115/hist!$D$2,0)</f>
        <v>0</v>
      </c>
      <c r="E115" s="50">
        <f t="shared" si="17"/>
        <v>0.84551962342214748</v>
      </c>
      <c r="F115">
        <f t="shared" si="21"/>
        <v>113</v>
      </c>
      <c r="G115" s="50">
        <f>IF(FT!A115&lt;&gt;"",FT!A115*10,"")</f>
        <v>3.7950699999999999</v>
      </c>
      <c r="H115" s="50">
        <f>IF(FT!B115&lt;&gt;"",FT!B115*100,"")</f>
        <v>47.441600000000001</v>
      </c>
      <c r="I115" s="50">
        <f t="shared" si="18"/>
        <v>1</v>
      </c>
      <c r="J115" t="str">
        <f>IF(FT!B115&lt;&gt;"",FT!E115,"")</f>
        <v>0 [45.906182]</v>
      </c>
      <c r="K115">
        <f>IF(FT!B115&lt;&gt;"",IF(FT!C115&lt;&gt;"",FT!C115,F115/$M$3*$M$4),"")</f>
        <v>45.906199999999998</v>
      </c>
      <c r="Y115" s="75">
        <f t="shared" si="19"/>
        <v>12.500849786696952</v>
      </c>
    </row>
    <row r="116" spans="1:25">
      <c r="A116" s="50">
        <f t="shared" si="20"/>
        <v>114</v>
      </c>
      <c r="B116" s="50">
        <f t="shared" si="16"/>
        <v>2.2204920000000001</v>
      </c>
      <c r="C116" s="50">
        <f>IF(FH!$C$2&gt;0,FH!A116/FH!$C$2,0)</f>
        <v>0.80417140872422099</v>
      </c>
      <c r="D116" s="50">
        <f>IF(hist!$D$2&gt;0,hist!B116/hist!$D$2,0)</f>
        <v>1.9579653985501756E-2</v>
      </c>
      <c r="E116" s="50">
        <f t="shared" si="17"/>
        <v>0.82616173308094321</v>
      </c>
      <c r="F116">
        <f t="shared" si="21"/>
        <v>114</v>
      </c>
      <c r="G116" s="50">
        <f>IF(FT!A116&lt;&gt;"",FT!A116*10,"")</f>
        <v>3.7957800000000002</v>
      </c>
      <c r="H116" s="50">
        <f>IF(FT!B116&lt;&gt;"",FT!B116*100,"")</f>
        <v>47.6111</v>
      </c>
      <c r="I116" s="50">
        <f t="shared" si="18"/>
        <v>1</v>
      </c>
      <c r="J116" t="str">
        <f>IF(FT!B116&lt;&gt;"",FT!E116,"")</f>
        <v>0 [46.312175]</v>
      </c>
      <c r="K116">
        <f>IF(FT!B116&lt;&gt;"",IF(FT!C116&lt;&gt;"",FT!C116,F116/$M$3*$M$4),"")</f>
        <v>46.312199999999997</v>
      </c>
      <c r="Y116" s="75">
        <f t="shared" si="19"/>
        <v>12.543166358429625</v>
      </c>
    </row>
    <row r="117" spans="1:25">
      <c r="A117" s="50">
        <f t="shared" si="20"/>
        <v>115</v>
      </c>
      <c r="B117" s="50">
        <f t="shared" si="16"/>
        <v>2.23997</v>
      </c>
      <c r="C117" s="50">
        <f>IF(FH!$C$2&gt;0,FH!A117/FH!$C$2,0)</f>
        <v>0</v>
      </c>
      <c r="D117" s="50">
        <f>IF(hist!$D$2&gt;0,hist!B117/hist!$D$2,0)</f>
        <v>0</v>
      </c>
      <c r="E117" s="50">
        <f t="shared" si="17"/>
        <v>0.80552093397670343</v>
      </c>
      <c r="F117">
        <f t="shared" si="21"/>
        <v>115</v>
      </c>
      <c r="G117" s="50">
        <f>IF(FT!A117&lt;&gt;"",FT!A117*10,"")</f>
        <v>3.7950400000000002</v>
      </c>
      <c r="H117" s="50">
        <f>IF(FT!B117&lt;&gt;"",FT!B117*100,"")</f>
        <v>47.791400000000003</v>
      </c>
      <c r="I117" s="50">
        <f t="shared" si="18"/>
        <v>1</v>
      </c>
      <c r="J117" t="str">
        <f>IF(FT!B117&lt;&gt;"",FT!E117,"")</f>
        <v>0 [46.719518]</v>
      </c>
      <c r="K117">
        <f>IF(FT!B117&lt;&gt;"",IF(FT!C117&lt;&gt;"",FT!C117,F117/$M$3*$M$4),"")</f>
        <v>46.719499999999996</v>
      </c>
      <c r="Y117" s="75">
        <f t="shared" si="19"/>
        <v>12.593121548125975</v>
      </c>
    </row>
    <row r="118" spans="1:25">
      <c r="A118" s="50">
        <f t="shared" si="20"/>
        <v>116</v>
      </c>
      <c r="B118" s="50">
        <f t="shared" si="16"/>
        <v>2.2594479999999999</v>
      </c>
      <c r="C118" s="50">
        <f>IF(FH!$C$2&gt;0,FH!A118/FH!$C$2,0)</f>
        <v>0.68866908557111128</v>
      </c>
      <c r="D118" s="50">
        <f>IF(hist!$D$2&gt;0,hist!B118/hist!$D$2,0)</f>
        <v>1.6717261211616617E-2</v>
      </c>
      <c r="E118" s="50">
        <f t="shared" si="17"/>
        <v>0.78371644623226233</v>
      </c>
      <c r="F118">
        <f t="shared" si="21"/>
        <v>116</v>
      </c>
      <c r="G118" s="50">
        <f>IF(FT!A118&lt;&gt;"",FT!A118*10,"")</f>
        <v>3.7955800000000002</v>
      </c>
      <c r="H118" s="50">
        <f>IF(FT!B118&lt;&gt;"",FT!B118*100,"")</f>
        <v>47.931699999999999</v>
      </c>
      <c r="I118" s="50">
        <f t="shared" si="18"/>
        <v>1</v>
      </c>
      <c r="J118" t="str">
        <f>IF(FT!B118&lt;&gt;"",FT!E118,"")</f>
        <v>0 [47.128365]</v>
      </c>
      <c r="K118">
        <f>IF(FT!B118&lt;&gt;"",IF(FT!C118&lt;&gt;"",FT!C118,F118/$M$3*$M$4),"")</f>
        <v>47.128399999999999</v>
      </c>
      <c r="Y118" s="75">
        <f t="shared" si="19"/>
        <v>12.62829396297799</v>
      </c>
    </row>
    <row r="119" spans="1:25">
      <c r="A119" s="50">
        <f t="shared" si="20"/>
        <v>117</v>
      </c>
      <c r="B119" s="50">
        <f t="shared" si="16"/>
        <v>2.2789260000000002</v>
      </c>
      <c r="C119" s="50">
        <f>IF(FH!$C$2&gt;0,FH!A119/FH!$C$2,0)</f>
        <v>0</v>
      </c>
      <c r="D119" s="50">
        <f>IF(hist!$D$2&gt;0,hist!B119/hist!$D$2,0)</f>
        <v>0</v>
      </c>
      <c r="E119" s="50">
        <f t="shared" si="17"/>
        <v>0.76087175463707724</v>
      </c>
      <c r="F119">
        <f t="shared" si="21"/>
        <v>117</v>
      </c>
      <c r="G119" s="50">
        <f>IF(FT!A119&lt;&gt;"",FT!A119*10,"")</f>
        <v>3.79461</v>
      </c>
      <c r="H119" s="50">
        <f>IF(FT!B119&lt;&gt;"",FT!B119*100,"")</f>
        <v>48.058099999999996</v>
      </c>
      <c r="I119" s="50">
        <f t="shared" si="18"/>
        <v>1</v>
      </c>
      <c r="J119" t="str">
        <f>IF(FT!B119&lt;&gt;"",FT!E119,"")</f>
        <v>0 [47.530691]</v>
      </c>
      <c r="K119">
        <f>IF(FT!B119&lt;&gt;"",IF(FT!C119&lt;&gt;"",FT!C119,F119/$M$3*$M$4),"")</f>
        <v>47.530700000000003</v>
      </c>
      <c r="Y119" s="75">
        <f t="shared" si="19"/>
        <v>12.664832486078938</v>
      </c>
    </row>
    <row r="120" spans="1:25">
      <c r="A120" s="50">
        <f t="shared" si="20"/>
        <v>118</v>
      </c>
      <c r="B120" s="50">
        <f t="shared" si="16"/>
        <v>2.2984040000000001</v>
      </c>
      <c r="C120" s="50">
        <f>IF(FH!$C$2&gt;0,FH!A120/FH!$C$2,0)</f>
        <v>0</v>
      </c>
      <c r="D120" s="50">
        <f>IF(hist!$D$2&gt;0,hist!B120/hist!$D$2,0)</f>
        <v>0</v>
      </c>
      <c r="E120" s="50">
        <f t="shared" si="17"/>
        <v>0.73711345202713296</v>
      </c>
      <c r="F120">
        <f t="shared" si="21"/>
        <v>118</v>
      </c>
      <c r="G120" s="50">
        <f>IF(FT!A120&lt;&gt;"",FT!A120*10,"")</f>
        <v>3.7889400000000002</v>
      </c>
      <c r="H120" s="50">
        <f>IF(FT!B120&lt;&gt;"",FT!B120*100,"")</f>
        <v>48.235900000000001</v>
      </c>
      <c r="I120" s="50">
        <f t="shared" si="18"/>
        <v>1</v>
      </c>
      <c r="J120" t="str">
        <f>IF(FT!B120&lt;&gt;"",FT!E120,"")</f>
        <v>0 [47.940093]</v>
      </c>
      <c r="K120">
        <f>IF(FT!B120&lt;&gt;"",IF(FT!C120&lt;&gt;"",FT!C120,F120/$M$3*$M$4),"")</f>
        <v>47.940100000000001</v>
      </c>
      <c r="Y120" s="75">
        <f t="shared" si="19"/>
        <v>12.730710964016321</v>
      </c>
    </row>
    <row r="121" spans="1:25">
      <c r="A121" s="50">
        <f t="shared" si="20"/>
        <v>119</v>
      </c>
      <c r="B121" s="50">
        <f t="shared" si="16"/>
        <v>2.317882</v>
      </c>
      <c r="C121" s="50">
        <f>IF(FH!$C$2&gt;0,FH!A121/FH!$C$2,0)</f>
        <v>0.62609795470779828</v>
      </c>
      <c r="D121" s="50">
        <f>IF(hist!$D$2&gt;0,hist!B121/hist!$D$2,0)</f>
        <v>1.5027659795510144E-2</v>
      </c>
      <c r="E121" s="50">
        <f t="shared" si="17"/>
        <v>0.71257008241733899</v>
      </c>
      <c r="F121">
        <f t="shared" si="21"/>
        <v>119</v>
      </c>
      <c r="G121" s="50">
        <f>IF(FT!A121&lt;&gt;"",FT!A121*10,"")</f>
        <v>3.7824499999999999</v>
      </c>
      <c r="H121" s="50">
        <f>IF(FT!B121&lt;&gt;"",FT!B121*100,"")</f>
        <v>48.407800000000002</v>
      </c>
      <c r="I121" s="50">
        <f t="shared" si="18"/>
        <v>1</v>
      </c>
      <c r="J121" t="str">
        <f>IF(FT!B121&lt;&gt;"",FT!E121,"")</f>
        <v>0 [48.344227]</v>
      </c>
      <c r="K121">
        <f>IF(FT!B121&lt;&gt;"",IF(FT!C121&lt;&gt;"",FT!C121,F121/$M$3*$M$4),"")</f>
        <v>48.344200000000001</v>
      </c>
      <c r="Y121" s="75">
        <f t="shared" si="19"/>
        <v>12.798001295456649</v>
      </c>
    </row>
    <row r="122" spans="1:25">
      <c r="A122" s="50">
        <f t="shared" si="20"/>
        <v>120</v>
      </c>
      <c r="B122" s="50">
        <f t="shared" si="16"/>
        <v>2.3373599999999999</v>
      </c>
      <c r="C122" s="50">
        <f>IF(FH!$C$2&gt;0,FH!A122/FH!$C$2,0)</f>
        <v>0</v>
      </c>
      <c r="D122" s="50">
        <f>IF(hist!$D$2&gt;0,hist!B122/hist!$D$2,0)</f>
        <v>0</v>
      </c>
      <c r="E122" s="50">
        <f t="shared" si="17"/>
        <v>0.68737099850033112</v>
      </c>
      <c r="F122">
        <f t="shared" si="21"/>
        <v>120</v>
      </c>
      <c r="G122" s="50">
        <f>IF(FT!A122&lt;&gt;"",FT!A122*10,"")</f>
        <v>3.7717700000000001</v>
      </c>
      <c r="H122" s="50">
        <f>IF(FT!B122&lt;&gt;"",FT!B122*100,"")</f>
        <v>48.557899999999997</v>
      </c>
      <c r="I122" s="50">
        <f t="shared" si="18"/>
        <v>1</v>
      </c>
      <c r="J122" t="str">
        <f>IF(FT!B122&lt;&gt;"",FT!E122,"")</f>
        <v>0 [48.749170]</v>
      </c>
      <c r="K122">
        <f>IF(FT!B122&lt;&gt;"",IF(FT!C122&lt;&gt;"",FT!C122,F122/$M$3*$M$4),"")</f>
        <v>48.749200000000002</v>
      </c>
      <c r="Y122" s="75">
        <f t="shared" si="19"/>
        <v>12.874035267261789</v>
      </c>
    </row>
    <row r="123" spans="1:25">
      <c r="A123" s="50">
        <f t="shared" si="20"/>
        <v>121</v>
      </c>
      <c r="B123" s="50">
        <f t="shared" si="16"/>
        <v>2.3568380000000002</v>
      </c>
      <c r="C123" s="50">
        <f>IF(FH!$C$2&gt;0,FH!A123/FH!$C$2,0)</f>
        <v>0</v>
      </c>
      <c r="D123" s="50">
        <f>IF(hist!$D$2&gt;0,hist!B123/hist!$D$2,0)</f>
        <v>0</v>
      </c>
      <c r="E123" s="50">
        <f t="shared" si="17"/>
        <v>0.66164524747351472</v>
      </c>
      <c r="F123">
        <f t="shared" si="21"/>
        <v>121</v>
      </c>
      <c r="G123" s="50">
        <f>IF(FT!A123&lt;&gt;"",FT!A123*10,"")</f>
        <v>3.76051</v>
      </c>
      <c r="H123" s="50">
        <f>IF(FT!B123&lt;&gt;"",FT!B123*100,"")</f>
        <v>48.710700000000003</v>
      </c>
      <c r="I123" s="50">
        <f t="shared" si="18"/>
        <v>1</v>
      </c>
      <c r="J123" t="str">
        <f>IF(FT!B123&lt;&gt;"",FT!E123,"")</f>
        <v>0 [49.158561]</v>
      </c>
      <c r="K123">
        <f>IF(FT!B123&lt;&gt;"",IF(FT!C123&lt;&gt;"",FT!C123,F123/$M$3*$M$4),"")</f>
        <v>49.1586</v>
      </c>
      <c r="Y123" s="75">
        <f t="shared" si="19"/>
        <v>12.953216452023796</v>
      </c>
    </row>
    <row r="124" spans="1:25">
      <c r="A124" s="50">
        <f t="shared" si="20"/>
        <v>122</v>
      </c>
      <c r="B124" s="50">
        <f t="shared" si="16"/>
        <v>2.3763160000000001</v>
      </c>
      <c r="C124" s="50">
        <f>IF(FH!$C$2&gt;0,FH!A124/FH!$C$2,0)</f>
        <v>0.44407066230069708</v>
      </c>
      <c r="D124" s="50">
        <f>IF(hist!$D$2&gt;0,hist!B124/hist!$D$2,0)</f>
        <v>1.2277854991971753E-2</v>
      </c>
      <c r="E124" s="50">
        <f t="shared" si="17"/>
        <v>0.63552049828985158</v>
      </c>
      <c r="F124">
        <f t="shared" si="21"/>
        <v>122</v>
      </c>
      <c r="G124" s="50">
        <f>IF(FT!A124&lt;&gt;"",FT!A124*10,"")</f>
        <v>3.7515199999999997</v>
      </c>
      <c r="H124" s="50">
        <f>IF(FT!B124&lt;&gt;"",FT!B124*100,"")</f>
        <v>48.793500000000002</v>
      </c>
      <c r="I124" s="50">
        <f t="shared" si="18"/>
        <v>1</v>
      </c>
      <c r="J124" t="str">
        <f>IF(FT!B124&lt;&gt;"",FT!E124,"")</f>
        <v>0 [49.561987]</v>
      </c>
      <c r="K124">
        <f>IF(FT!B124&lt;&gt;"",IF(FT!C124&lt;&gt;"",FT!C124,F124/$M$3*$M$4),"")</f>
        <v>49.561999999999998</v>
      </c>
      <c r="Y124" s="75">
        <f t="shared" si="19"/>
        <v>13.006328101676122</v>
      </c>
    </row>
    <row r="125" spans="1:25">
      <c r="A125" s="50">
        <f t="shared" si="20"/>
        <v>123</v>
      </c>
      <c r="B125" s="50">
        <f t="shared" si="16"/>
        <v>2.395794</v>
      </c>
      <c r="C125" s="50">
        <f>IF(FH!$C$2&gt;0,FH!A125/FH!$C$2,0)</f>
        <v>0</v>
      </c>
      <c r="D125" s="50">
        <f>IF(hist!$D$2&gt;0,hist!B125/hist!$D$2,0)</f>
        <v>0</v>
      </c>
      <c r="E125" s="50">
        <f t="shared" si="17"/>
        <v>0.60912202237049773</v>
      </c>
      <c r="F125">
        <f t="shared" si="21"/>
        <v>123</v>
      </c>
      <c r="G125" s="50">
        <f>IF(FT!A125&lt;&gt;"",FT!A125*10,"")</f>
        <v>3.7420999999999998</v>
      </c>
      <c r="H125" s="50">
        <f>IF(FT!B125&lt;&gt;"",FT!B125*100,"")</f>
        <v>48.888799999999996</v>
      </c>
      <c r="I125" s="50">
        <f t="shared" si="18"/>
        <v>1</v>
      </c>
      <c r="J125" t="str">
        <f>IF(FT!B125&lt;&gt;"",FT!E125,"")</f>
        <v>0 [49.967243]</v>
      </c>
      <c r="K125">
        <f>IF(FT!B125&lt;&gt;"",IF(FT!C125&lt;&gt;"",FT!C125,F125/$M$3*$M$4),"")</f>
        <v>49.967199999999998</v>
      </c>
      <c r="Y125" s="75">
        <f t="shared" si="19"/>
        <v>13.064535955746774</v>
      </c>
    </row>
    <row r="126" spans="1:25">
      <c r="A126" s="50">
        <f t="shared" si="20"/>
        <v>124</v>
      </c>
      <c r="B126" s="50">
        <f t="shared" si="16"/>
        <v>2.4152720000000003</v>
      </c>
      <c r="C126" s="50">
        <f>IF(FH!$C$2&gt;0,FH!A126/FH!$C$2,0)</f>
        <v>0.32729699442749077</v>
      </c>
      <c r="D126" s="50">
        <f>IF(hist!$D$2&gt;0,hist!B126/hist!$D$2,0)</f>
        <v>1.0714133181600194E-2</v>
      </c>
      <c r="E126" s="50">
        <f t="shared" si="17"/>
        <v>0.5825717385955077</v>
      </c>
      <c r="F126">
        <f t="shared" si="21"/>
        <v>124</v>
      </c>
      <c r="G126" s="50">
        <f>IF(FT!A126&lt;&gt;"",FT!A126*10,"")</f>
        <v>3.73447</v>
      </c>
      <c r="H126" s="50">
        <f>IF(FT!B126&lt;&gt;"",FT!B126*100,"")</f>
        <v>48.9664</v>
      </c>
      <c r="I126" s="50">
        <f t="shared" si="18"/>
        <v>1</v>
      </c>
      <c r="J126" t="str">
        <f>IF(FT!B126&lt;&gt;"",FT!E126,"")</f>
        <v>0 [50.376309]</v>
      </c>
      <c r="K126">
        <f>IF(FT!B126&lt;&gt;"",IF(FT!C126&lt;&gt;"",FT!C126,F126/$M$3*$M$4),"")</f>
        <v>50.376300000000001</v>
      </c>
      <c r="Y126" s="75">
        <f t="shared" si="19"/>
        <v>13.112007861892049</v>
      </c>
    </row>
    <row r="127" spans="1:25">
      <c r="A127" s="50">
        <f t="shared" si="20"/>
        <v>125</v>
      </c>
      <c r="B127" s="50">
        <f t="shared" si="16"/>
        <v>2.4347500000000002</v>
      </c>
      <c r="C127" s="50">
        <f>IF(FH!$C$2&gt;0,FH!A127/FH!$C$2,0)</f>
        <v>0</v>
      </c>
      <c r="D127" s="50">
        <f>IF(hist!$D$2&gt;0,hist!B127/hist!$D$2,0)</f>
        <v>0</v>
      </c>
      <c r="E127" s="50">
        <f t="shared" si="17"/>
        <v>0.55598733203137529</v>
      </c>
      <c r="F127">
        <f t="shared" si="21"/>
        <v>125</v>
      </c>
      <c r="G127" s="50">
        <f>IF(FT!A127&lt;&gt;"",FT!A127*10,"")</f>
        <v>3.7254300000000002</v>
      </c>
      <c r="H127" s="50">
        <f>IF(FT!B127&lt;&gt;"",FT!B127*100,"")</f>
        <v>49.1066</v>
      </c>
      <c r="I127" s="50">
        <f t="shared" si="18"/>
        <v>1</v>
      </c>
      <c r="J127" t="str">
        <f>IF(FT!B127&lt;&gt;"",FT!E127,"")</f>
        <v>0 [50.783797]</v>
      </c>
      <c r="K127">
        <f>IF(FT!B127&lt;&gt;"",IF(FT!C127&lt;&gt;"",FT!C127,F127/$M$3*$M$4),"")</f>
        <v>50.783799999999999</v>
      </c>
      <c r="Y127" s="75">
        <f t="shared" si="19"/>
        <v>13.18145824777274</v>
      </c>
    </row>
    <row r="128" spans="1:25">
      <c r="A128" s="50">
        <f t="shared" si="20"/>
        <v>126</v>
      </c>
      <c r="B128" s="50">
        <f t="shared" si="16"/>
        <v>2.4542280000000001</v>
      </c>
      <c r="C128" s="50">
        <f>IF(FH!$C$2&gt;0,FH!A128/FH!$C$2,0)</f>
        <v>0</v>
      </c>
      <c r="D128" s="50">
        <f>IF(hist!$D$2&gt;0,hist!B128/hist!$D$2,0)</f>
        <v>0</v>
      </c>
      <c r="E128" s="50">
        <f t="shared" si="17"/>
        <v>0.5294814543919919</v>
      </c>
      <c r="F128">
        <f t="shared" si="21"/>
        <v>126</v>
      </c>
      <c r="G128" s="50">
        <f>IF(FT!A128&lt;&gt;"",FT!A128*10,"")</f>
        <v>3.71706</v>
      </c>
      <c r="H128" s="50">
        <f>IF(FT!B128&lt;&gt;"",FT!B128*100,"")</f>
        <v>49.265500000000003</v>
      </c>
      <c r="I128" s="50">
        <f t="shared" si="18"/>
        <v>1</v>
      </c>
      <c r="J128" t="str">
        <f>IF(FT!B128&lt;&gt;"",FT!E128,"")</f>
        <v>0 [51.189156]</v>
      </c>
      <c r="K128">
        <f>IF(FT!B128&lt;&gt;"",IF(FT!C128&lt;&gt;"",FT!C128,F128/$M$3*$M$4),"")</f>
        <v>51.1892</v>
      </c>
      <c r="Y128" s="75">
        <f t="shared" si="19"/>
        <v>13.253888826115263</v>
      </c>
    </row>
    <row r="129" spans="1:25">
      <c r="A129" s="50">
        <f t="shared" si="20"/>
        <v>127</v>
      </c>
      <c r="B129" s="50">
        <f t="shared" si="16"/>
        <v>2.473706</v>
      </c>
      <c r="C129" s="50">
        <f>IF(FH!$C$2&gt;0,FH!A129/FH!$C$2,0)</f>
        <v>0.30275698311208588</v>
      </c>
      <c r="D129" s="50">
        <f>IF(hist!$D$2&gt;0,hist!B129/hist!$D$2,0)</f>
        <v>9.3359078709839595E-3</v>
      </c>
      <c r="E129" s="50">
        <f t="shared" si="17"/>
        <v>0.50316101269441349</v>
      </c>
      <c r="F129">
        <f t="shared" si="21"/>
        <v>127</v>
      </c>
      <c r="G129" s="50">
        <f>IF(FT!A129&lt;&gt;"",FT!A129*10,"")</f>
        <v>3.7114099999999999</v>
      </c>
      <c r="H129" s="50">
        <f>IF(FT!B129&lt;&gt;"",FT!B129*100,"")</f>
        <v>49.399900000000002</v>
      </c>
      <c r="I129" s="50">
        <f t="shared" si="18"/>
        <v>1</v>
      </c>
      <c r="J129" t="str">
        <f>IF(FT!B129&lt;&gt;"",FT!E129,"")</f>
        <v>0 [51.594681]</v>
      </c>
      <c r="K129">
        <f>IF(FT!B129&lt;&gt;"",IF(FT!C129&lt;&gt;"",FT!C129,F129/$M$3*$M$4),"")</f>
        <v>51.594700000000003</v>
      </c>
      <c r="Y129" s="75">
        <f t="shared" si="19"/>
        <v>13.310278303933007</v>
      </c>
    </row>
    <row r="130" spans="1:25">
      <c r="A130" s="50">
        <f t="shared" si="20"/>
        <v>128</v>
      </c>
      <c r="B130" s="50">
        <f t="shared" si="16"/>
        <v>2.4931840000000003</v>
      </c>
      <c r="C130" s="50">
        <f>IF(FH!$C$2&gt;0,FH!A130/FH!$C$2,0)</f>
        <v>0</v>
      </c>
      <c r="D130" s="50">
        <f>IF(hist!$D$2&gt;0,hist!B130/hist!$D$2,0)</f>
        <v>0</v>
      </c>
      <c r="E130" s="50">
        <f t="shared" si="17"/>
        <v>0.47712655099452772</v>
      </c>
      <c r="F130">
        <f t="shared" si="21"/>
        <v>128</v>
      </c>
      <c r="G130" s="50">
        <f>IF(FT!A130&lt;&gt;"",FT!A130*10,"")</f>
        <v>3.7054</v>
      </c>
      <c r="H130" s="50">
        <f>IF(FT!B130&lt;&gt;"",FT!B130*100,"")</f>
        <v>49.535600000000002</v>
      </c>
      <c r="I130" s="50">
        <f t="shared" si="18"/>
        <v>1</v>
      </c>
      <c r="J130" t="str">
        <f>IF(FT!B130&lt;&gt;"",FT!E130,"")</f>
        <v>0 [51.999614]</v>
      </c>
      <c r="K130">
        <f>IF(FT!B130&lt;&gt;"",IF(FT!C130&lt;&gt;"",FT!C130,F130/$M$3*$M$4),"")</f>
        <v>51.999600000000001</v>
      </c>
      <c r="Y130" s="75">
        <f t="shared" si="19"/>
        <v>13.368489231931775</v>
      </c>
    </row>
    <row r="131" spans="1:25">
      <c r="A131" s="50">
        <f t="shared" si="20"/>
        <v>129</v>
      </c>
      <c r="B131" s="50">
        <f t="shared" ref="B131:B194" si="22">A131/255*$M$2</f>
        <v>2.5126620000000002</v>
      </c>
      <c r="C131" s="50">
        <f>IF(FH!$C$2&gt;0,FH!A131/FH!$C$2,0)</f>
        <v>0.30830983238783444</v>
      </c>
      <c r="D131" s="50">
        <f>IF(hist!$D$2&gt;0,hist!B131/hist!$D$2,0)</f>
        <v>8.2228311398388522E-3</v>
      </c>
      <c r="E131" s="50">
        <f t="shared" ref="E131:E194" si="23">NORMDIST(B131,2,0.421,FALSE)</f>
        <v>0.45147172850179657</v>
      </c>
      <c r="F131">
        <f t="shared" si="21"/>
        <v>129</v>
      </c>
      <c r="G131" s="50">
        <f>IF(FT!A131&lt;&gt;"",FT!A131*10,"")</f>
        <v>3.69936</v>
      </c>
      <c r="H131" s="50">
        <f>IF(FT!B131&lt;&gt;"",FT!B131*100,"")</f>
        <v>49.670400000000001</v>
      </c>
      <c r="I131" s="50">
        <f t="shared" ref="I131:I194" si="24">(IF(G131&lt;&gt;"",1,""))</f>
        <v>1</v>
      </c>
      <c r="J131" t="str">
        <f>IF(FT!B131&lt;&gt;"",FT!E131,"")</f>
        <v>0 [52.405969]</v>
      </c>
      <c r="K131">
        <f>IF(FT!B131&lt;&gt;"",IF(FT!C131&lt;&gt;"",FT!C131,F131/$M$3*$M$4),"")</f>
        <v>52.405999999999999</v>
      </c>
      <c r="Y131" s="75">
        <f t="shared" ref="Y131:Y194" si="25">IF(I131=1,H131/G131,"")</f>
        <v>13.426754898144544</v>
      </c>
    </row>
    <row r="132" spans="1:25">
      <c r="A132" s="50">
        <f t="shared" ref="A132:A195" si="26">A131+1</f>
        <v>130</v>
      </c>
      <c r="B132" s="50">
        <f t="shared" si="22"/>
        <v>2.5321400000000001</v>
      </c>
      <c r="C132" s="50">
        <f>IF(FH!$C$2&gt;0,FH!A132/FH!$C$2,0)</f>
        <v>0</v>
      </c>
      <c r="D132" s="50">
        <f>IF(hist!$D$2&gt;0,hist!B132/hist!$D$2,0)</f>
        <v>0</v>
      </c>
      <c r="E132" s="50">
        <f t="shared" si="23"/>
        <v>0.42628289580682605</v>
      </c>
      <c r="F132">
        <f t="shared" ref="F132:F195" si="27">F131+1</f>
        <v>130</v>
      </c>
      <c r="G132" s="50">
        <f>IF(FT!A132&lt;&gt;"",FT!A132*10,"")</f>
        <v>3.69964</v>
      </c>
      <c r="H132" s="50">
        <f>IF(FT!B132&lt;&gt;"",FT!B132*100,"")</f>
        <v>49.724600000000002</v>
      </c>
      <c r="I132" s="50">
        <f t="shared" si="24"/>
        <v>1</v>
      </c>
      <c r="J132" t="str">
        <f>IF(FT!B132&lt;&gt;"",FT!E132,"")</f>
        <v>0 [52.814583]</v>
      </c>
      <c r="K132">
        <f>IF(FT!B132&lt;&gt;"",IF(FT!C132&lt;&gt;"",FT!C132,F132/$M$3*$M$4),"")</f>
        <v>52.814599999999999</v>
      </c>
      <c r="Y132" s="75">
        <f t="shared" si="25"/>
        <v>13.44038879458542</v>
      </c>
    </row>
    <row r="133" spans="1:25">
      <c r="A133" s="50">
        <f t="shared" si="26"/>
        <v>131</v>
      </c>
      <c r="B133" s="50">
        <f t="shared" si="22"/>
        <v>2.5516179999999999</v>
      </c>
      <c r="C133" s="50">
        <f>IF(FH!$C$2&gt;0,FH!A133/FH!$C$2,0)</f>
        <v>0</v>
      </c>
      <c r="D133" s="50">
        <f>IF(hist!$D$2&gt;0,hist!B133/hist!$D$2,0)</f>
        <v>0</v>
      </c>
      <c r="E133" s="50">
        <f t="shared" si="23"/>
        <v>0.4016387694389818</v>
      </c>
      <c r="F133">
        <f t="shared" si="27"/>
        <v>131</v>
      </c>
      <c r="G133" s="50">
        <f>IF(FT!A133&lt;&gt;"",FT!A133*10,"")</f>
        <v>3.7033399999999999</v>
      </c>
      <c r="H133" s="50">
        <f>IF(FT!B133&lt;&gt;"",FT!B133*100,"")</f>
        <v>49.769100000000002</v>
      </c>
      <c r="I133" s="50">
        <f t="shared" si="24"/>
        <v>1</v>
      </c>
      <c r="J133" t="str">
        <f>IF(FT!B133&lt;&gt;"",FT!E133,"")</f>
        <v>0 [53.218661]</v>
      </c>
      <c r="K133">
        <f>IF(FT!B133&lt;&gt;"",IF(FT!C133&lt;&gt;"",FT!C133,F133/$M$3*$M$4),"")</f>
        <v>53.218699999999998</v>
      </c>
      <c r="Y133" s="75">
        <f t="shared" si="25"/>
        <v>13.438976707512678</v>
      </c>
    </row>
    <row r="134" spans="1:25">
      <c r="A134" s="50">
        <f t="shared" si="26"/>
        <v>132</v>
      </c>
      <c r="B134" s="50">
        <f t="shared" si="22"/>
        <v>2.5710960000000003</v>
      </c>
      <c r="C134" s="50">
        <f>IF(FH!$C$2&gt;0,FH!A134/FH!$C$2,0)</f>
        <v>0.2831778375343777</v>
      </c>
      <c r="D134" s="50">
        <f>IF(hist!$D$2&gt;0,hist!B134/hist!$D$2,0)</f>
        <v>6.7981828379772118E-3</v>
      </c>
      <c r="E134" s="50">
        <f t="shared" si="23"/>
        <v>0.37761020352943447</v>
      </c>
      <c r="F134">
        <f t="shared" si="27"/>
        <v>132</v>
      </c>
      <c r="G134" s="50">
        <f>IF(FT!A134&lt;&gt;"",FT!A134*10,"")</f>
        <v>3.7077399999999998</v>
      </c>
      <c r="H134" s="50">
        <f>IF(FT!B134&lt;&gt;"",FT!B134*100,"")</f>
        <v>49.843800000000002</v>
      </c>
      <c r="I134" s="50">
        <f t="shared" si="24"/>
        <v>1</v>
      </c>
      <c r="J134" t="str">
        <f>IF(FT!B134&lt;&gt;"",FT!E134,"")</f>
        <v>0 [53.625691]</v>
      </c>
      <c r="K134">
        <f>IF(FT!B134&lt;&gt;"",IF(FT!C134&lt;&gt;"",FT!C134,F134/$M$3*$M$4),"")</f>
        <v>53.625700000000002</v>
      </c>
      <c r="Y134" s="75">
        <f t="shared" si="25"/>
        <v>13.443175627201477</v>
      </c>
    </row>
    <row r="135" spans="1:25">
      <c r="A135" s="50">
        <f t="shared" si="26"/>
        <v>133</v>
      </c>
      <c r="B135" s="50">
        <f t="shared" si="22"/>
        <v>2.5905740000000002</v>
      </c>
      <c r="C135" s="50">
        <f>IF(FH!$C$2&gt;0,FH!A135/FH!$C$2,0)</f>
        <v>0</v>
      </c>
      <c r="D135" s="50">
        <f>IF(hist!$D$2&gt;0,hist!B135/hist!$D$2,0)</f>
        <v>0</v>
      </c>
      <c r="E135" s="50">
        <f t="shared" si="23"/>
        <v>0.35426005601099464</v>
      </c>
      <c r="F135">
        <f t="shared" si="27"/>
        <v>133</v>
      </c>
      <c r="G135" s="50">
        <f>IF(FT!A135&lt;&gt;"",FT!A135*10,"")</f>
        <v>3.71509</v>
      </c>
      <c r="H135" s="50">
        <f>IF(FT!B135&lt;&gt;"",FT!B135*100,"")</f>
        <v>49.875999999999998</v>
      </c>
      <c r="I135" s="50">
        <f t="shared" si="24"/>
        <v>1</v>
      </c>
      <c r="J135" t="str">
        <f>IF(FT!B135&lt;&gt;"",FT!E135,"")</f>
        <v>0 [54.032143]</v>
      </c>
      <c r="K135">
        <f>IF(FT!B135&lt;&gt;"",IF(FT!C135&lt;&gt;"",FT!C135,F135/$M$3*$M$4),"")</f>
        <v>54.0321</v>
      </c>
      <c r="Y135" s="75">
        <f t="shared" si="25"/>
        <v>13.425246763873822</v>
      </c>
    </row>
    <row r="136" spans="1:25">
      <c r="A136" s="50">
        <f t="shared" si="26"/>
        <v>134</v>
      </c>
      <c r="B136" s="50">
        <f t="shared" si="22"/>
        <v>2.610052</v>
      </c>
      <c r="C136" s="50">
        <f>IF(FH!$C$2&gt;0,FH!A136/FH!$C$2,0)</f>
        <v>0.2236867686218143</v>
      </c>
      <c r="D136" s="50">
        <f>IF(hist!$D$2&gt;0,hist!B136/hist!$D$2,0)</f>
        <v>5.3206611924023839E-3</v>
      </c>
      <c r="E136" s="50">
        <f t="shared" si="23"/>
        <v>0.33164314555952573</v>
      </c>
      <c r="F136">
        <f t="shared" si="27"/>
        <v>134</v>
      </c>
      <c r="G136" s="50">
        <f>IF(FT!A136&lt;&gt;"",FT!A136*10,"")</f>
        <v>3.7143600000000001</v>
      </c>
      <c r="H136" s="50">
        <f>IF(FT!B136&lt;&gt;"",FT!B136*100,"")</f>
        <v>49.980899999999998</v>
      </c>
      <c r="I136" s="50">
        <f t="shared" si="24"/>
        <v>1</v>
      </c>
      <c r="J136" t="str">
        <f>IF(FT!B136&lt;&gt;"",FT!E136,"")</f>
        <v>0 [54.435874]</v>
      </c>
      <c r="K136">
        <f>IF(FT!B136&lt;&gt;"",IF(FT!C136&lt;&gt;"",FT!C136,F136/$M$3*$M$4),"")</f>
        <v>54.435899999999997</v>
      </c>
      <c r="Y136" s="75">
        <f t="shared" si="25"/>
        <v>13.456127031305527</v>
      </c>
    </row>
    <row r="137" spans="1:25">
      <c r="A137" s="50">
        <f t="shared" si="26"/>
        <v>135</v>
      </c>
      <c r="B137" s="50">
        <f t="shared" si="22"/>
        <v>2.6295300000000004</v>
      </c>
      <c r="C137" s="50">
        <f>IF(FH!$C$2&gt;0,FH!A137/FH!$C$2,0)</f>
        <v>0</v>
      </c>
      <c r="D137" s="50">
        <f>IF(hist!$D$2&gt;0,hist!B137/hist!$D$2,0)</f>
        <v>0</v>
      </c>
      <c r="E137" s="50">
        <f t="shared" si="23"/>
        <v>0.30980629438892182</v>
      </c>
      <c r="F137">
        <f t="shared" si="27"/>
        <v>135</v>
      </c>
      <c r="G137" s="50">
        <f>IF(FT!A137&lt;&gt;"",FT!A137*10,"")</f>
        <v>3.7116400000000001</v>
      </c>
      <c r="H137" s="50">
        <f>IF(FT!B137&lt;&gt;"",FT!B137*100,"")</f>
        <v>50.085900000000002</v>
      </c>
      <c r="I137" s="50">
        <f t="shared" si="24"/>
        <v>1</v>
      </c>
      <c r="J137" t="str">
        <f>IF(FT!B137&lt;&gt;"",FT!E137,"")</f>
        <v>0 [54.845196]</v>
      </c>
      <c r="K137">
        <f>IF(FT!B137&lt;&gt;"",IF(FT!C137&lt;&gt;"",FT!C137,F137/$M$3*$M$4),"")</f>
        <v>54.845199999999998</v>
      </c>
      <c r="Y137" s="75">
        <f t="shared" si="25"/>
        <v>13.494277462253883</v>
      </c>
    </row>
    <row r="138" spans="1:25">
      <c r="A138" s="50">
        <f t="shared" si="26"/>
        <v>136</v>
      </c>
      <c r="B138" s="50">
        <f t="shared" si="22"/>
        <v>2.6490080000000003</v>
      </c>
      <c r="C138" s="50">
        <f>IF(FH!$C$2&gt;0,FH!A138/FH!$C$2,0)</f>
        <v>0</v>
      </c>
      <c r="D138" s="50">
        <f>IF(hist!$D$2&gt;0,hist!B138/hist!$D$2,0)</f>
        <v>0</v>
      </c>
      <c r="E138" s="50">
        <f t="shared" si="23"/>
        <v>0.28878845106500783</v>
      </c>
      <c r="F138">
        <f t="shared" si="27"/>
        <v>136</v>
      </c>
      <c r="G138" s="50">
        <f>IF(FT!A138&lt;&gt;"",FT!A138*10,"")</f>
        <v>3.7098999999999998</v>
      </c>
      <c r="H138" s="50">
        <f>IF(FT!B138&lt;&gt;"",FT!B138*100,"")</f>
        <v>50.191499999999998</v>
      </c>
      <c r="I138" s="50">
        <f t="shared" si="24"/>
        <v>1</v>
      </c>
      <c r="J138" t="str">
        <f>IF(FT!B138&lt;&gt;"",FT!E138,"")</f>
        <v>0 [55.249019]</v>
      </c>
      <c r="K138">
        <f>IF(FT!B138&lt;&gt;"",IF(FT!C138&lt;&gt;"",FT!C138,F138/$M$3*$M$4),"")</f>
        <v>55.249000000000002</v>
      </c>
      <c r="Y138" s="75">
        <f t="shared" si="25"/>
        <v>13.529070864443787</v>
      </c>
    </row>
    <row r="139" spans="1:25">
      <c r="A139" s="50">
        <f t="shared" si="26"/>
        <v>137</v>
      </c>
      <c r="B139" s="50">
        <f t="shared" si="22"/>
        <v>2.6684860000000001</v>
      </c>
      <c r="C139" s="50">
        <f>IF(FH!$C$2&gt;0,FH!A139/FH!$C$2,0)</f>
        <v>0.18774353787711648</v>
      </c>
      <c r="D139" s="50">
        <f>IF(hist!$D$2&gt;0,hist!B139/hist!$D$2,0)</f>
        <v>4.2671036226645444E-3</v>
      </c>
      <c r="E139" s="50">
        <f t="shared" si="23"/>
        <v>0.26862088671207501</v>
      </c>
      <c r="F139">
        <f t="shared" si="27"/>
        <v>137</v>
      </c>
      <c r="G139" s="50">
        <f>IF(FT!A139&lt;&gt;"",FT!A139*10,"")</f>
        <v>3.7122300000000004</v>
      </c>
      <c r="H139" s="50">
        <f>IF(FT!B139&lt;&gt;"",FT!B139*100,"")</f>
        <v>50.251400000000004</v>
      </c>
      <c r="I139" s="50">
        <f t="shared" si="24"/>
        <v>1</v>
      </c>
      <c r="J139" t="str">
        <f>IF(FT!B139&lt;&gt;"",FT!E139,"")</f>
        <v>0 [55.658000]</v>
      </c>
      <c r="K139">
        <f>IF(FT!B139&lt;&gt;"",IF(FT!C139&lt;&gt;"",FT!C139,F139/$M$3*$M$4),"")</f>
        <v>55.658000000000001</v>
      </c>
      <c r="Y139" s="75">
        <f t="shared" si="25"/>
        <v>13.536715128103593</v>
      </c>
    </row>
    <row r="140" spans="1:25">
      <c r="A140" s="50">
        <f t="shared" si="26"/>
        <v>138</v>
      </c>
      <c r="B140" s="50">
        <f t="shared" si="22"/>
        <v>2.687964</v>
      </c>
      <c r="C140" s="50">
        <f>IF(FH!$C$2&gt;0,FH!A140/FH!$C$2,0)</f>
        <v>0</v>
      </c>
      <c r="D140" s="50">
        <f>IF(hist!$D$2&gt;0,hist!B140/hist!$D$2,0)</f>
        <v>0</v>
      </c>
      <c r="E140" s="50">
        <f t="shared" si="23"/>
        <v>0.24932745735408007</v>
      </c>
      <c r="F140">
        <f t="shared" si="27"/>
        <v>138</v>
      </c>
      <c r="G140" s="50">
        <f>IF(FT!A140&lt;&gt;"",FT!A140*10,"")</f>
        <v>3.7139800000000003</v>
      </c>
      <c r="H140" s="50">
        <f>IF(FT!B140&lt;&gt;"",FT!B140*100,"")</f>
        <v>50.306799999999996</v>
      </c>
      <c r="I140" s="50">
        <f t="shared" si="24"/>
        <v>1</v>
      </c>
      <c r="J140" t="str">
        <f>IF(FT!B140&lt;&gt;"",FT!E140,"")</f>
        <v>0 [56.064240]</v>
      </c>
      <c r="K140">
        <f>IF(FT!B140&lt;&gt;"",IF(FT!C140&lt;&gt;"",FT!C140,F140/$M$3*$M$4),"")</f>
        <v>56.0642</v>
      </c>
      <c r="Y140" s="75">
        <f t="shared" si="25"/>
        <v>13.545253340082605</v>
      </c>
    </row>
    <row r="141" spans="1:25">
      <c r="A141" s="50">
        <f t="shared" si="26"/>
        <v>139</v>
      </c>
      <c r="B141" s="50">
        <f t="shared" si="22"/>
        <v>2.7074419999999999</v>
      </c>
      <c r="C141" s="50">
        <f>IF(FH!$C$2&gt;0,FH!A141/FH!$C$2,0)</f>
        <v>0</v>
      </c>
      <c r="D141" s="50">
        <f>IF(hist!$D$2&gt;0,hist!B141/hist!$D$2,0)</f>
        <v>0</v>
      </c>
      <c r="E141" s="50">
        <f t="shared" si="23"/>
        <v>0.23092492466215278</v>
      </c>
      <c r="F141">
        <f t="shared" si="27"/>
        <v>139</v>
      </c>
      <c r="G141" s="50">
        <f>IF(FT!A141&lt;&gt;"",FT!A141*10,"")</f>
        <v>3.71401</v>
      </c>
      <c r="H141" s="50">
        <f>IF(FT!B141&lt;&gt;"",FT!B141*100,"")</f>
        <v>50.343800000000002</v>
      </c>
      <c r="I141" s="50">
        <f t="shared" si="24"/>
        <v>1</v>
      </c>
      <c r="J141" t="str">
        <f>IF(FT!B141&lt;&gt;"",FT!E141,"")</f>
        <v>0 [56.468966]</v>
      </c>
      <c r="K141">
        <f>IF(FT!B141&lt;&gt;"",IF(FT!C141&lt;&gt;"",FT!C141,F141/$M$3*$M$4),"")</f>
        <v>56.469000000000001</v>
      </c>
      <c r="Y141" s="75">
        <f t="shared" si="25"/>
        <v>13.555106205960673</v>
      </c>
    </row>
    <row r="142" spans="1:25">
      <c r="A142" s="50">
        <f t="shared" si="26"/>
        <v>140</v>
      </c>
      <c r="B142" s="50">
        <f t="shared" si="22"/>
        <v>2.7269200000000002</v>
      </c>
      <c r="C142" s="50">
        <f>IF(FH!$C$2&gt;0,FH!A142/FH!$C$2,0)</f>
        <v>0.16207810250708307</v>
      </c>
      <c r="D142" s="50">
        <f>IF(hist!$D$2&gt;0,hist!B142/hist!$D$2,0)</f>
        <v>3.3262317558866066E-3</v>
      </c>
      <c r="E142" s="50">
        <f t="shared" si="23"/>
        <v>0.21342332706898687</v>
      </c>
      <c r="F142">
        <f t="shared" si="27"/>
        <v>140</v>
      </c>
      <c r="G142" s="50">
        <f>IF(FT!A142&lt;&gt;"",FT!A142*10,"")</f>
        <v>3.7178099999999996</v>
      </c>
      <c r="H142" s="50">
        <f>IF(FT!B142&lt;&gt;"",FT!B142*100,"")</f>
        <v>50.270600000000002</v>
      </c>
      <c r="I142" s="50">
        <f t="shared" si="24"/>
        <v>1</v>
      </c>
      <c r="J142" t="str">
        <f>IF(FT!B142&lt;&gt;"",FT!E142,"")</f>
        <v>0 [56.877358]</v>
      </c>
      <c r="K142">
        <f>IF(FT!B142&lt;&gt;"",IF(FT!C142&lt;&gt;"",FT!C142,F142/$M$3*$M$4),"")</f>
        <v>56.877400000000002</v>
      </c>
      <c r="Y142" s="75">
        <f t="shared" si="25"/>
        <v>13.521562425191176</v>
      </c>
    </row>
    <row r="143" spans="1:25">
      <c r="A143" s="50">
        <f t="shared" si="26"/>
        <v>141</v>
      </c>
      <c r="B143" s="50">
        <f t="shared" si="22"/>
        <v>2.7463980000000001</v>
      </c>
      <c r="C143" s="50">
        <f>IF(FH!$C$2&gt;0,FH!A143/FH!$C$2,0)</f>
        <v>0</v>
      </c>
      <c r="D143" s="50">
        <f>IF(hist!$D$2&gt;0,hist!B143/hist!$D$2,0)</f>
        <v>0</v>
      </c>
      <c r="E143" s="50">
        <f t="shared" si="23"/>
        <v>0.19682639305371172</v>
      </c>
      <c r="F143">
        <f t="shared" si="27"/>
        <v>141</v>
      </c>
      <c r="G143" s="50">
        <f>IF(FT!A143&lt;&gt;"",FT!A143*10,"")</f>
        <v>3.7085499999999998</v>
      </c>
      <c r="H143" s="50">
        <f>IF(FT!B143&lt;&gt;"",FT!B143*100,"")</f>
        <v>50.4437</v>
      </c>
      <c r="I143" s="50">
        <f t="shared" si="24"/>
        <v>1</v>
      </c>
      <c r="J143" t="str">
        <f>IF(FT!B143&lt;&gt;"",FT!E143,"")</f>
        <v>0 [57.280216]</v>
      </c>
      <c r="K143">
        <f>IF(FT!B143&lt;&gt;"",IF(FT!C143&lt;&gt;"",FT!C143,F143/$M$3*$M$4),"")</f>
        <v>57.280200000000001</v>
      </c>
      <c r="Y143" s="75">
        <f t="shared" si="25"/>
        <v>13.602000781976784</v>
      </c>
    </row>
    <row r="144" spans="1:25">
      <c r="A144" s="50">
        <f t="shared" si="26"/>
        <v>142</v>
      </c>
      <c r="B144" s="50">
        <f t="shared" si="22"/>
        <v>2.7658760000000004</v>
      </c>
      <c r="C144" s="50">
        <f>IF(FH!$C$2&gt;0,FH!A144/FH!$C$2,0)</f>
        <v>0.12363193915020873</v>
      </c>
      <c r="D144" s="50">
        <f>IF(hist!$D$2&gt;0,hist!B144/hist!$D$2,0)</f>
        <v>2.3853598891086679E-3</v>
      </c>
      <c r="E144" s="50">
        <f t="shared" si="23"/>
        <v>0.18113198838997355</v>
      </c>
      <c r="F144">
        <f t="shared" si="27"/>
        <v>142</v>
      </c>
      <c r="G144" s="50">
        <f>IF(FT!A144&lt;&gt;"",FT!A144*10,"")</f>
        <v>3.68459</v>
      </c>
      <c r="H144" s="50">
        <f>IF(FT!B144&lt;&gt;"",FT!B144*100,"")</f>
        <v>50.793799999999997</v>
      </c>
      <c r="I144" s="50">
        <f t="shared" si="24"/>
        <v>1</v>
      </c>
      <c r="J144" t="str">
        <f>IF(FT!B144&lt;&gt;"",FT!E144,"")</f>
        <v>0 [57.686980]</v>
      </c>
      <c r="K144">
        <f>IF(FT!B144&lt;&gt;"",IF(FT!C144&lt;&gt;"",FT!C144,F144/$M$3*$M$4),"")</f>
        <v>57.686999999999998</v>
      </c>
      <c r="Y144" s="75">
        <f t="shared" si="25"/>
        <v>13.785468668155751</v>
      </c>
    </row>
    <row r="145" spans="1:25">
      <c r="A145" s="50">
        <f t="shared" si="26"/>
        <v>143</v>
      </c>
      <c r="B145" s="50">
        <f t="shared" si="22"/>
        <v>2.7853540000000003</v>
      </c>
      <c r="C145" s="50">
        <f>IF(FH!$C$2&gt;0,FH!A145/FH!$C$2,0)</f>
        <v>0</v>
      </c>
      <c r="D145" s="50">
        <f>IF(hist!$D$2&gt;0,hist!B145/hist!$D$2,0)</f>
        <v>0</v>
      </c>
      <c r="E145" s="50">
        <f t="shared" si="23"/>
        <v>0.16633258927479502</v>
      </c>
      <c r="F145">
        <f t="shared" si="27"/>
        <v>143</v>
      </c>
      <c r="G145" s="50">
        <f>IF(FT!A145&lt;&gt;"",FT!A145*10,"")</f>
        <v>3.6727400000000001</v>
      </c>
      <c r="H145" s="50">
        <f>IF(FT!B145&lt;&gt;"",FT!B145*100,"")</f>
        <v>50.785499999999992</v>
      </c>
      <c r="I145" s="50">
        <f t="shared" si="24"/>
        <v>1</v>
      </c>
      <c r="J145" t="str">
        <f>IF(FT!B145&lt;&gt;"",FT!E145,"")</f>
        <v>0 [58.093683]</v>
      </c>
      <c r="K145">
        <f>IF(FT!B145&lt;&gt;"",IF(FT!C145&lt;&gt;"",FT!C145,F145/$M$3*$M$4),"")</f>
        <v>58.093699999999998</v>
      </c>
      <c r="Y145" s="75">
        <f t="shared" si="25"/>
        <v>13.827687230786822</v>
      </c>
    </row>
    <row r="146" spans="1:25">
      <c r="A146" s="50">
        <f t="shared" si="26"/>
        <v>144</v>
      </c>
      <c r="B146" s="50">
        <f t="shared" si="22"/>
        <v>2.8048320000000002</v>
      </c>
      <c r="C146" s="50">
        <f>IF(FH!$C$2&gt;0,FH!A146/FH!$C$2,0)</f>
        <v>0</v>
      </c>
      <c r="D146" s="50">
        <f>IF(hist!$D$2&gt;0,hist!B146/hist!$D$2,0)</f>
        <v>0</v>
      </c>
      <c r="E146" s="50">
        <f t="shared" si="23"/>
        <v>0.1524157735038392</v>
      </c>
      <c r="F146">
        <f t="shared" si="27"/>
        <v>144</v>
      </c>
      <c r="G146" s="50">
        <f>IF(FT!A146&lt;&gt;"",FT!A146*10,"")</f>
        <v>3.66018</v>
      </c>
      <c r="H146" s="50">
        <f>IF(FT!B146&lt;&gt;"",FT!B146*100,"")</f>
        <v>50.308299999999996</v>
      </c>
      <c r="I146" s="50">
        <f t="shared" si="24"/>
        <v>1</v>
      </c>
      <c r="J146" t="str">
        <f>IF(FT!B146&lt;&gt;"",FT!E146,"")</f>
        <v>0 [58.500369]</v>
      </c>
      <c r="K146">
        <f>IF(FT!B146&lt;&gt;"",IF(FT!C146&lt;&gt;"",FT!C146,F146/$M$3*$M$4),"")</f>
        <v>58.500399999999999</v>
      </c>
      <c r="Y146" s="75">
        <f t="shared" si="25"/>
        <v>13.744761186608308</v>
      </c>
    </row>
    <row r="147" spans="1:25">
      <c r="A147" s="50">
        <f t="shared" si="26"/>
        <v>145</v>
      </c>
      <c r="B147" s="50">
        <f t="shared" si="22"/>
        <v>2.8243100000000001</v>
      </c>
      <c r="C147" s="50">
        <f>IF(FH!$C$2&gt;0,FH!A147/FH!$C$2,0)</f>
        <v>0.12865244012993055</v>
      </c>
      <c r="D147" s="50">
        <f>IF(hist!$D$2&gt;0,hist!B147/hist!$D$2,0)</f>
        <v>1.7227327719637189E-3</v>
      </c>
      <c r="E147" s="50">
        <f t="shared" si="23"/>
        <v>0.13936472221602447</v>
      </c>
      <c r="F147">
        <f t="shared" si="27"/>
        <v>145</v>
      </c>
      <c r="G147" s="50">
        <f>IF(FT!A147&lt;&gt;"",FT!A147*10,"")</f>
        <v>3.6443399999999997</v>
      </c>
      <c r="H147" s="50">
        <f>IF(FT!B147&lt;&gt;"",FT!B147*100,"")</f>
        <v>50.4756</v>
      </c>
      <c r="I147" s="50">
        <f t="shared" si="24"/>
        <v>1</v>
      </c>
      <c r="J147" t="str">
        <f>IF(FT!B147&lt;&gt;"",FT!E147,"")</f>
        <v>0 [58.907650]</v>
      </c>
      <c r="K147">
        <f>IF(FT!B147&lt;&gt;"",IF(FT!C147&lt;&gt;"",FT!C147,F147/$M$3*$M$4),"")</f>
        <v>58.907600000000002</v>
      </c>
      <c r="Y147" s="75">
        <f t="shared" si="25"/>
        <v>13.850409127578658</v>
      </c>
    </row>
    <row r="148" spans="1:25">
      <c r="A148" s="50">
        <f t="shared" si="26"/>
        <v>146</v>
      </c>
      <c r="B148" s="50">
        <f t="shared" si="22"/>
        <v>2.843788</v>
      </c>
      <c r="C148" s="50">
        <f>IF(FH!$C$2&gt;0,FH!A148/FH!$C$2,0)</f>
        <v>0</v>
      </c>
      <c r="D148" s="50">
        <f>IF(hist!$D$2&gt;0,hist!B148/hist!$D$2,0)</f>
        <v>0</v>
      </c>
      <c r="E148" s="50">
        <f t="shared" si="23"/>
        <v>0.12715872518177229</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2.8632659999999999</v>
      </c>
      <c r="C149" s="50">
        <f>IF(FH!$C$2&gt;0,FH!A149/FH!$C$2,0)</f>
        <v>9.3064617952173856E-2</v>
      </c>
      <c r="D149" s="50">
        <f>IF(hist!$D$2&gt;0,hist!B149/hist!$D$2,0)</f>
        <v>1.4974590986570661E-3</v>
      </c>
      <c r="E149" s="50">
        <f t="shared" si="23"/>
        <v>0.11577368313868167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2.8827440000000002</v>
      </c>
      <c r="C150" s="50">
        <f>IF(FH!$C$2&gt;0,FH!A150/FH!$C$2,0)</f>
        <v>0</v>
      </c>
      <c r="D150" s="50">
        <f>IF(hist!$D$2&gt;0,hist!B150/hist!$D$2,0)</f>
        <v>0</v>
      </c>
      <c r="E150" s="50">
        <f t="shared" si="23"/>
        <v>0.1051826012698938</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2.9022220000000005</v>
      </c>
      <c r="C151" s="50">
        <f>IF(FH!$C$2&gt;0,FH!A151/FH!$C$2,0)</f>
        <v>0</v>
      </c>
      <c r="D151" s="50">
        <f>IF(hist!$D$2&gt;0,hist!B151/hist!$D$2,0)</f>
        <v>0</v>
      </c>
      <c r="E151" s="50">
        <f t="shared" si="23"/>
        <v>9.535606855773851E-2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2.9217000000000004</v>
      </c>
      <c r="C152" s="50">
        <f>IF(FH!$C$2&gt;0,FH!A152/FH!$C$2,0)</f>
        <v>8.8029262772973224E-2</v>
      </c>
      <c r="D152" s="50">
        <f>IF(hist!$D$2&gt;0,hist!B152/hist!$D$2,0)</f>
        <v>1.1263683665332649E-3</v>
      </c>
      <c r="E152" s="50">
        <f t="shared" si="23"/>
        <v>8.6262718412767975E-2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2.9411780000000003</v>
      </c>
      <c r="C153" s="50">
        <f>IF(FH!$C$2&gt;0,FH!A153/FH!$C$2,0)</f>
        <v>0</v>
      </c>
      <c r="D153" s="50">
        <f>IF(hist!$D$2&gt;0,hist!B153/hist!$D$2,0)</f>
        <v>0</v>
      </c>
      <c r="E153" s="50">
        <f t="shared" si="23"/>
        <v>7.786966666109342E-2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2.9606560000000002</v>
      </c>
      <c r="C154" s="50">
        <f>IF(FH!$C$2&gt;0,FH!A154/FH!$C$2,0)</f>
        <v>9.6100554192707036E-2</v>
      </c>
      <c r="D154" s="50">
        <f>IF(hist!$D$2&gt;0,hist!B154/hist!$D$2,0)</f>
        <v>8.879007904516018E-4</v>
      </c>
      <c r="E154" s="50">
        <f t="shared" si="23"/>
        <v>7.0142923657128584E-2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2.9801340000000001</v>
      </c>
      <c r="C155" s="50">
        <f>IF(FH!$C$2&gt;0,FH!A155/FH!$C$2,0)</f>
        <v>0</v>
      </c>
      <c r="D155" s="50">
        <f>IF(hist!$D$2&gt;0,hist!B155/hist!$D$2,0)</f>
        <v>0</v>
      </c>
      <c r="E155" s="50">
        <f t="shared" si="23"/>
        <v>6.3047777961782472E-2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2.9996119999999999</v>
      </c>
      <c r="C156" s="50">
        <f>IF(FH!$C$2&gt;0,FH!A156/FH!$C$2,0)</f>
        <v>0</v>
      </c>
      <c r="D156" s="50">
        <f>IF(hist!$D$2&gt;0,hist!B156/hist!$D$2,0)</f>
        <v>0</v>
      </c>
      <c r="E156" s="50">
        <f t="shared" si="23"/>
        <v>5.6549149676588459E-2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3.0190899999999998</v>
      </c>
      <c r="C157" s="50">
        <f>IF(FH!$C$2&gt;0,FH!A157/FH!$C$2,0)</f>
        <v>7.9913627198913026E-2</v>
      </c>
      <c r="D157" s="50">
        <f>IF(hist!$D$2&gt;0,hist!B157/hist!$D$2,0)</f>
        <v>7.420837316344538E-4</v>
      </c>
      <c r="E157" s="50">
        <f t="shared" si="23"/>
        <v>5.061191214248463E-2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3.0385680000000006</v>
      </c>
      <c r="C158" s="50">
        <f>IF(FH!$C$2&gt;0,FH!A158/FH!$C$2,0)</f>
        <v>0</v>
      </c>
      <c r="D158" s="50">
        <f>IF(hist!$D$2&gt;0,hist!B158/hist!$D$2,0)</f>
        <v>0</v>
      </c>
      <c r="E158" s="50">
        <f t="shared" si="23"/>
        <v>4.5201181289867137E-2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3.0580460000000005</v>
      </c>
      <c r="C159" s="50">
        <f>IF(FH!$C$2&gt;0,FH!A159/FH!$C$2,0)</f>
        <v>0</v>
      </c>
      <c r="D159" s="50">
        <f>IF(hist!$D$2&gt;0,hist!B159/hist!$D$2,0)</f>
        <v>0</v>
      </c>
      <c r="E159" s="50">
        <f t="shared" si="23"/>
        <v>4.0282572457615684E-2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3.0775240000000004</v>
      </c>
      <c r="C160" s="50">
        <f>IF(FH!$C$2&gt;0,FH!A160/FH!$C$2,0)</f>
        <v>6.434839214212848E-2</v>
      </c>
      <c r="D160" s="50">
        <f>IF(hist!$D$2&gt;0,hist!B160/hist!$D$2,0)</f>
        <v>6.9575847300219632E-4</v>
      </c>
      <c r="E160" s="50">
        <f t="shared" si="23"/>
        <v>3.5822424978149407E-2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3.0970020000000003</v>
      </c>
      <c r="C161" s="50">
        <f>IF(FH!$C$2&gt;0,FH!A161/FH!$C$2,0)</f>
        <v>0</v>
      </c>
      <c r="D161" s="50">
        <f>IF(hist!$D$2&gt;0,hist!B161/hist!$D$2,0)</f>
        <v>0</v>
      </c>
      <c r="E161" s="50">
        <f t="shared" si="23"/>
        <v>3.1787995249877701E-2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3.1164800000000001</v>
      </c>
      <c r="C162" s="50">
        <f>IF(FH!$C$2&gt;0,FH!A162/FH!$C$2,0)</f>
        <v>4.839825856355523E-2</v>
      </c>
      <c r="D162" s="50">
        <f>IF(hist!$D$2&gt;0,hist!B162/hist!$D$2,0)</f>
        <v>6.3604384636863239E-4</v>
      </c>
      <c r="E162" s="50">
        <f t="shared" si="23"/>
        <v>2.8147619385757029E-2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3.135958</v>
      </c>
      <c r="C163" s="50">
        <f>IF(FH!$C$2&gt;0,FH!A163/FH!$C$2,0)</f>
        <v>0</v>
      </c>
      <c r="D163" s="50">
        <f>IF(hist!$D$2&gt;0,hist!B163/hist!$D$2,0)</f>
        <v>0</v>
      </c>
      <c r="E163" s="50">
        <f t="shared" si="23"/>
        <v>2.4870846836545477E-2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3.1554359999999999</v>
      </c>
      <c r="C164" s="50">
        <f>IF(FH!$C$2&gt;0,FH!A164/FH!$C$2,0)</f>
        <v>0</v>
      </c>
      <c r="D164" s="50">
        <f>IF(hist!$D$2&gt;0,hist!B164/hist!$D$2,0)</f>
        <v>0</v>
      </c>
      <c r="E164" s="50">
        <f t="shared" si="23"/>
        <v>2.1928546640426799E-2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3.1749139999999998</v>
      </c>
      <c r="C165" s="50">
        <f>IF(FH!$C$2&gt;0,FH!A165/FH!$C$2,0)</f>
        <v>3.0123005878331E-2</v>
      </c>
      <c r="D165" s="50">
        <f>IF(hist!$D$2&gt;0,hist!B165/hist!$D$2,0)</f>
        <v>6.5598129945086973E-4</v>
      </c>
      <c r="E165" s="50">
        <f t="shared" si="23"/>
        <v>1.9292988148710319E-2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3.1943920000000006</v>
      </c>
      <c r="C166" s="50">
        <f>IF(FH!$C$2&gt;0,FH!A166/FH!$C$2,0)</f>
        <v>0</v>
      </c>
      <c r="D166" s="50">
        <f>IF(hist!$D$2&gt;0,hist!B166/hist!$D$2,0)</f>
        <v>0</v>
      </c>
      <c r="E166" s="50">
        <f t="shared" si="23"/>
        <v>1.6937898222963179E-2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3.2138700000000004</v>
      </c>
      <c r="C167" s="50">
        <f>IF(FH!$C$2&gt;0,FH!A167/FH!$C$2,0)</f>
        <v>3.5721073084845879E-2</v>
      </c>
      <c r="D167" s="50">
        <f>IF(hist!$D$2&gt;0,hist!B167/hist!$D$2,0)</f>
        <v>5.367475114100383E-4</v>
      </c>
      <c r="E167" s="50">
        <f t="shared" si="23"/>
        <v>1.4838496995603917E-2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3.2333480000000003</v>
      </c>
      <c r="C168" s="50">
        <f>IF(FH!$C$2&gt;0,FH!A168/FH!$C$2,0)</f>
        <v>0</v>
      </c>
      <c r="D168" s="50">
        <f>IF(hist!$D$2&gt;0,hist!B168/hist!$D$2,0)</f>
        <v>0</v>
      </c>
      <c r="E168" s="50">
        <f t="shared" si="23"/>
        <v>1.2971514337672515E-2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3.2528260000000002</v>
      </c>
      <c r="C169" s="50">
        <f>IF(FH!$C$2&gt;0,FH!A169/FH!$C$2,0)</f>
        <v>0</v>
      </c>
      <c r="D169" s="50">
        <f>IF(hist!$D$2&gt;0,hist!B169/hist!$D$2,0)</f>
        <v>0</v>
      </c>
      <c r="E169" s="50">
        <f t="shared" si="23"/>
        <v>1.1315189188624461E-2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3.2723040000000001</v>
      </c>
      <c r="C170" s="50">
        <f>IF(FH!$C$2&gt;0,FH!A170/FH!$C$2,0)</f>
        <v>2.3532765524276789E-2</v>
      </c>
      <c r="D170" s="50">
        <f>IF(hist!$D$2&gt;0,hist!B170/hist!$D$2,0)</f>
        <v>5.7642695234821656E-4</v>
      </c>
      <c r="E170" s="50">
        <f t="shared" si="23"/>
        <v>9.8492538782671783E-3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3.291782</v>
      </c>
      <c r="C171" s="50">
        <f>IF(FH!$C$2&gt;0,FH!A171/FH!$C$2,0)</f>
        <v>0</v>
      </c>
      <c r="D171" s="50">
        <f>IF(hist!$D$2&gt;0,hist!B171/hist!$D$2,0)</f>
        <v>0</v>
      </c>
      <c r="E171" s="50">
        <f t="shared" si="23"/>
        <v>8.5549055152276138E-3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3.3112599999999999</v>
      </c>
      <c r="C172" s="50">
        <f>IF(FH!$C$2&gt;0,FH!A172/FH!$C$2,0)</f>
        <v>0</v>
      </c>
      <c r="D172" s="50">
        <f>IF(hist!$D$2&gt;0,hist!B172/hist!$D$2,0)</f>
        <v>3.4450746134748449E-4</v>
      </c>
      <c r="E172" s="50">
        <f t="shared" si="23"/>
        <v>7.4147664344706267E-3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3.3307379999999998</v>
      </c>
      <c r="C173" s="50">
        <f>IF(FH!$C$2&gt;0,FH!A173/FH!$C$2,0)</f>
        <v>2.3962226644501872E-2</v>
      </c>
      <c r="D173" s="50">
        <f>IF(hist!$D$2&gt;0,hist!B173/hist!$D$2,0)</f>
        <v>0</v>
      </c>
      <c r="E173" s="50">
        <f t="shared" si="23"/>
        <v>6.4128355931590969E-3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3.3502160000000005</v>
      </c>
      <c r="C174" s="50">
        <f>IF(FH!$C$2&gt;0,FH!A174/FH!$C$2,0)</f>
        <v>0</v>
      </c>
      <c r="D174" s="50">
        <f>IF(hist!$D$2&gt;0,hist!B174/hist!$D$2,0)</f>
        <v>0</v>
      </c>
      <c r="E174" s="50">
        <f t="shared" si="23"/>
        <v>5.5344326841541974E-3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3.3696940000000004</v>
      </c>
      <c r="C175" s="50">
        <f>IF(FH!$C$2&gt;0,FH!A175/FH!$C$2,0)</f>
        <v>1.2573490059700777E-2</v>
      </c>
      <c r="D175" s="50">
        <f>IF(hist!$D$2&gt;0,hist!B175/hist!$D$2,0)</f>
        <v>2.8489056732706872E-4</v>
      </c>
      <c r="E175" s="50">
        <f t="shared" si="23"/>
        <v>4.7661366040322485E-3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3.3891720000000003</v>
      </c>
      <c r="C176" s="50">
        <f>IF(FH!$C$2&gt;0,FH!A176/FH!$C$2,0)</f>
        <v>0</v>
      </c>
      <c r="D176" s="50">
        <f>IF(hist!$D$2&gt;0,hist!B176/hist!$D$2,0)</f>
        <v>0</v>
      </c>
      <c r="E176" s="50">
        <f t="shared" si="23"/>
        <v>4.0957197716543648E-3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3.4086500000000002</v>
      </c>
      <c r="C177" s="50">
        <f>IF(FH!$C$2&gt;0,FH!A177/FH!$C$2,0)</f>
        <v>0</v>
      </c>
      <c r="D177" s="50">
        <f>IF(hist!$D$2&gt;0,hist!B177/hist!$D$2,0)</f>
        <v>0</v>
      </c>
      <c r="E177" s="50">
        <f t="shared" si="23"/>
        <v>3.5120796477166602E-3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3.4281280000000001</v>
      </c>
      <c r="C178" s="50">
        <f>IF(FH!$C$2&gt;0,FH!A178/FH!$C$2,0)</f>
        <v>7.5677995906357383E-3</v>
      </c>
      <c r="D178" s="50">
        <f>IF(hist!$D$2&gt;0,hist!B178/hist!$D$2,0)</f>
        <v>7.2908529408574027E-5</v>
      </c>
      <c r="E178" s="50">
        <f t="shared" si="23"/>
        <v>3.0051686585773132E-3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3.4476059999999999</v>
      </c>
      <c r="C179" s="50">
        <f>IF(FH!$C$2&gt;0,FH!A179/FH!$C$2,0)</f>
        <v>0</v>
      </c>
      <c r="D179" s="50">
        <f>IF(hist!$D$2&gt;0,hist!B179/hist!$D$2,0)</f>
        <v>0</v>
      </c>
      <c r="E179" s="50">
        <f t="shared" si="23"/>
        <v>2.5659235818402972E-3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3.4670839999999998</v>
      </c>
      <c r="C180" s="50">
        <f>IF(FH!$C$2&gt;0,FH!A180/FH!$C$2,0)</f>
        <v>1.1107336882321974E-3</v>
      </c>
      <c r="D180" s="50">
        <f>IF(hist!$D$2&gt;0,hist!B180/hist!$D$2,0)</f>
        <v>3.9777173551326578E-5</v>
      </c>
      <c r="E180" s="50">
        <f t="shared" si="23"/>
        <v>2.1861953090888788E-3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3.4865619999999997</v>
      </c>
      <c r="C181" s="50">
        <f>IF(FH!$C$2&gt;0,FH!A181/FH!$C$2,0)</f>
        <v>0</v>
      </c>
      <c r="D181" s="50">
        <f>IF(hist!$D$2&gt;0,hist!B181/hist!$D$2,0)</f>
        <v>0</v>
      </c>
      <c r="E181" s="50">
        <f t="shared" si="23"/>
        <v>1.8586797648081962E-3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3.5060400000000005</v>
      </c>
      <c r="C182" s="50">
        <f>IF(FH!$C$2&gt;0,FH!A182/FH!$C$2,0)</f>
        <v>0</v>
      </c>
      <c r="D182" s="50">
        <f>IF(hist!$D$2&gt;0,hist!B182/hist!$D$2,0)</f>
        <v>0</v>
      </c>
      <c r="E182" s="50">
        <f t="shared" si="23"/>
        <v>1.5768506315202043E-3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3.5255180000000004</v>
      </c>
      <c r="C183" s="50">
        <f>IF(FH!$C$2&gt;0,FH!A183/FH!$C$2,0)</f>
        <v>0</v>
      </c>
      <c r="D183" s="50">
        <f>IF(hist!$D$2&gt;0,hist!B183/hist!$D$2,0)</f>
        <v>0</v>
      </c>
      <c r="E183" s="50">
        <f t="shared" si="23"/>
        <v>1.3348944107046475E-3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3.5449960000000003</v>
      </c>
      <c r="C184" s="50">
        <f>IF(FH!$C$2&gt;0,FH!A184/FH!$C$2,0)</f>
        <v>0</v>
      </c>
      <c r="D184" s="50">
        <f>IF(hist!$D$2&gt;0,hist!B184/hist!$D$2,0)</f>
        <v>0</v>
      </c>
      <c r="E184" s="50">
        <f t="shared" si="23"/>
        <v>1.1276482380761447E-3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3.5644740000000001</v>
      </c>
      <c r="C185" s="50">
        <f>IF(FH!$C$2&gt;0,FH!A185/FH!$C$2,0)</f>
        <v>0</v>
      </c>
      <c r="D185" s="50">
        <f>IF(hist!$D$2&gt;0,hist!B185/hist!$D$2,0)</f>
        <v>0</v>
      </c>
      <c r="E185" s="50">
        <f t="shared" si="23"/>
        <v>9.5054077079536161E-4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3.583952</v>
      </c>
      <c r="C186" s="50">
        <f>IF(FH!$C$2&gt;0,FH!A186/FH!$C$2,0)</f>
        <v>0</v>
      </c>
      <c r="D186" s="50">
        <f>IF(hist!$D$2&gt;0,hist!B186/hist!$D$2,0)</f>
        <v>0</v>
      </c>
      <c r="E186" s="50">
        <f t="shared" si="23"/>
        <v>7.9953637349220873E-4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3.6034299999999999</v>
      </c>
      <c r="C187" s="50">
        <f>IF(FH!$C$2&gt;0,FH!A187/FH!$C$2,0)</f>
        <v>0</v>
      </c>
      <c r="D187" s="50">
        <f>IF(hist!$D$2&gt;0,hist!B187/hist!$D$2,0)</f>
        <v>0</v>
      </c>
      <c r="E187" s="50">
        <f t="shared" si="23"/>
        <v>6.7108274961043626E-4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3.6229079999999998</v>
      </c>
      <c r="C188" s="50">
        <f>IF(FH!$C$2&gt;0,FH!A188/FH!$C$2,0)</f>
        <v>0</v>
      </c>
      <c r="D188" s="50">
        <f>IF(hist!$D$2&gt;0,hist!B188/hist!$D$2,0)</f>
        <v>0</v>
      </c>
      <c r="E188" s="50">
        <f t="shared" si="23"/>
        <v>5.6206209437314005E-4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3.6423860000000001</v>
      </c>
      <c r="C189" s="50">
        <f>IF(FH!$C$2&gt;0,FH!A189/FH!$C$2,0)</f>
        <v>0</v>
      </c>
      <c r="D189" s="50">
        <f>IF(hist!$D$2&gt;0,hist!B189/hist!$D$2,0)</f>
        <v>0</v>
      </c>
      <c r="E189" s="50">
        <f t="shared" si="23"/>
        <v>4.6974578527415287E-4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3.6618640000000005</v>
      </c>
      <c r="C190" s="50">
        <f>IF(FH!$C$2&gt;0,FH!A190/FH!$C$2,0)</f>
        <v>0</v>
      </c>
      <c r="D190" s="50">
        <f>IF(hist!$D$2&gt;0,hist!B190/hist!$D$2,0)</f>
        <v>0</v>
      </c>
      <c r="E190" s="50">
        <f t="shared" si="23"/>
        <v>3.9175257493816477E-4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3.6813420000000003</v>
      </c>
      <c r="C191" s="50">
        <f>IF(FH!$C$2&gt;0,FH!A191/FH!$C$2,0)</f>
        <v>0</v>
      </c>
      <c r="D191" s="50">
        <f>IF(hist!$D$2&gt;0,hist!B191/hist!$D$2,0)</f>
        <v>0</v>
      </c>
      <c r="E191" s="50">
        <f t="shared" si="23"/>
        <v>3.260102088738632E-4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3.7008200000000002</v>
      </c>
      <c r="C192" s="50">
        <f>IF(FH!$C$2&gt;0,FH!A192/FH!$C$2,0)</f>
        <v>0</v>
      </c>
      <c r="D192" s="50">
        <f>IF(hist!$D$2&gt;0,hist!B192/hist!$D$2,0)</f>
        <v>0</v>
      </c>
      <c r="E192" s="50">
        <f t="shared" si="23"/>
        <v>2.707203564040861E-4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3.7202980000000001</v>
      </c>
      <c r="C193" s="50">
        <f>IF(FH!$C$2&gt;0,FH!A193/FH!$C$2,0)</f>
        <v>0</v>
      </c>
      <c r="D193" s="50">
        <f>IF(hist!$D$2&gt;0,hist!B193/hist!$D$2,0)</f>
        <v>0</v>
      </c>
      <c r="E193" s="50">
        <f t="shared" si="23"/>
        <v>2.2432671617925003E-4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3.739776</v>
      </c>
      <c r="C194" s="50">
        <f>IF(FH!$C$2&gt;0,FH!A194/FH!$C$2,0)</f>
        <v>0</v>
      </c>
      <c r="D194" s="50">
        <f>IF(hist!$D$2&gt;0,hist!B194/hist!$D$2,0)</f>
        <v>0</v>
      </c>
      <c r="E194" s="50">
        <f t="shared" si="23"/>
        <v>1.8548613742349455E-4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3.7592539999999999</v>
      </c>
      <c r="C195" s="50">
        <f>IF(FH!$C$2&gt;0,FH!A195/FH!$C$2,0)</f>
        <v>0</v>
      </c>
      <c r="D195" s="50">
        <f>IF(hist!$D$2&gt;0,hist!B195/hist!$D$2,0)</f>
        <v>0</v>
      </c>
      <c r="E195" s="50">
        <f t="shared" ref="E195:E257" si="29">NORMDIST(B195,2,0.421,FALSE)</f>
        <v>1.5304258367892964E-4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3.7787320000000002</v>
      </c>
      <c r="C196" s="50">
        <f>IF(FH!$C$2&gt;0,FH!A196/FH!$C$2,0)</f>
        <v>0</v>
      </c>
      <c r="D196" s="50">
        <f>IF(hist!$D$2&gt;0,hist!B196/hist!$D$2,0)</f>
        <v>0</v>
      </c>
      <c r="E196" s="50">
        <f t="shared" si="29"/>
        <v>1.2600375656499519E-4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3.7982100000000001</v>
      </c>
      <c r="C197" s="50">
        <f>IF(FH!$C$2&gt;0,FH!A197/FH!$C$2,0)</f>
        <v>0</v>
      </c>
      <c r="D197" s="50">
        <f>IF(hist!$D$2&gt;0,hist!B197/hist!$D$2,0)</f>
        <v>0</v>
      </c>
      <c r="E197" s="50">
        <f t="shared" si="29"/>
        <v>1.0352019224489803E-4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3.8176880000000004</v>
      </c>
      <c r="C198" s="50">
        <f>IF(FH!$C$2&gt;0,FH!A198/FH!$C$2,0)</f>
        <v>0</v>
      </c>
      <c r="D198" s="50">
        <f>IF(hist!$D$2&gt;0,hist!B198/hist!$D$2,0)</f>
        <v>0</v>
      </c>
      <c r="E198" s="50">
        <f t="shared" si="29"/>
        <v>8.4866642213023562E-5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3.8371660000000003</v>
      </c>
      <c r="C199" s="50">
        <f>IF(FH!$C$2&gt;0,FH!A199/FH!$C$2,0)</f>
        <v>0</v>
      </c>
      <c r="D199" s="50">
        <f>IF(hist!$D$2&gt;0,hist!B199/hist!$D$2,0)</f>
        <v>0</v>
      </c>
      <c r="E199" s="50">
        <f t="shared" si="29"/>
        <v>6.9425552053822232E-5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3.8566440000000002</v>
      </c>
      <c r="C200" s="50">
        <f>IF(FH!$C$2&gt;0,FH!A200/FH!$C$2,0)</f>
        <v>0</v>
      </c>
      <c r="D200" s="50">
        <f>IF(hist!$D$2&gt;0,hist!B200/hist!$D$2,0)</f>
        <v>0</v>
      </c>
      <c r="E200" s="50">
        <f t="shared" si="29"/>
        <v>5.6672456391588484E-5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3.8761220000000001</v>
      </c>
      <c r="C201" s="50">
        <f>IF(FH!$C$2&gt;0,FH!A201/FH!$C$2,0)</f>
        <v>0</v>
      </c>
      <c r="D201" s="50">
        <f>IF(hist!$D$2&gt;0,hist!B201/hist!$D$2,0)</f>
        <v>0</v>
      </c>
      <c r="E201" s="50">
        <f t="shared" si="29"/>
        <v>4.6163114823226466E-5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3.8956</v>
      </c>
      <c r="C202" s="50">
        <f>IF(FH!$C$2&gt;0,FH!A202/FH!$C$2,0)</f>
        <v>0</v>
      </c>
      <c r="D202" s="50">
        <f>IF(hist!$D$2&gt;0,hist!B202/hist!$D$2,0)</f>
        <v>0</v>
      </c>
      <c r="E202" s="50">
        <f t="shared" si="29"/>
        <v>3.7522221729092461E-5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3.9150780000000003</v>
      </c>
      <c r="C203" s="50">
        <f>IF(FH!$C$2&gt;0,FH!A203/FH!$C$2,0)</f>
        <v>0</v>
      </c>
      <c r="D203" s="50">
        <f>IF(hist!$D$2&gt;0,hist!B203/hist!$D$2,0)</f>
        <v>0</v>
      </c>
      <c r="E203" s="50">
        <f t="shared" si="29"/>
        <v>3.0433532072699344E-5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3.9345560000000002</v>
      </c>
      <c r="C204" s="50">
        <f>IF(FH!$C$2&gt;0,FH!A204/FH!$C$2,0)</f>
        <v>0</v>
      </c>
      <c r="D204" s="50">
        <f>IF(hist!$D$2&gt;0,hist!B204/hist!$D$2,0)</f>
        <v>0</v>
      </c>
      <c r="E204" s="50">
        <f t="shared" si="29"/>
        <v>2.463125526500887E-5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3.954034</v>
      </c>
      <c r="C205" s="50">
        <f>IF(FH!$C$2&gt;0,FH!A205/FH!$C$2,0)</f>
        <v>0</v>
      </c>
      <c r="D205" s="50">
        <f>IF(hist!$D$2&gt;0,hist!B205/hist!$D$2,0)</f>
        <v>0</v>
      </c>
      <c r="E205" s="50">
        <f t="shared" si="29"/>
        <v>1.9892579572066936E-5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3.9735120000000004</v>
      </c>
      <c r="C206" s="50">
        <f>IF(FH!$C$2&gt;0,FH!A206/FH!$C$2,0)</f>
        <v>0</v>
      </c>
      <c r="D206" s="50">
        <f>IF(hist!$D$2&gt;0,hist!B206/hist!$D$2,0)</f>
        <v>0</v>
      </c>
      <c r="E206" s="50">
        <f t="shared" si="29"/>
        <v>1.6031200123851806E-5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3.9929900000000003</v>
      </c>
      <c r="C207" s="50">
        <f>IF(FH!$C$2&gt;0,FH!A207/FH!$C$2,0)</f>
        <v>0</v>
      </c>
      <c r="D207" s="50">
        <f>IF(hist!$D$2&gt;0,hist!B207/hist!$D$2,0)</f>
        <v>0</v>
      </c>
      <c r="E207" s="50">
        <f t="shared" si="29"/>
        <v>1.289173412090837E-5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4.0124680000000001</v>
      </c>
      <c r="C208" s="50">
        <f>IF(FH!$C$2&gt;0,FH!A208/FH!$C$2,0)</f>
        <v>0</v>
      </c>
      <c r="D208" s="50">
        <f>IF(hist!$D$2&gt;0,hist!B208/hist!$D$2,0)</f>
        <v>0</v>
      </c>
      <c r="E208" s="50">
        <f t="shared" si="29"/>
        <v>1.0344917158841786E-5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4.0319460000000005</v>
      </c>
      <c r="C209" s="50">
        <f>IF(FH!$C$2&gt;0,FH!A209/FH!$C$2,0)</f>
        <v>0</v>
      </c>
      <c r="D209" s="50">
        <f>IF(hist!$D$2&gt;0,hist!B209/hist!$D$2,0)</f>
        <v>0</v>
      </c>
      <c r="E209" s="50">
        <f t="shared" si="29"/>
        <v>8.2834845615800988E-6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4.0514239999999999</v>
      </c>
      <c r="C210" s="50">
        <f>IF(FH!$C$2&gt;0,FH!A210/FH!$C$2,0)</f>
        <v>0</v>
      </c>
      <c r="D210" s="50">
        <f>IF(hist!$D$2&gt;0,hist!B210/hist!$D$2,0)</f>
        <v>0</v>
      </c>
      <c r="E210" s="50">
        <f t="shared" si="29"/>
        <v>6.6186511282440391E-6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4.0709020000000002</v>
      </c>
      <c r="C211" s="50">
        <f>IF(FH!$C$2&gt;0,FH!A211/FH!$C$2,0)</f>
        <v>0</v>
      </c>
      <c r="D211" s="50">
        <f>IF(hist!$D$2&gt;0,hist!B211/hist!$D$2,0)</f>
        <v>0</v>
      </c>
      <c r="E211" s="50">
        <f t="shared" si="29"/>
        <v>5.2771116802002901E-6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4.0903799999999997</v>
      </c>
      <c r="C212" s="50">
        <f>IF(FH!$C$2&gt;0,FH!A212/FH!$C$2,0)</f>
        <v>0</v>
      </c>
      <c r="D212" s="50">
        <f>IF(hist!$D$2&gt;0,hist!B212/hist!$D$2,0)</f>
        <v>0</v>
      </c>
      <c r="E212" s="50">
        <f t="shared" si="29"/>
        <v>4.1984931940502894E-6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4.109858</v>
      </c>
      <c r="C213" s="50">
        <f>IF(FH!$C$2&gt;0,FH!A213/FH!$C$2,0)</f>
        <v>0</v>
      </c>
      <c r="D213" s="50">
        <f>IF(hist!$D$2&gt;0,hist!B213/hist!$D$2,0)</f>
        <v>0</v>
      </c>
      <c r="E213" s="50">
        <f t="shared" si="29"/>
        <v>3.3331970936427901E-6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4.1293360000000003</v>
      </c>
      <c r="C214" s="50">
        <f>IF(FH!$C$2&gt;0,FH!A214/FH!$C$2,0)</f>
        <v>0</v>
      </c>
      <c r="D214" s="50">
        <f>IF(hist!$D$2&gt;0,hist!B214/hist!$D$2,0)</f>
        <v>0</v>
      </c>
      <c r="E214" s="50">
        <f t="shared" si="29"/>
        <v>2.6405774379490153E-6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4.1488140000000007</v>
      </c>
      <c r="C215" s="50">
        <f>IF(FH!$C$2&gt;0,FH!A215/FH!$C$2,0)</f>
        <v>0</v>
      </c>
      <c r="D215" s="50">
        <f>IF(hist!$D$2&gt;0,hist!B215/hist!$D$2,0)</f>
        <v>0</v>
      </c>
      <c r="E215" s="50">
        <f t="shared" si="29"/>
        <v>2.0874072843152909E-6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4.1682920000000001</v>
      </c>
      <c r="C216" s="50">
        <f>IF(FH!$C$2&gt;0,FH!A216/FH!$C$2,0)</f>
        <v>0</v>
      </c>
      <c r="D216" s="50">
        <f>IF(hist!$D$2&gt;0,hist!B216/hist!$D$2,0)</f>
        <v>0</v>
      </c>
      <c r="E216" s="50">
        <f t="shared" si="29"/>
        <v>1.6465914420860455E-6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4.1877700000000004</v>
      </c>
      <c r="C217" s="50">
        <f>IF(FH!$C$2&gt;0,FH!A217/FH!$C$2,0)</f>
        <v>0</v>
      </c>
      <c r="D217" s="50">
        <f>IF(hist!$D$2&gt;0,hist!B217/hist!$D$2,0)</f>
        <v>0</v>
      </c>
      <c r="E217" s="50">
        <f t="shared" si="29"/>
        <v>1.296089182472491E-6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4.2072479999999999</v>
      </c>
      <c r="C218" s="50">
        <f>IF(FH!$C$2&gt;0,FH!A218/FH!$C$2,0)</f>
        <v>0</v>
      </c>
      <c r="D218" s="50">
        <f>IF(hist!$D$2&gt;0,hist!B218/hist!$D$2,0)</f>
        <v>0</v>
      </c>
      <c r="E218" s="50">
        <f t="shared" si="29"/>
        <v>1.0180152659320181E-6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4.2267260000000002</v>
      </c>
      <c r="C219" s="50">
        <f>IF(FH!$C$2&gt;0,FH!A219/FH!$C$2,0)</f>
        <v>0</v>
      </c>
      <c r="D219" s="50">
        <f>IF(hist!$D$2&gt;0,hist!B219/hist!$D$2,0)</f>
        <v>0</v>
      </c>
      <c r="E219" s="50">
        <f t="shared" si="29"/>
        <v>7.9789192184260163E-7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4.2462039999999996</v>
      </c>
      <c r="C220" s="50">
        <f>IF(FH!$C$2&gt;0,FH!A220/FH!$C$2,0)</f>
        <v>0</v>
      </c>
      <c r="D220" s="50">
        <f>IF(hist!$D$2&gt;0,hist!B220/hist!$D$2,0)</f>
        <v>0</v>
      </c>
      <c r="E220" s="50">
        <f t="shared" si="29"/>
        <v>6.2402820342530043E-7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4.265682</v>
      </c>
      <c r="C221" s="50">
        <f>IF(FH!$C$2&gt;0,FH!A221/FH!$C$2,0)</f>
        <v>0</v>
      </c>
      <c r="D221" s="50">
        <f>IF(hist!$D$2&gt;0,hist!B221/hist!$D$2,0)</f>
        <v>0</v>
      </c>
      <c r="E221" s="50">
        <f t="shared" si="29"/>
        <v>4.870064817132863E-7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4.2851600000000003</v>
      </c>
      <c r="C222" s="50">
        <f>IF(FH!$C$2&gt;0,FH!A222/FH!$C$2,0)</f>
        <v>0</v>
      </c>
      <c r="D222" s="50">
        <f>IF(hist!$D$2&gt;0,hist!B222/hist!$D$2,0)</f>
        <v>0</v>
      </c>
      <c r="E222" s="50">
        <f t="shared" si="29"/>
        <v>3.7925877432598769E-7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4.3046380000000006</v>
      </c>
      <c r="C223" s="50">
        <f>IF(FH!$C$2&gt;0,FH!A223/FH!$C$2,0)</f>
        <v>0</v>
      </c>
      <c r="D223" s="50">
        <f>IF(hist!$D$2&gt;0,hist!B223/hist!$D$2,0)</f>
        <v>0</v>
      </c>
      <c r="E223" s="50">
        <f t="shared" si="29"/>
        <v>2.9471816582890273E-7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4.3241160000000001</v>
      </c>
      <c r="C224" s="50">
        <f>IF(FH!$C$2&gt;0,FH!A224/FH!$C$2,0)</f>
        <v>0</v>
      </c>
      <c r="D224" s="50">
        <f>IF(hist!$D$2&gt;0,hist!B224/hist!$D$2,0)</f>
        <v>0</v>
      </c>
      <c r="E224" s="50">
        <f t="shared" si="29"/>
        <v>2.2853280332370603E-7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4.3435940000000004</v>
      </c>
      <c r="C225" s="50">
        <f>IF(FH!$C$2&gt;0,FH!A225/FH!$C$2,0)</f>
        <v>0</v>
      </c>
      <c r="D225" s="50">
        <f>IF(hist!$D$2&gt;0,hist!B225/hist!$D$2,0)</f>
        <v>0</v>
      </c>
      <c r="E225" s="50">
        <f t="shared" si="29"/>
        <v>1.7683187871499781E-7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4.3630719999999998</v>
      </c>
      <c r="C226" s="50">
        <f>IF(FH!$C$2&gt;0,FH!A226/FH!$C$2,0)</f>
        <v>0</v>
      </c>
      <c r="D226" s="50">
        <f>IF(hist!$D$2&gt;0,hist!B226/hist!$D$2,0)</f>
        <v>0</v>
      </c>
      <c r="E226" s="50">
        <f t="shared" si="29"/>
        <v>1.365346708918328E-7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4.3825500000000002</v>
      </c>
      <c r="C227" s="50">
        <f>IF(FH!$C$2&gt;0,FH!A227/FH!$C$2,0)</f>
        <v>0</v>
      </c>
      <c r="D227" s="50">
        <f>IF(hist!$D$2&gt;0,hist!B227/hist!$D$2,0)</f>
        <v>0</v>
      </c>
      <c r="E227" s="50">
        <f t="shared" si="29"/>
        <v>1.0519514761464038E-7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4.4020279999999996</v>
      </c>
      <c r="C228" s="50">
        <f>IF(FH!$C$2&gt;0,FH!A228/FH!$C$2,0)</f>
        <v>0</v>
      </c>
      <c r="D228" s="50">
        <f>IF(hist!$D$2&gt;0,hist!B228/hist!$D$2,0)</f>
        <v>0</v>
      </c>
      <c r="E228" s="50">
        <f t="shared" si="29"/>
        <v>8.0875846569397265E-8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4.4215059999999999</v>
      </c>
      <c r="C229" s="50">
        <f>IF(FH!$C$2&gt;0,FH!A229/FH!$C$2,0)</f>
        <v>0</v>
      </c>
      <c r="D229" s="50">
        <f>IF(hist!$D$2&gt;0,hist!B229/hist!$D$2,0)</f>
        <v>0</v>
      </c>
      <c r="E229" s="50">
        <f t="shared" si="29"/>
        <v>6.2045793735890196E-8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4.4409840000000003</v>
      </c>
      <c r="C230" s="50">
        <f>IF(FH!$C$2&gt;0,FH!A230/FH!$C$2,0)</f>
        <v>0</v>
      </c>
      <c r="D230" s="50">
        <f>IF(hist!$D$2&gt;0,hist!B230/hist!$D$2,0)</f>
        <v>0</v>
      </c>
      <c r="E230" s="50">
        <f t="shared" si="29"/>
        <v>4.7498098367727784E-8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4.4604620000000006</v>
      </c>
      <c r="C231" s="50">
        <f>IF(FH!$C$2&gt;0,FH!A231/FH!$C$2,0)</f>
        <v>0</v>
      </c>
      <c r="D231" s="50">
        <f>IF(hist!$D$2&gt;0,hist!B231/hist!$D$2,0)</f>
        <v>0</v>
      </c>
      <c r="E231" s="50">
        <f t="shared" si="29"/>
        <v>3.6283608574456286E-8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4.47994</v>
      </c>
      <c r="C232" s="50">
        <f>IF(FH!$C$2&gt;0,FH!A232/FH!$C$2,0)</f>
        <v>0</v>
      </c>
      <c r="D232" s="50">
        <f>IF(hist!$D$2&gt;0,hist!B232/hist!$D$2,0)</f>
        <v>0</v>
      </c>
      <c r="E232" s="50">
        <f t="shared" si="29"/>
        <v>2.7657638539471246E-8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4.4994180000000004</v>
      </c>
      <c r="C233" s="50">
        <f>IF(FH!$C$2&gt;0,FH!A233/FH!$C$2,0)</f>
        <v>0</v>
      </c>
      <c r="D233" s="50">
        <f>IF(hist!$D$2&gt;0,hist!B233/hist!$D$2,0)</f>
        <v>0</v>
      </c>
      <c r="E233" s="50">
        <f t="shared" si="29"/>
        <v>2.1037304474867524E-8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4.5188959999999998</v>
      </c>
      <c r="C234" s="50">
        <f>IF(FH!$C$2&gt;0,FH!A234/FH!$C$2,0)</f>
        <v>0</v>
      </c>
      <c r="D234" s="50">
        <f>IF(hist!$D$2&gt;0,hist!B234/hist!$D$2,0)</f>
        <v>0</v>
      </c>
      <c r="E234" s="50">
        <f t="shared" si="29"/>
        <v>1.5967446195812865E-8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4.5383740000000001</v>
      </c>
      <c r="C235" s="50">
        <f>IF(FH!$C$2&gt;0,FH!A235/FH!$C$2,0)</f>
        <v>0</v>
      </c>
      <c r="D235" s="50">
        <f>IF(hist!$D$2&gt;0,hist!B235/hist!$D$2,0)</f>
        <v>0</v>
      </c>
      <c r="E235" s="50">
        <f t="shared" si="29"/>
        <v>1.2093477558340216E-8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4.5578520000000005</v>
      </c>
      <c r="C236" s="50">
        <f>IF(FH!$C$2&gt;0,FH!A236/FH!$C$2,0)</f>
        <v>0</v>
      </c>
      <c r="D236" s="50">
        <f>IF(hist!$D$2&gt;0,hist!B236/hist!$D$2,0)</f>
        <v>0</v>
      </c>
      <c r="E236" s="50">
        <f t="shared" si="29"/>
        <v>9.1398131516128387E-9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4.5773299999999999</v>
      </c>
      <c r="C237" s="50">
        <f>IF(FH!$C$2&gt;0,FH!A237/FH!$C$2,0)</f>
        <v>0</v>
      </c>
      <c r="D237" s="50">
        <f>IF(hist!$D$2&gt;0,hist!B237/hist!$D$2,0)</f>
        <v>0</v>
      </c>
      <c r="E237" s="50">
        <f t="shared" si="29"/>
        <v>6.8927702767883182E-9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4.5968080000000002</v>
      </c>
      <c r="C238" s="50">
        <f>IF(FH!$C$2&gt;0,FH!A238/FH!$C$2,0)</f>
        <v>0</v>
      </c>
      <c r="D238" s="50">
        <f>IF(hist!$D$2&gt;0,hist!B238/hist!$D$2,0)</f>
        <v>0</v>
      </c>
      <c r="E238" s="50">
        <f t="shared" si="29"/>
        <v>5.1870527474386318E-9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4.6162860000000006</v>
      </c>
      <c r="C239" s="50">
        <f>IF(FH!$C$2&gt;0,FH!A239/FH!$C$2,0)</f>
        <v>0</v>
      </c>
      <c r="D239" s="50">
        <f>IF(hist!$D$2&gt;0,hist!B239/hist!$D$2,0)</f>
        <v>0</v>
      </c>
      <c r="E239" s="50">
        <f t="shared" si="29"/>
        <v>3.8950935881686706E-9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4.635764</v>
      </c>
      <c r="C240" s="50">
        <f>IF(FH!$C$2&gt;0,FH!A240/FH!$C$2,0)</f>
        <v>0</v>
      </c>
      <c r="D240" s="50">
        <f>IF(hist!$D$2&gt;0,hist!B240/hist!$D$2,0)</f>
        <v>0</v>
      </c>
      <c r="E240" s="50">
        <f t="shared" si="29"/>
        <v>2.9186734155254473E-9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4.6552420000000003</v>
      </c>
      <c r="C241" s="50">
        <f>IF(FH!$C$2&gt;0,FH!A241/FH!$C$2,0)</f>
        <v>0</v>
      </c>
      <c r="D241" s="50">
        <f>IF(hist!$D$2&gt;0,hist!B241/hist!$D$2,0)</f>
        <v>0</v>
      </c>
      <c r="E241" s="50">
        <f t="shared" si="29"/>
        <v>2.1823453649373327E-9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4.6747199999999998</v>
      </c>
      <c r="C242" s="50">
        <f>IF(FH!$C$2&gt;0,FH!A242/FH!$C$2,0)</f>
        <v>0</v>
      </c>
      <c r="D242" s="50">
        <f>IF(hist!$D$2&gt;0,hist!B242/hist!$D$2,0)</f>
        <v>0</v>
      </c>
      <c r="E242" s="50">
        <f t="shared" si="29"/>
        <v>1.6282902839602506E-9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4.6941980000000001</v>
      </c>
      <c r="C243" s="50">
        <f>IF(FH!$C$2&gt;0,FH!A243/FH!$C$2,0)</f>
        <v>0</v>
      </c>
      <c r="D243" s="50">
        <f>IF(hist!$D$2&gt;0,hist!B243/hist!$D$2,0)</f>
        <v>0</v>
      </c>
      <c r="E243" s="50">
        <f t="shared" si="29"/>
        <v>1.2123012559558967E-9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4.7136760000000004</v>
      </c>
      <c r="C244" s="50">
        <f>IF(FH!$C$2&gt;0,FH!A244/FH!$C$2,0)</f>
        <v>0</v>
      </c>
      <c r="D244" s="50">
        <f>IF(hist!$D$2&gt;0,hist!B244/hist!$D$2,0)</f>
        <v>0</v>
      </c>
      <c r="E244" s="50">
        <f t="shared" si="29"/>
        <v>9.006574619651633E-10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4.7331539999999999</v>
      </c>
      <c r="C245" s="50">
        <f>IF(FH!$C$2&gt;0,FH!A245/FH!$C$2,0)</f>
        <v>0</v>
      </c>
      <c r="D245" s="50">
        <f>IF(hist!$D$2&gt;0,hist!B245/hist!$D$2,0)</f>
        <v>0</v>
      </c>
      <c r="E245" s="50">
        <f t="shared" si="29"/>
        <v>6.6769653223444916E-10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4.7526320000000002</v>
      </c>
      <c r="C246" s="50">
        <f>IF(FH!$C$2&gt;0,FH!A246/FH!$C$2,0)</f>
        <v>0</v>
      </c>
      <c r="D246" s="50">
        <f>IF(hist!$D$2&gt;0,hist!B246/hist!$D$2,0)</f>
        <v>0</v>
      </c>
      <c r="E246" s="50">
        <f t="shared" si="29"/>
        <v>4.9393404629335313E-10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4.7721100000000005</v>
      </c>
      <c r="C247" s="50">
        <f>IF(FH!$C$2&gt;0,FH!A247/FH!$C$2,0)</f>
        <v>0</v>
      </c>
      <c r="D247" s="50">
        <f>IF(hist!$D$2&gt;0,hist!B247/hist!$D$2,0)</f>
        <v>0</v>
      </c>
      <c r="E247" s="50">
        <f t="shared" si="29"/>
        <v>3.6461050506650855E-10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4.791588</v>
      </c>
      <c r="C248" s="50">
        <f>IF(FH!$C$2&gt;0,FH!A248/FH!$C$2,0)</f>
        <v>0</v>
      </c>
      <c r="D248" s="50">
        <f>IF(hist!$D$2&gt;0,hist!B248/hist!$D$2,0)</f>
        <v>0</v>
      </c>
      <c r="E248" s="50">
        <f t="shared" si="29"/>
        <v>2.6857140103460247E-10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4.8110660000000003</v>
      </c>
      <c r="C249" s="50">
        <f>IF(FH!$C$2&gt;0,FH!A249/FH!$C$2,0)</f>
        <v>0</v>
      </c>
      <c r="D249" s="50">
        <f>IF(hist!$D$2&gt;0,hist!B249/hist!$D$2,0)</f>
        <v>0</v>
      </c>
      <c r="E249" s="50">
        <f t="shared" si="29"/>
        <v>1.974061710641183E-10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4.8305440000000006</v>
      </c>
      <c r="C250" s="50">
        <f>IF(FH!$C$2&gt;0,FH!A250/FH!$C$2,0)</f>
        <v>0</v>
      </c>
      <c r="D250" s="50">
        <f>IF(hist!$D$2&gt;0,hist!B250/hist!$D$2,0)</f>
        <v>0</v>
      </c>
      <c r="E250" s="50">
        <f t="shared" si="29"/>
        <v>1.4478782955670445E-10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4.8500220000000001</v>
      </c>
      <c r="C251" s="50">
        <f>IF(FH!$C$2&gt;0,FH!A251/FH!$C$2,0)</f>
        <v>0</v>
      </c>
      <c r="D251" s="50">
        <f>IF(hist!$D$2&gt;0,hist!B251/hist!$D$2,0)</f>
        <v>0</v>
      </c>
      <c r="E251" s="50">
        <f t="shared" si="29"/>
        <v>1.0596776231229361E-10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4.8695000000000004</v>
      </c>
      <c r="C252" s="50">
        <f>IF(FH!$C$2&gt;0,FH!A252/FH!$C$2,0)</f>
        <v>0</v>
      </c>
      <c r="D252" s="50">
        <f>IF(hist!$D$2&gt;0,hist!B252/hist!$D$2,0)</f>
        <v>0</v>
      </c>
      <c r="E252" s="50">
        <f t="shared" si="29"/>
        <v>7.7390177373464766E-11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4.8889779999999998</v>
      </c>
      <c r="C253" s="50">
        <f>IF(FH!$C$2&gt;0,FH!A253/FH!$C$2,0)</f>
        <v>0</v>
      </c>
      <c r="D253" s="50">
        <f>IF(hist!$D$2&gt;0,hist!B253/hist!$D$2,0)</f>
        <v>0</v>
      </c>
      <c r="E253" s="50">
        <f t="shared" si="29"/>
        <v>5.6398596073829448E-11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4.9084560000000002</v>
      </c>
      <c r="C254" s="50">
        <f>IF(FH!$C$2&gt;0,FH!A254/FH!$C$2,0)</f>
        <v>0</v>
      </c>
      <c r="D254" s="50">
        <f>IF(hist!$D$2&gt;0,hist!B254/hist!$D$2,0)</f>
        <v>0</v>
      </c>
      <c r="E254" s="50">
        <f t="shared" si="29"/>
        <v>4.101296026246862E-11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4.9279340000000005</v>
      </c>
      <c r="C255" s="50">
        <f>IF(FH!$C$2&gt;0,FH!A255/FH!$C$2,0)</f>
        <v>0</v>
      </c>
      <c r="D255" s="50">
        <f>IF(hist!$D$2&gt;0,hist!B255/hist!$D$2,0)</f>
        <v>0</v>
      </c>
      <c r="E255" s="50">
        <f t="shared" si="29"/>
        <v>2.9760780309962405E-11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4.9474119999999999</v>
      </c>
      <c r="C256" s="50">
        <f>IF(FH!$C$2&gt;0,FH!A256/FH!$C$2,0)</f>
        <v>0</v>
      </c>
      <c r="D256" s="50">
        <f>IF(hist!$D$2&gt;0,hist!B256/hist!$D$2,0)</f>
        <v>0</v>
      </c>
      <c r="E256" s="50">
        <f t="shared" si="29"/>
        <v>2.1549534014917483E-11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4.9668900000000002</v>
      </c>
      <c r="C257" s="50">
        <f>IF(FH!$C$2&gt;0,FH!A257/FH!$C$2,0)</f>
        <v>0</v>
      </c>
      <c r="D257" s="50">
        <f>IF(hist!$D$2&gt;0,hist!B257/hist!$D$2,0)</f>
        <v>0</v>
      </c>
      <c r="E257" s="50">
        <f t="shared" si="29"/>
        <v>1.5570473714546717E-11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40.5578</v>
      </c>
      <c r="C5" s="49">
        <v>2.13279</v>
      </c>
      <c r="D5" s="49">
        <v>5.2586300000000001</v>
      </c>
      <c r="E5" s="49">
        <v>20</v>
      </c>
      <c r="F5" s="49">
        <v>35.738199999999999</v>
      </c>
      <c r="G5" s="49">
        <v>50</v>
      </c>
      <c r="H5" s="49">
        <v>46.154000000000003</v>
      </c>
    </row>
    <row r="6" spans="1:10">
      <c r="A6" t="s">
        <v>1111</v>
      </c>
      <c r="B6" s="49">
        <v>33.215899999999998</v>
      </c>
      <c r="C6" s="49">
        <v>4.3525400000000003</v>
      </c>
      <c r="D6" s="49">
        <v>13.1038</v>
      </c>
      <c r="E6" s="49">
        <v>20</v>
      </c>
      <c r="F6" s="49">
        <v>20.789100000000001</v>
      </c>
      <c r="G6" s="49">
        <v>40</v>
      </c>
      <c r="H6" s="49">
        <v>36.080100000000002</v>
      </c>
    </row>
    <row r="7" spans="1:10">
      <c r="A7" t="s">
        <v>1112</v>
      </c>
      <c r="B7" s="49">
        <v>16.945499999999999</v>
      </c>
      <c r="C7" s="49">
        <v>5.4356499999999999</v>
      </c>
      <c r="D7" s="49">
        <v>32.077300000000001</v>
      </c>
      <c r="E7" s="49">
        <v>15</v>
      </c>
      <c r="F7" s="49">
        <v>8.2980699999999992</v>
      </c>
      <c r="G7" s="49">
        <v>40</v>
      </c>
      <c r="H7" s="49">
        <v>45.861699999999999</v>
      </c>
    </row>
    <row r="8" spans="1:10">
      <c r="A8" t="s">
        <v>1113</v>
      </c>
      <c r="B8" s="49">
        <v>30.045000000000002</v>
      </c>
      <c r="C8" s="49">
        <v>2.2544400000000002</v>
      </c>
      <c r="D8" s="49">
        <v>7.5035299999999996</v>
      </c>
      <c r="E8" s="49">
        <v>20</v>
      </c>
      <c r="F8" s="49">
        <v>24.4268</v>
      </c>
      <c r="G8" s="49">
        <v>50</v>
      </c>
      <c r="H8" s="49">
        <v>33.176600000000001</v>
      </c>
    </row>
    <row r="9" spans="1:10">
      <c r="A9" t="s">
        <v>1114</v>
      </c>
      <c r="B9" s="49">
        <v>67.636700000000005</v>
      </c>
      <c r="C9" s="49">
        <v>6.7732099999999997</v>
      </c>
      <c r="D9" s="49">
        <v>10.014099999999999</v>
      </c>
      <c r="E9" s="49">
        <v>50</v>
      </c>
      <c r="F9" s="49">
        <v>51.992400000000004</v>
      </c>
      <c r="G9" s="49">
        <v>100</v>
      </c>
      <c r="H9" s="49">
        <v>82.446600000000004</v>
      </c>
    </row>
    <row r="10" spans="1:10">
      <c r="A10" t="s">
        <v>1115</v>
      </c>
      <c r="B10" s="49">
        <v>66.8994</v>
      </c>
      <c r="C10" s="49">
        <v>5.9997699999999998</v>
      </c>
      <c r="D10" s="49">
        <v>8.9683399999999995</v>
      </c>
      <c r="E10" s="49">
        <v>40</v>
      </c>
      <c r="F10" s="49">
        <v>61.6006</v>
      </c>
      <c r="G10" s="49">
        <v>100</v>
      </c>
      <c r="H10" s="49">
        <v>83.910600000000002</v>
      </c>
    </row>
    <row r="11" spans="1:10">
      <c r="A11" t="s">
        <v>1116</v>
      </c>
      <c r="B11" s="49">
        <v>26.876899999999999</v>
      </c>
      <c r="C11" s="49">
        <v>3.4580600000000001</v>
      </c>
      <c r="D11" s="49">
        <v>12.866300000000001</v>
      </c>
      <c r="E11" s="49">
        <v>10</v>
      </c>
      <c r="F11" s="49">
        <v>22.256399999999999</v>
      </c>
      <c r="G11" s="49">
        <v>50</v>
      </c>
      <c r="H11" s="49">
        <v>38.132199999999997</v>
      </c>
    </row>
    <row r="12" spans="1:10">
      <c r="A12" t="s">
        <v>1117</v>
      </c>
      <c r="B12" s="49">
        <v>67.494900000000001</v>
      </c>
      <c r="C12" s="49">
        <v>5.17842</v>
      </c>
      <c r="D12" s="49">
        <v>7.6723100000000004</v>
      </c>
      <c r="E12" s="49">
        <v>50</v>
      </c>
      <c r="F12" s="49">
        <v>59.078099999999999</v>
      </c>
      <c r="G12" s="49">
        <v>100</v>
      </c>
      <c r="H12" s="49">
        <v>80.578299999999999</v>
      </c>
    </row>
    <row r="13" spans="1:10">
      <c r="A13" t="s">
        <v>1118</v>
      </c>
      <c r="B13" s="49">
        <v>19.308599999999998</v>
      </c>
      <c r="C13" s="49">
        <v>3.0421</v>
      </c>
      <c r="D13" s="49">
        <v>15.7552</v>
      </c>
      <c r="E13" s="49">
        <v>10</v>
      </c>
      <c r="F13" s="49">
        <v>14.682700000000001</v>
      </c>
      <c r="G13" s="49">
        <v>25</v>
      </c>
      <c r="H13" s="49">
        <v>29.240200000000002</v>
      </c>
      <c r="J13" s="49"/>
    </row>
    <row r="14" spans="1:10">
      <c r="A14" t="s">
        <v>1119</v>
      </c>
      <c r="B14" s="49">
        <v>30.420999999999999</v>
      </c>
      <c r="C14" s="49">
        <v>8.6875</v>
      </c>
      <c r="D14" s="49">
        <v>28.557600000000001</v>
      </c>
      <c r="E14" s="49">
        <v>10</v>
      </c>
      <c r="F14" s="49">
        <v>1.40445</v>
      </c>
      <c r="G14" s="49">
        <v>50</v>
      </c>
      <c r="H14" s="49">
        <v>46.490900000000003</v>
      </c>
    </row>
    <row r="15" spans="1:10">
      <c r="A15" t="s">
        <v>1120</v>
      </c>
      <c r="B15" s="49">
        <v>-6.3698099999999994E-2</v>
      </c>
      <c r="C15" s="49">
        <v>0</v>
      </c>
      <c r="D15" s="49">
        <v>0</v>
      </c>
      <c r="E15" s="49">
        <v>0</v>
      </c>
      <c r="F15" s="49">
        <v>0</v>
      </c>
      <c r="G15" s="49">
        <v>0</v>
      </c>
      <c r="H15" s="49">
        <v>0</v>
      </c>
    </row>
    <row r="16" spans="1:10">
      <c r="A16" t="s">
        <v>1121</v>
      </c>
      <c r="B16" s="49">
        <v>-5.9304799999999998E-2</v>
      </c>
      <c r="C16" s="49">
        <v>0</v>
      </c>
      <c r="D16" s="49">
        <v>0</v>
      </c>
      <c r="E16" s="49">
        <v>0</v>
      </c>
      <c r="F16" s="49">
        <v>0</v>
      </c>
      <c r="G16" s="49">
        <v>0</v>
      </c>
      <c r="H16" s="49">
        <v>0</v>
      </c>
    </row>
    <row r="17" spans="1:8">
      <c r="A17" t="s">
        <v>1122</v>
      </c>
      <c r="B17" s="49">
        <v>14.1777</v>
      </c>
      <c r="C17" s="49">
        <v>0</v>
      </c>
      <c r="D17" s="49">
        <v>0</v>
      </c>
      <c r="E17" s="49">
        <v>0</v>
      </c>
      <c r="F17" s="49">
        <v>0</v>
      </c>
      <c r="G17" s="49">
        <v>0</v>
      </c>
      <c r="H17" s="49">
        <v>0</v>
      </c>
    </row>
    <row r="18" spans="1:8">
      <c r="A18" t="s">
        <v>1123</v>
      </c>
      <c r="B18" s="49">
        <v>0.59428599999999998</v>
      </c>
      <c r="C18" s="49">
        <v>0</v>
      </c>
      <c r="D18" s="49">
        <v>0</v>
      </c>
      <c r="E18" s="49">
        <v>0</v>
      </c>
      <c r="F18" s="49">
        <v>0</v>
      </c>
      <c r="G18" s="49">
        <v>0</v>
      </c>
      <c r="H18" s="49">
        <v>0</v>
      </c>
    </row>
    <row r="19" spans="1:8">
      <c r="A19" t="s">
        <v>1124</v>
      </c>
      <c r="B19" s="49">
        <v>0.53236300000000003</v>
      </c>
      <c r="C19" s="49">
        <v>0</v>
      </c>
      <c r="D19" s="49">
        <v>0</v>
      </c>
      <c r="E19" s="49">
        <v>0</v>
      </c>
      <c r="F19" s="49">
        <v>0</v>
      </c>
      <c r="G19" s="49">
        <v>0</v>
      </c>
      <c r="H19" s="49">
        <v>0</v>
      </c>
    </row>
    <row r="20" spans="1:8">
      <c r="A20" t="s">
        <v>1125</v>
      </c>
      <c r="B20" s="173">
        <v>9.9352300000000001E-5</v>
      </c>
      <c r="C20" s="49">
        <v>1.53968E-2</v>
      </c>
      <c r="D20" s="49">
        <v>154.97200000000001</v>
      </c>
      <c r="E20" s="49">
        <v>0</v>
      </c>
      <c r="F20" s="49">
        <v>0</v>
      </c>
      <c r="G20" s="49">
        <v>0</v>
      </c>
      <c r="H20" s="49">
        <v>0.108774</v>
      </c>
    </row>
    <row r="21" spans="1:8">
      <c r="A21" t="s">
        <v>1126</v>
      </c>
      <c r="B21" s="49">
        <v>4.1567100000000003E-2</v>
      </c>
      <c r="C21" s="49">
        <v>9.8163E-2</v>
      </c>
      <c r="D21" s="49">
        <v>2.3615599999999999</v>
      </c>
      <c r="E21" s="49">
        <v>0</v>
      </c>
      <c r="F21" s="173">
        <v>8.7431100000000004E-5</v>
      </c>
      <c r="G21" s="49">
        <v>0</v>
      </c>
      <c r="H21" s="49">
        <v>0.49027900000000002</v>
      </c>
    </row>
    <row r="22" spans="1:8">
      <c r="A22" t="s">
        <v>1127</v>
      </c>
      <c r="B22" s="49">
        <v>41.688299999999998</v>
      </c>
      <c r="C22" s="49">
        <v>12.738899999999999</v>
      </c>
      <c r="D22" s="49">
        <v>0.30557600000000001</v>
      </c>
      <c r="E22" s="49">
        <v>0</v>
      </c>
      <c r="F22" s="49">
        <v>11.881500000000001</v>
      </c>
      <c r="G22" s="49">
        <v>0</v>
      </c>
      <c r="H22" s="49">
        <v>82.665300000000002</v>
      </c>
    </row>
    <row r="23" spans="1:8">
      <c r="A23" t="s">
        <v>1128</v>
      </c>
      <c r="B23" s="49">
        <v>20.936699999999998</v>
      </c>
      <c r="C23" s="49">
        <v>32.103000000000002</v>
      </c>
      <c r="D23" s="49">
        <v>1.5333300000000001</v>
      </c>
      <c r="E23" s="49">
        <v>0</v>
      </c>
      <c r="F23" s="49">
        <v>14.4542</v>
      </c>
      <c r="G23" s="49">
        <v>0</v>
      </c>
      <c r="H23" s="49">
        <v>124.545</v>
      </c>
    </row>
    <row r="24" spans="1:8">
      <c r="A24" t="s">
        <v>1129</v>
      </c>
      <c r="B24" s="49">
        <v>1.8613399999999999E-4</v>
      </c>
      <c r="C24" s="49">
        <v>9.3898300000000001E-3</v>
      </c>
      <c r="D24" s="49">
        <v>50.4467</v>
      </c>
      <c r="E24" s="49">
        <v>0</v>
      </c>
      <c r="F24" s="173">
        <v>2.67364E-5</v>
      </c>
      <c r="G24" s="49">
        <v>0</v>
      </c>
      <c r="H24" s="49">
        <v>4.33879E-2</v>
      </c>
    </row>
    <row r="25" spans="1:8">
      <c r="A25" t="s">
        <v>1130</v>
      </c>
      <c r="B25" s="49">
        <v>6.95046E-2</v>
      </c>
      <c r="C25" s="49">
        <v>4.9733300000000001E-2</v>
      </c>
      <c r="D25" s="49">
        <v>0.71553999999999995</v>
      </c>
      <c r="E25" s="49">
        <v>0</v>
      </c>
      <c r="F25" s="49">
        <v>1.10118E-2</v>
      </c>
      <c r="G25" s="49">
        <v>0</v>
      </c>
      <c r="H25" s="49">
        <v>0.247917</v>
      </c>
    </row>
    <row r="26" spans="1:8">
      <c r="A26" t="s">
        <v>1131</v>
      </c>
      <c r="B26" s="173">
        <v>4.2673299999999997E-5</v>
      </c>
      <c r="C26" s="49">
        <v>1.23694E-3</v>
      </c>
      <c r="D26" s="49">
        <v>28.9864</v>
      </c>
      <c r="E26" s="49">
        <v>0</v>
      </c>
      <c r="F26" s="173">
        <v>0</v>
      </c>
      <c r="G26" s="49">
        <v>0</v>
      </c>
      <c r="H26" s="49">
        <v>8.0947999999999992E-3</v>
      </c>
    </row>
    <row r="27" spans="1:8">
      <c r="A27" t="s">
        <v>1132</v>
      </c>
      <c r="B27" s="173">
        <v>-3.2825599999999999E-6</v>
      </c>
      <c r="C27" s="49">
        <v>7.5923699999999995E-4</v>
      </c>
      <c r="D27" s="49">
        <v>-231.29400000000001</v>
      </c>
      <c r="E27" s="49">
        <v>0</v>
      </c>
      <c r="F27" s="49">
        <v>-3.4598200000000002E-3</v>
      </c>
      <c r="G27" s="49">
        <v>0</v>
      </c>
      <c r="H27" s="49">
        <v>5.3637099999999998E-3</v>
      </c>
    </row>
    <row r="28" spans="1:8">
      <c r="A28" t="s">
        <v>1133</v>
      </c>
      <c r="B28" s="49">
        <v>8.7793000000000003E-3</v>
      </c>
      <c r="C28" s="49">
        <v>9.4855500000000006E-3</v>
      </c>
      <c r="D28" s="49">
        <v>1.0804499999999999</v>
      </c>
      <c r="E28" s="49">
        <v>0</v>
      </c>
      <c r="F28" s="173">
        <v>3.5807299999999999E-5</v>
      </c>
      <c r="G28" s="49">
        <v>0</v>
      </c>
      <c r="H28" s="49">
        <v>5.4189500000000002E-2</v>
      </c>
    </row>
    <row r="29" spans="1:8">
      <c r="A29" t="s">
        <v>1134</v>
      </c>
      <c r="B29" s="49">
        <v>68.555700000000002</v>
      </c>
      <c r="C29" s="49">
        <v>9.7864299999999993</v>
      </c>
      <c r="D29" s="49">
        <v>0.14275099999999999</v>
      </c>
      <c r="E29" s="49">
        <v>0</v>
      </c>
      <c r="F29" s="49">
        <v>41.677100000000003</v>
      </c>
      <c r="G29" s="49">
        <v>0</v>
      </c>
      <c r="H29" s="49">
        <v>92.959100000000007</v>
      </c>
    </row>
    <row r="30" spans="1:8">
      <c r="A30" t="s">
        <v>1135</v>
      </c>
      <c r="B30" s="49">
        <v>30.0185</v>
      </c>
      <c r="C30" s="49">
        <v>10.9238</v>
      </c>
      <c r="D30" s="49">
        <v>0.36390299999999998</v>
      </c>
      <c r="E30" s="49">
        <v>0</v>
      </c>
      <c r="F30" s="49">
        <v>13.0679</v>
      </c>
      <c r="G30" s="49">
        <v>0</v>
      </c>
      <c r="H30" s="49">
        <v>65.974000000000004</v>
      </c>
    </row>
    <row r="31" spans="1:8">
      <c r="A31" t="s">
        <v>1136</v>
      </c>
      <c r="B31" s="49">
        <v>242.602</v>
      </c>
      <c r="C31" s="49">
        <v>46.546500000000002</v>
      </c>
      <c r="D31" s="49">
        <v>0.19186400000000001</v>
      </c>
      <c r="E31" s="49">
        <v>0</v>
      </c>
      <c r="F31" s="49">
        <v>186.136</v>
      </c>
      <c r="G31" s="49">
        <v>0</v>
      </c>
      <c r="H31" s="49">
        <v>352.92700000000002</v>
      </c>
    </row>
    <row r="32" spans="1:8">
      <c r="A32" t="s">
        <v>1137</v>
      </c>
      <c r="B32" s="49">
        <v>0.16945499999999999</v>
      </c>
      <c r="C32" s="49">
        <v>5.4356500000000002E-2</v>
      </c>
      <c r="D32" s="49">
        <v>0.32077299999999997</v>
      </c>
      <c r="E32" s="49">
        <v>0.15</v>
      </c>
      <c r="F32" s="49">
        <v>8.2980700000000004E-2</v>
      </c>
      <c r="G32" s="49">
        <v>0.4</v>
      </c>
      <c r="H32" s="49">
        <v>0.458617</v>
      </c>
    </row>
    <row r="33" spans="1:8">
      <c r="A33" t="s">
        <v>1138</v>
      </c>
      <c r="B33" s="49">
        <v>0.32903900000000003</v>
      </c>
      <c r="C33" s="49">
        <v>3.5963099999999998E-2</v>
      </c>
      <c r="D33" s="49">
        <v>0.10929700000000001</v>
      </c>
      <c r="E33" s="49">
        <v>0</v>
      </c>
      <c r="F33" s="49">
        <v>0.22947899999999999</v>
      </c>
      <c r="G33" s="49">
        <v>0</v>
      </c>
      <c r="H33" s="49">
        <v>0.42030499999999998</v>
      </c>
    </row>
    <row r="34" spans="1:8">
      <c r="A34" t="s">
        <v>1139</v>
      </c>
      <c r="B34" s="49">
        <v>0.19308600000000001</v>
      </c>
      <c r="C34" s="49">
        <v>3.0421E-2</v>
      </c>
      <c r="D34" s="49">
        <v>0.157552</v>
      </c>
      <c r="E34" s="49">
        <v>0.1</v>
      </c>
      <c r="F34" s="49">
        <v>0.14682700000000001</v>
      </c>
      <c r="G34" s="49">
        <v>0.25</v>
      </c>
      <c r="H34" s="49">
        <v>0.292402</v>
      </c>
    </row>
    <row r="35" spans="1:8">
      <c r="A35" t="s">
        <v>1140</v>
      </c>
      <c r="B35" s="49">
        <v>9.6895099999999998E-2</v>
      </c>
      <c r="C35" s="49">
        <v>2.2189799999999999E-2</v>
      </c>
      <c r="D35" s="49">
        <v>0.22900799999999999</v>
      </c>
      <c r="E35" s="49">
        <v>0</v>
      </c>
      <c r="F35" s="49">
        <v>4.6060499999999997E-2</v>
      </c>
      <c r="G35" s="49">
        <v>0</v>
      </c>
      <c r="H35" s="49">
        <v>0.15215400000000001</v>
      </c>
    </row>
    <row r="36" spans="1:8">
      <c r="A36" t="s">
        <v>1141</v>
      </c>
      <c r="B36" s="49">
        <v>0.172124</v>
      </c>
      <c r="C36" s="49">
        <v>0.103001</v>
      </c>
      <c r="D36" s="49">
        <v>0.59840899999999997</v>
      </c>
      <c r="E36" s="49">
        <v>0</v>
      </c>
      <c r="F36" s="49">
        <v>3.8479300000000001E-2</v>
      </c>
      <c r="G36" s="49">
        <v>0</v>
      </c>
      <c r="H36" s="49">
        <v>0.53714099999999998</v>
      </c>
    </row>
    <row r="37" spans="1:8">
      <c r="A37" t="s">
        <v>1142</v>
      </c>
      <c r="B37" s="49">
        <v>0.30420999999999998</v>
      </c>
      <c r="C37" s="49">
        <v>8.6874999999999994E-2</v>
      </c>
      <c r="D37" s="49">
        <v>0.285576</v>
      </c>
      <c r="E37" s="49">
        <v>0.1</v>
      </c>
      <c r="F37" s="49">
        <v>1.40445E-2</v>
      </c>
      <c r="G37" s="49">
        <v>0.5</v>
      </c>
      <c r="H37" s="49">
        <v>0.46490900000000002</v>
      </c>
    </row>
    <row r="38" spans="1:8">
      <c r="A38" t="s">
        <v>1143</v>
      </c>
      <c r="B38" s="49">
        <v>-8.9006399999999992</v>
      </c>
      <c r="C38" s="49">
        <v>33.049700000000001</v>
      </c>
      <c r="D38" s="49">
        <v>-3.7131799999999999</v>
      </c>
      <c r="E38" s="49">
        <v>0</v>
      </c>
      <c r="F38" s="49">
        <v>-89.826599999999999</v>
      </c>
      <c r="G38" s="49">
        <v>0</v>
      </c>
      <c r="H38" s="49">
        <v>301.26299999999998</v>
      </c>
    </row>
    <row r="39" spans="1:8">
      <c r="A39" t="s">
        <v>1144</v>
      </c>
      <c r="B39" s="49">
        <v>-3.3195999999999999</v>
      </c>
      <c r="C39" s="49">
        <v>4.2349500000000004</v>
      </c>
      <c r="D39" s="49">
        <v>-1.2757400000000001</v>
      </c>
      <c r="E39" s="49">
        <v>0</v>
      </c>
      <c r="F39" s="49">
        <v>-11.5341</v>
      </c>
      <c r="G39" s="49">
        <v>0</v>
      </c>
      <c r="H39" s="49">
        <v>27.332799999999999</v>
      </c>
    </row>
    <row r="40" spans="1:8">
      <c r="A40" t="s">
        <v>1145</v>
      </c>
      <c r="B40" s="49">
        <v>-2.3827799999999999</v>
      </c>
      <c r="C40" s="49">
        <v>9.6134199999999996</v>
      </c>
      <c r="D40" s="49">
        <v>-4.0345300000000002</v>
      </c>
      <c r="E40" s="49">
        <v>0</v>
      </c>
      <c r="F40" s="49">
        <v>-32.967500000000001</v>
      </c>
      <c r="G40" s="49">
        <v>0</v>
      </c>
      <c r="H40" s="49">
        <v>-1.63636</v>
      </c>
    </row>
    <row r="41" spans="1:8">
      <c r="A41" t="s">
        <v>1146</v>
      </c>
      <c r="B41" s="49">
        <v>-0.10492700000000001</v>
      </c>
      <c r="C41" s="49">
        <v>0.33034799999999997</v>
      </c>
      <c r="D41" s="49">
        <v>-3.1483400000000001</v>
      </c>
      <c r="E41" s="49">
        <v>0</v>
      </c>
      <c r="F41" s="49">
        <v>-1</v>
      </c>
      <c r="G41" s="49">
        <v>0</v>
      </c>
      <c r="H41" s="49">
        <v>1</v>
      </c>
    </row>
    <row r="42" spans="1:8">
      <c r="A42" t="s">
        <v>1147</v>
      </c>
      <c r="B42" s="49">
        <v>-0.12252</v>
      </c>
      <c r="C42" s="49">
        <v>8.0221200000000006E-2</v>
      </c>
      <c r="D42" s="49">
        <v>-0.65476199999999996</v>
      </c>
      <c r="E42" s="49">
        <v>0</v>
      </c>
      <c r="F42" s="49">
        <v>-0.362342</v>
      </c>
      <c r="G42" s="49">
        <v>0</v>
      </c>
      <c r="H42" s="49">
        <v>0.27488800000000002</v>
      </c>
    </row>
    <row r="43" spans="1:8">
      <c r="A43" t="s">
        <v>1148</v>
      </c>
      <c r="B43" s="49">
        <v>-0.112429</v>
      </c>
      <c r="C43" s="49">
        <v>2.6956000000000001E-2</v>
      </c>
      <c r="D43" s="49">
        <v>-0.239759</v>
      </c>
      <c r="E43" s="49">
        <v>0</v>
      </c>
      <c r="F43" s="49">
        <v>-0.183584</v>
      </c>
      <c r="G43" s="49">
        <v>0</v>
      </c>
      <c r="H43" s="49">
        <v>-4.3034000000000003E-2</v>
      </c>
    </row>
    <row r="44" spans="1:8">
      <c r="A44" t="s">
        <v>1149</v>
      </c>
      <c r="B44" s="49">
        <v>16.674800000000001</v>
      </c>
      <c r="C44" s="49">
        <v>14.6332</v>
      </c>
      <c r="D44" s="49">
        <v>0.87756000000000001</v>
      </c>
      <c r="E44" s="49">
        <v>0</v>
      </c>
      <c r="F44" s="49">
        <v>-38.701599999999999</v>
      </c>
      <c r="G44" s="49">
        <v>0</v>
      </c>
      <c r="H44" s="49">
        <v>34.895099999999999</v>
      </c>
    </row>
    <row r="45" spans="1:8">
      <c r="A45" t="s">
        <v>1150</v>
      </c>
      <c r="B45" s="49">
        <v>48.059100000000001</v>
      </c>
      <c r="C45" s="49">
        <v>5.5768199999999997</v>
      </c>
      <c r="D45" s="49">
        <v>0.11604100000000001</v>
      </c>
      <c r="E45" s="49">
        <v>0</v>
      </c>
      <c r="F45" s="49">
        <v>36.176499999999997</v>
      </c>
      <c r="G45" s="49">
        <v>0</v>
      </c>
      <c r="H45" s="49">
        <v>63.162199999999999</v>
      </c>
    </row>
    <row r="46" spans="1:8">
      <c r="A46" t="s">
        <v>1151</v>
      </c>
      <c r="B46" s="49">
        <v>32.1995</v>
      </c>
      <c r="C46" s="49">
        <v>3.8673000000000002</v>
      </c>
      <c r="D46" s="49">
        <v>0.120104</v>
      </c>
      <c r="E46" s="49">
        <v>0</v>
      </c>
      <c r="F46" s="49">
        <v>22.038900000000002</v>
      </c>
      <c r="G46" s="49">
        <v>0</v>
      </c>
      <c r="H46" s="49">
        <v>34.733400000000003</v>
      </c>
    </row>
    <row r="47" spans="1:8">
      <c r="A47" t="s">
        <v>1152</v>
      </c>
      <c r="B47" s="49">
        <v>0.84826199999999996</v>
      </c>
      <c r="C47" s="49">
        <v>0.40074500000000002</v>
      </c>
      <c r="D47" s="49">
        <v>0.47243099999999999</v>
      </c>
      <c r="E47" s="49">
        <v>0</v>
      </c>
      <c r="F47" s="49">
        <v>0.31268000000000001</v>
      </c>
      <c r="G47" s="49">
        <v>0</v>
      </c>
      <c r="H47" s="49">
        <v>2.63585</v>
      </c>
    </row>
    <row r="48" spans="1:8">
      <c r="A48" t="s">
        <v>1153</v>
      </c>
      <c r="B48" s="49">
        <v>0.995085</v>
      </c>
      <c r="C48" s="49">
        <v>0.236877</v>
      </c>
      <c r="D48" s="49">
        <v>0.23804700000000001</v>
      </c>
      <c r="E48" s="49">
        <v>0</v>
      </c>
      <c r="F48" s="49">
        <v>0.73533700000000002</v>
      </c>
      <c r="G48" s="49">
        <v>0</v>
      </c>
      <c r="H48" s="49">
        <v>1.7832600000000001</v>
      </c>
    </row>
    <row r="50" spans="1:4">
      <c r="A50" t="str">
        <f>lang!B7</f>
        <v>긍정감정</v>
      </c>
      <c r="B50" s="134">
        <f>SUM(B9:B12)</f>
        <v>228.90790000000001</v>
      </c>
      <c r="C50" s="134"/>
      <c r="D50" s="134">
        <f t="shared" ref="D50" si="0">SUM(D9:D12)</f>
        <v>39.521050000000002</v>
      </c>
    </row>
    <row r="51" spans="1:4">
      <c r="A51" t="str">
        <f>lang!B8</f>
        <v>부정감정</v>
      </c>
      <c r="B51" s="134">
        <f>SUM(B5:B8)</f>
        <v>120.76419999999999</v>
      </c>
      <c r="C51" s="134"/>
      <c r="D51" s="134">
        <f t="shared" ref="D51" si="1">SUM(D5:D8)</f>
        <v>57.943259999999995</v>
      </c>
    </row>
    <row r="52" spans="1:4">
      <c r="A52" t="str">
        <f>lang!B9</f>
        <v>생리감정</v>
      </c>
      <c r="B52" s="134">
        <f>SUM(B13:B14)</f>
        <v>49.729599999999998</v>
      </c>
      <c r="C52" s="134"/>
      <c r="D52" s="134">
        <f t="shared" ref="D52" si="2">SUM(D13:D14)</f>
        <v>44.312800000000003</v>
      </c>
    </row>
    <row r="53" spans="1:4">
      <c r="B53" s="50">
        <f>SUM(B50:B52)</f>
        <v>399.40170000000001</v>
      </c>
      <c r="D53" s="50">
        <f>SUM(D50:D52)</f>
        <v>141.77710999999999</v>
      </c>
    </row>
    <row r="54" spans="1:4">
      <c r="A54" t="str">
        <f>lang!B7</f>
        <v>긍정감정</v>
      </c>
      <c r="B54" s="135">
        <f>IF(B$53&lt;&gt;0,B50/B$53,0)</f>
        <v>0.57312700471730593</v>
      </c>
      <c r="C54" s="135"/>
      <c r="D54" s="135">
        <f>IF(D$53&lt;&gt;0,D50/D$53,0)</f>
        <v>0.27875480040466338</v>
      </c>
    </row>
    <row r="55" spans="1:4">
      <c r="A55" t="str">
        <f>lang!B8</f>
        <v>부정감정</v>
      </c>
      <c r="B55" s="135">
        <f>IF(B$53&lt;&gt;0,B51/B$53,0)</f>
        <v>0.30236275909691918</v>
      </c>
      <c r="C55" s="135"/>
      <c r="D55" s="135">
        <f>IF(D$53&lt;&gt;0,D51/D$53,0)</f>
        <v>0.4086926302842539</v>
      </c>
    </row>
    <row r="56" spans="1:4">
      <c r="A56" t="str">
        <f>lang!B9</f>
        <v>생리감정</v>
      </c>
      <c r="B56" s="135">
        <f>IF(B$53&lt;&gt;0,B52/B$53,0)</f>
        <v>0.12451023618577486</v>
      </c>
      <c r="C56" s="135"/>
      <c r="D56" s="135">
        <f>IF(D$53&lt;&gt;0,D52/D$53,0)</f>
        <v>0.31255256931108277</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4.5778299999999996</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6.0542400000000003E-2</v>
      </c>
      <c r="B8" s="49">
        <v>6.0542400000000003E-2</v>
      </c>
    </row>
    <row r="9" spans="1:3">
      <c r="A9" s="49">
        <v>0</v>
      </c>
      <c r="B9" s="49">
        <v>0</v>
      </c>
    </row>
    <row r="10" spans="1:3">
      <c r="A10" s="49">
        <v>4.6440700000000001E-2</v>
      </c>
      <c r="B10" s="49">
        <v>4.6440700000000001E-2</v>
      </c>
    </row>
    <row r="11" spans="1:3">
      <c r="A11" s="49">
        <v>0</v>
      </c>
      <c r="B11" s="49">
        <v>0</v>
      </c>
    </row>
    <row r="12" spans="1:3">
      <c r="A12" s="49">
        <v>0</v>
      </c>
      <c r="B12" s="49">
        <v>0</v>
      </c>
    </row>
    <row r="13" spans="1:3">
      <c r="A13" s="49">
        <v>0.11139</v>
      </c>
      <c r="B13" s="49">
        <v>0.11139</v>
      </c>
    </row>
    <row r="14" spans="1:3">
      <c r="A14" s="49">
        <v>0</v>
      </c>
      <c r="B14" s="49">
        <v>0</v>
      </c>
    </row>
    <row r="15" spans="1:3">
      <c r="A15" s="49">
        <v>0.114373</v>
      </c>
      <c r="B15" s="49">
        <v>0.114373</v>
      </c>
    </row>
    <row r="16" spans="1:3">
      <c r="A16" s="49">
        <v>0</v>
      </c>
      <c r="B16" s="49">
        <v>0</v>
      </c>
    </row>
    <row r="17" spans="1:2">
      <c r="A17" s="49">
        <v>0</v>
      </c>
      <c r="B17" s="49">
        <v>0</v>
      </c>
    </row>
    <row r="18" spans="1:2">
      <c r="A18" s="49">
        <v>0.14440700000000001</v>
      </c>
      <c r="B18" s="49">
        <v>0.14440700000000001</v>
      </c>
    </row>
    <row r="19" spans="1:2">
      <c r="A19" s="49">
        <v>0</v>
      </c>
      <c r="B19" s="49">
        <v>0</v>
      </c>
    </row>
    <row r="20" spans="1:2">
      <c r="A20" s="49">
        <v>0</v>
      </c>
      <c r="B20" s="49">
        <v>0</v>
      </c>
    </row>
    <row r="21" spans="1:2">
      <c r="A21" s="49">
        <v>0.186169</v>
      </c>
      <c r="B21" s="49">
        <v>0.186169</v>
      </c>
    </row>
    <row r="22" spans="1:2">
      <c r="A22" s="49">
        <v>0</v>
      </c>
      <c r="B22" s="49">
        <v>0</v>
      </c>
    </row>
    <row r="23" spans="1:2">
      <c r="A23" s="49">
        <v>0.32908500000000002</v>
      </c>
      <c r="B23" s="49">
        <v>0.32908500000000002</v>
      </c>
    </row>
    <row r="24" spans="1:2">
      <c r="A24" s="49">
        <v>0</v>
      </c>
      <c r="B24" s="49">
        <v>0</v>
      </c>
    </row>
    <row r="25" spans="1:2">
      <c r="A25" s="49">
        <v>0</v>
      </c>
      <c r="B25" s="49">
        <v>0</v>
      </c>
    </row>
    <row r="26" spans="1:2">
      <c r="A26" s="49">
        <v>0.421288</v>
      </c>
      <c r="B26" s="49">
        <v>0.421288</v>
      </c>
    </row>
    <row r="27" spans="1:2">
      <c r="A27" s="49">
        <v>0</v>
      </c>
      <c r="B27" s="49">
        <v>0</v>
      </c>
    </row>
    <row r="28" spans="1:2">
      <c r="A28" s="49">
        <v>0.37105100000000002</v>
      </c>
      <c r="B28" s="49">
        <v>0.37105100000000002</v>
      </c>
    </row>
    <row r="29" spans="1:2">
      <c r="A29" s="49">
        <v>0</v>
      </c>
      <c r="B29" s="49">
        <v>0</v>
      </c>
    </row>
    <row r="30" spans="1:2">
      <c r="A30" s="49">
        <v>0</v>
      </c>
      <c r="B30" s="49">
        <v>0</v>
      </c>
    </row>
    <row r="31" spans="1:2">
      <c r="A31" s="49">
        <v>0.43301699999999999</v>
      </c>
      <c r="B31" s="49">
        <v>0.43301699999999999</v>
      </c>
    </row>
    <row r="32" spans="1:2">
      <c r="A32" s="49">
        <v>0</v>
      </c>
      <c r="B32" s="49">
        <v>0</v>
      </c>
    </row>
    <row r="33" spans="1:2">
      <c r="A33" s="49">
        <v>0.40881400000000001</v>
      </c>
      <c r="B33" s="49">
        <v>0.40881400000000001</v>
      </c>
    </row>
    <row r="34" spans="1:2">
      <c r="A34" s="49">
        <v>0</v>
      </c>
      <c r="B34" s="49">
        <v>0</v>
      </c>
    </row>
    <row r="35" spans="1:2">
      <c r="A35" s="49">
        <v>0</v>
      </c>
      <c r="B35" s="49">
        <v>0</v>
      </c>
    </row>
    <row r="36" spans="1:2">
      <c r="A36" s="49">
        <v>0.48033900000000002</v>
      </c>
      <c r="B36" s="49">
        <v>0.48033900000000002</v>
      </c>
    </row>
    <row r="37" spans="1:2">
      <c r="A37" s="49">
        <v>0</v>
      </c>
      <c r="B37" s="49">
        <v>0</v>
      </c>
    </row>
    <row r="38" spans="1:2">
      <c r="A38" s="49">
        <v>0</v>
      </c>
      <c r="B38" s="49">
        <v>0</v>
      </c>
    </row>
    <row r="39" spans="1:2">
      <c r="A39" s="49">
        <v>0.35864400000000002</v>
      </c>
      <c r="B39" s="49">
        <v>0.35864400000000002</v>
      </c>
    </row>
    <row r="40" spans="1:2">
      <c r="A40" s="49">
        <v>0</v>
      </c>
      <c r="B40" s="49">
        <v>0</v>
      </c>
    </row>
    <row r="41" spans="1:2">
      <c r="A41" s="49">
        <v>0.53457600000000005</v>
      </c>
      <c r="B41" s="49">
        <v>0.53457600000000005</v>
      </c>
    </row>
    <row r="42" spans="1:2">
      <c r="A42" s="49">
        <v>0</v>
      </c>
      <c r="B42" s="49">
        <v>0</v>
      </c>
    </row>
    <row r="43" spans="1:2">
      <c r="A43" s="49">
        <v>0</v>
      </c>
      <c r="B43" s="49">
        <v>0</v>
      </c>
    </row>
    <row r="44" spans="1:2">
      <c r="A44" s="49">
        <v>0.66955900000000002</v>
      </c>
      <c r="B44" s="49">
        <v>0.66955900000000002</v>
      </c>
    </row>
    <row r="45" spans="1:2">
      <c r="A45" s="49">
        <v>0</v>
      </c>
      <c r="B45" s="49">
        <v>0</v>
      </c>
    </row>
    <row r="46" spans="1:2">
      <c r="A46" s="49">
        <v>0.65803400000000001</v>
      </c>
      <c r="B46" s="49">
        <v>0.65803400000000001</v>
      </c>
    </row>
    <row r="47" spans="1:2">
      <c r="A47" s="49">
        <v>0</v>
      </c>
      <c r="B47" s="49">
        <v>0</v>
      </c>
    </row>
    <row r="48" spans="1:2">
      <c r="A48" s="49">
        <v>0</v>
      </c>
      <c r="B48" s="49">
        <v>0</v>
      </c>
    </row>
    <row r="49" spans="1:2">
      <c r="A49" s="49">
        <v>0.64061000000000001</v>
      </c>
      <c r="B49" s="49">
        <v>0.64061000000000001</v>
      </c>
    </row>
    <row r="50" spans="1:2">
      <c r="A50" s="49">
        <v>0</v>
      </c>
      <c r="B50" s="49">
        <v>0</v>
      </c>
    </row>
    <row r="51" spans="1:2">
      <c r="A51" s="49">
        <v>0.81057599999999996</v>
      </c>
      <c r="B51" s="49">
        <v>0.81057599999999996</v>
      </c>
    </row>
    <row r="52" spans="1:2">
      <c r="A52" s="49">
        <v>0</v>
      </c>
      <c r="B52" s="49">
        <v>0</v>
      </c>
    </row>
    <row r="53" spans="1:2">
      <c r="A53" s="49">
        <v>0</v>
      </c>
      <c r="B53" s="49">
        <v>0</v>
      </c>
    </row>
    <row r="54" spans="1:2">
      <c r="A54" s="49">
        <v>0.951797</v>
      </c>
      <c r="B54" s="49">
        <v>0.951797</v>
      </c>
    </row>
    <row r="55" spans="1:2">
      <c r="A55" s="49">
        <v>0</v>
      </c>
      <c r="B55" s="49">
        <v>0</v>
      </c>
    </row>
    <row r="56" spans="1:2">
      <c r="A56" s="49">
        <v>0</v>
      </c>
      <c r="B56" s="49">
        <v>0</v>
      </c>
    </row>
    <row r="57" spans="1:2">
      <c r="A57" s="49">
        <v>0.89105100000000004</v>
      </c>
      <c r="B57" s="49">
        <v>0.89105100000000004</v>
      </c>
    </row>
    <row r="58" spans="1:2">
      <c r="A58" s="49">
        <v>0</v>
      </c>
      <c r="B58" s="49">
        <v>0</v>
      </c>
    </row>
    <row r="59" spans="1:2">
      <c r="A59" s="49">
        <v>0.99850799999999995</v>
      </c>
      <c r="B59" s="49">
        <v>0.99850799999999995</v>
      </c>
    </row>
    <row r="60" spans="1:2">
      <c r="A60" s="49">
        <v>0</v>
      </c>
      <c r="B60" s="49">
        <v>0</v>
      </c>
    </row>
    <row r="61" spans="1:2">
      <c r="A61" s="49">
        <v>0</v>
      </c>
      <c r="B61" s="49">
        <v>0</v>
      </c>
    </row>
    <row r="62" spans="1:2">
      <c r="A62" s="49">
        <v>1.00231</v>
      </c>
      <c r="B62" s="49">
        <v>1.00231</v>
      </c>
    </row>
    <row r="63" spans="1:2">
      <c r="A63" s="49">
        <v>0</v>
      </c>
      <c r="B63" s="49">
        <v>0</v>
      </c>
    </row>
    <row r="64" spans="1:2">
      <c r="A64" s="49">
        <v>1.06366</v>
      </c>
      <c r="B64" s="49">
        <v>1.06366</v>
      </c>
    </row>
    <row r="65" spans="1:2">
      <c r="A65" s="49">
        <v>0</v>
      </c>
      <c r="B65" s="49">
        <v>0</v>
      </c>
    </row>
    <row r="66" spans="1:2">
      <c r="A66" s="49">
        <v>0</v>
      </c>
      <c r="B66" s="49">
        <v>0</v>
      </c>
    </row>
    <row r="67" spans="1:2">
      <c r="A67" s="49">
        <v>1.25614</v>
      </c>
      <c r="B67" s="49">
        <v>1.25614</v>
      </c>
    </row>
    <row r="68" spans="1:2">
      <c r="A68" s="49">
        <v>0</v>
      </c>
      <c r="B68" s="49">
        <v>0</v>
      </c>
    </row>
    <row r="69" spans="1:2">
      <c r="A69" s="49">
        <v>1.3556600000000001</v>
      </c>
      <c r="B69" s="49">
        <v>1.3556600000000001</v>
      </c>
    </row>
    <row r="70" spans="1:2">
      <c r="A70" s="49">
        <v>0</v>
      </c>
      <c r="B70" s="49">
        <v>0</v>
      </c>
    </row>
    <row r="71" spans="1:2">
      <c r="A71" s="49">
        <v>0</v>
      </c>
      <c r="B71" s="49">
        <v>0</v>
      </c>
    </row>
    <row r="72" spans="1:2">
      <c r="A72" s="49">
        <v>1.4297599999999999</v>
      </c>
      <c r="B72" s="49">
        <v>1.4297599999999999</v>
      </c>
    </row>
    <row r="73" spans="1:2">
      <c r="A73" s="49">
        <v>0</v>
      </c>
      <c r="B73" s="49">
        <v>0</v>
      </c>
    </row>
    <row r="74" spans="1:2">
      <c r="A74" s="49">
        <v>0</v>
      </c>
      <c r="B74" s="49">
        <v>0</v>
      </c>
    </row>
    <row r="75" spans="1:2">
      <c r="A75" s="49">
        <v>1.77444</v>
      </c>
      <c r="B75" s="49">
        <v>1.77444</v>
      </c>
    </row>
    <row r="76" spans="1:2">
      <c r="A76" s="49">
        <v>0</v>
      </c>
      <c r="B76" s="49">
        <v>0</v>
      </c>
    </row>
    <row r="77" spans="1:2">
      <c r="A77" s="49">
        <v>1.8968100000000001</v>
      </c>
      <c r="B77" s="49">
        <v>1.8968100000000001</v>
      </c>
    </row>
    <row r="78" spans="1:2">
      <c r="A78" s="49">
        <v>0</v>
      </c>
      <c r="B78" s="49">
        <v>0</v>
      </c>
    </row>
    <row r="79" spans="1:2">
      <c r="A79" s="49">
        <v>0</v>
      </c>
      <c r="B79" s="49">
        <v>0</v>
      </c>
    </row>
    <row r="80" spans="1:2">
      <c r="A80" s="49">
        <v>2.3182399999999999</v>
      </c>
      <c r="B80" s="49">
        <v>2.3182399999999999</v>
      </c>
    </row>
    <row r="81" spans="1:2">
      <c r="A81" s="49">
        <v>0</v>
      </c>
      <c r="B81" s="49">
        <v>0</v>
      </c>
    </row>
    <row r="82" spans="1:2">
      <c r="A82" s="49">
        <v>2.55403</v>
      </c>
      <c r="B82" s="49">
        <v>2.55403</v>
      </c>
    </row>
    <row r="83" spans="1:2">
      <c r="A83" s="49">
        <v>0</v>
      </c>
      <c r="B83" s="49">
        <v>0</v>
      </c>
    </row>
    <row r="84" spans="1:2">
      <c r="A84" s="49">
        <v>0</v>
      </c>
      <c r="B84" s="49">
        <v>0</v>
      </c>
    </row>
    <row r="85" spans="1:2">
      <c r="A85" s="49">
        <v>2.8958599999999999</v>
      </c>
      <c r="B85" s="49">
        <v>2.8958599999999999</v>
      </c>
    </row>
    <row r="86" spans="1:2">
      <c r="A86" s="49">
        <v>0</v>
      </c>
      <c r="B86" s="49">
        <v>0</v>
      </c>
    </row>
    <row r="87" spans="1:2">
      <c r="A87" s="49">
        <v>0</v>
      </c>
      <c r="B87" s="49">
        <v>0</v>
      </c>
    </row>
    <row r="88" spans="1:2">
      <c r="A88" s="49">
        <v>3.3361399999999999</v>
      </c>
      <c r="B88" s="49">
        <v>3.3361399999999999</v>
      </c>
    </row>
    <row r="89" spans="1:2">
      <c r="A89" s="49">
        <v>0</v>
      </c>
      <c r="B89" s="49">
        <v>0</v>
      </c>
    </row>
    <row r="90" spans="1:2">
      <c r="A90" s="49">
        <v>3.4054199999999999</v>
      </c>
      <c r="B90" s="49">
        <v>3.4054199999999999</v>
      </c>
    </row>
    <row r="91" spans="1:2">
      <c r="A91" s="49">
        <v>0</v>
      </c>
      <c r="B91" s="49">
        <v>0</v>
      </c>
    </row>
    <row r="92" spans="1:2">
      <c r="A92" s="49">
        <v>0</v>
      </c>
      <c r="B92" s="49">
        <v>0</v>
      </c>
    </row>
    <row r="93" spans="1:2">
      <c r="A93" s="49">
        <v>3.54908</v>
      </c>
      <c r="B93" s="49">
        <v>3.54908</v>
      </c>
    </row>
    <row r="94" spans="1:2">
      <c r="A94" s="49">
        <v>0</v>
      </c>
      <c r="B94" s="49">
        <v>0</v>
      </c>
    </row>
    <row r="95" spans="1:2">
      <c r="A95" s="49">
        <v>3.7722699999999998</v>
      </c>
      <c r="B95" s="49">
        <v>3.7722699999999998</v>
      </c>
    </row>
    <row r="96" spans="1:2">
      <c r="A96" s="49">
        <v>0</v>
      </c>
      <c r="B96" s="49">
        <v>0</v>
      </c>
    </row>
    <row r="97" spans="1:2">
      <c r="A97" s="49">
        <v>0</v>
      </c>
      <c r="B97" s="49">
        <v>0</v>
      </c>
    </row>
    <row r="98" spans="1:2">
      <c r="A98" s="49">
        <v>3.6959300000000002</v>
      </c>
      <c r="B98" s="49">
        <v>3.6959300000000002</v>
      </c>
    </row>
    <row r="99" spans="1:2">
      <c r="A99" s="49">
        <v>0</v>
      </c>
      <c r="B99" s="49">
        <v>0</v>
      </c>
    </row>
    <row r="100" spans="1:2">
      <c r="A100" s="49">
        <v>3.48461</v>
      </c>
      <c r="B100" s="49">
        <v>3.48461</v>
      </c>
    </row>
    <row r="101" spans="1:2">
      <c r="A101" s="49">
        <v>0</v>
      </c>
      <c r="B101" s="49">
        <v>0</v>
      </c>
    </row>
    <row r="102" spans="1:2">
      <c r="A102" s="49">
        <v>0</v>
      </c>
      <c r="B102" s="49">
        <v>0</v>
      </c>
    </row>
    <row r="103" spans="1:2">
      <c r="A103" s="49">
        <v>4.02841</v>
      </c>
      <c r="B103" s="49">
        <v>4.02841</v>
      </c>
    </row>
    <row r="104" spans="1:2">
      <c r="A104" s="49">
        <v>0</v>
      </c>
      <c r="B104" s="49">
        <v>0</v>
      </c>
    </row>
    <row r="105" spans="1:2">
      <c r="A105" s="49">
        <v>0</v>
      </c>
      <c r="B105" s="49">
        <v>0</v>
      </c>
    </row>
    <row r="106" spans="1:2">
      <c r="A106" s="49">
        <v>4.2057599999999997</v>
      </c>
      <c r="B106" s="49">
        <v>4.2057599999999997</v>
      </c>
    </row>
    <row r="107" spans="1:2">
      <c r="A107" s="49">
        <v>0</v>
      </c>
      <c r="B107" s="49">
        <v>0</v>
      </c>
    </row>
    <row r="108" spans="1:2">
      <c r="A108" s="49">
        <v>3.8728799999999999</v>
      </c>
      <c r="B108" s="49">
        <v>3.8728799999999999</v>
      </c>
    </row>
    <row r="109" spans="1:2">
      <c r="A109" s="49">
        <v>0</v>
      </c>
      <c r="B109" s="49">
        <v>0</v>
      </c>
    </row>
    <row r="110" spans="1:2">
      <c r="A110" s="49">
        <v>0</v>
      </c>
      <c r="B110" s="49">
        <v>0</v>
      </c>
    </row>
    <row r="111" spans="1:2">
      <c r="A111" s="49">
        <v>4.5778299999999996</v>
      </c>
      <c r="B111" s="49">
        <v>4.5778299999999996</v>
      </c>
    </row>
    <row r="112" spans="1:2">
      <c r="A112" s="49">
        <v>0</v>
      </c>
      <c r="B112" s="49">
        <v>0</v>
      </c>
    </row>
    <row r="113" spans="1:2">
      <c r="A113" s="49">
        <v>4.3175600000000003</v>
      </c>
      <c r="B113" s="49">
        <v>4.3175600000000003</v>
      </c>
    </row>
    <row r="114" spans="1:2">
      <c r="A114" s="49">
        <v>0</v>
      </c>
      <c r="B114" s="49">
        <v>0</v>
      </c>
    </row>
    <row r="115" spans="1:2">
      <c r="A115" s="49">
        <v>0</v>
      </c>
      <c r="B115" s="49">
        <v>0</v>
      </c>
    </row>
    <row r="116" spans="1:2">
      <c r="A116" s="49">
        <v>3.6813600000000002</v>
      </c>
      <c r="B116" s="49">
        <v>3.6813600000000002</v>
      </c>
    </row>
    <row r="117" spans="1:2">
      <c r="A117" s="49">
        <v>0</v>
      </c>
      <c r="B117" s="49">
        <v>0</v>
      </c>
    </row>
    <row r="118" spans="1:2">
      <c r="A118" s="49">
        <v>3.1526100000000001</v>
      </c>
      <c r="B118" s="49">
        <v>3.1526100000000001</v>
      </c>
    </row>
    <row r="119" spans="1:2">
      <c r="A119" s="49">
        <v>0</v>
      </c>
      <c r="B119" s="49">
        <v>0</v>
      </c>
    </row>
    <row r="120" spans="1:2">
      <c r="A120" s="49">
        <v>0</v>
      </c>
      <c r="B120" s="49">
        <v>0</v>
      </c>
    </row>
    <row r="121" spans="1:2">
      <c r="A121" s="49">
        <v>2.8661699999999999</v>
      </c>
      <c r="B121" s="49">
        <v>2.8661699999999999</v>
      </c>
    </row>
    <row r="122" spans="1:2">
      <c r="A122" s="49">
        <v>0</v>
      </c>
      <c r="B122" s="49">
        <v>0</v>
      </c>
    </row>
    <row r="123" spans="1:2">
      <c r="A123" s="49">
        <v>0</v>
      </c>
      <c r="B123" s="49">
        <v>0</v>
      </c>
    </row>
    <row r="124" spans="1:2">
      <c r="A124" s="49">
        <v>2.03288</v>
      </c>
      <c r="B124" s="49">
        <v>2.03288</v>
      </c>
    </row>
    <row r="125" spans="1:2">
      <c r="A125" s="49">
        <v>0</v>
      </c>
      <c r="B125" s="49">
        <v>0</v>
      </c>
    </row>
    <row r="126" spans="1:2">
      <c r="A126" s="49">
        <v>1.49831</v>
      </c>
      <c r="B126" s="49">
        <v>1.49831</v>
      </c>
    </row>
    <row r="127" spans="1:2">
      <c r="A127" s="49">
        <v>0</v>
      </c>
      <c r="B127" s="49">
        <v>0</v>
      </c>
    </row>
    <row r="128" spans="1:2">
      <c r="A128" s="49">
        <v>0</v>
      </c>
      <c r="B128" s="49">
        <v>0</v>
      </c>
    </row>
    <row r="129" spans="1:2">
      <c r="A129" s="49">
        <v>1.3859699999999999</v>
      </c>
      <c r="B129" s="49">
        <v>1.3859699999999999</v>
      </c>
    </row>
    <row r="130" spans="1:2">
      <c r="A130" s="49">
        <v>0</v>
      </c>
      <c r="B130" s="49">
        <v>0</v>
      </c>
    </row>
    <row r="131" spans="1:2">
      <c r="A131" s="49">
        <v>1.4113899999999999</v>
      </c>
      <c r="B131" s="49">
        <v>1.4113899999999999</v>
      </c>
    </row>
    <row r="132" spans="1:2">
      <c r="A132" s="49">
        <v>0</v>
      </c>
      <c r="B132" s="49">
        <v>0</v>
      </c>
    </row>
    <row r="133" spans="1:2">
      <c r="A133" s="49">
        <v>0</v>
      </c>
      <c r="B133" s="49">
        <v>0</v>
      </c>
    </row>
    <row r="134" spans="1:2">
      <c r="A134" s="49">
        <v>1.29634</v>
      </c>
      <c r="B134" s="49">
        <v>1.29634</v>
      </c>
    </row>
    <row r="135" spans="1:2">
      <c r="A135" s="49">
        <v>0</v>
      </c>
      <c r="B135" s="49">
        <v>0</v>
      </c>
    </row>
    <row r="136" spans="1:2">
      <c r="A136" s="49">
        <v>1.024</v>
      </c>
      <c r="B136" s="49">
        <v>1.024</v>
      </c>
    </row>
    <row r="137" spans="1:2">
      <c r="A137" s="49">
        <v>0</v>
      </c>
      <c r="B137" s="49">
        <v>0</v>
      </c>
    </row>
    <row r="138" spans="1:2">
      <c r="A138" s="49">
        <v>0</v>
      </c>
      <c r="B138" s="49">
        <v>0</v>
      </c>
    </row>
    <row r="139" spans="1:2">
      <c r="A139" s="49">
        <v>0.85945800000000006</v>
      </c>
      <c r="B139" s="49">
        <v>0.85945800000000006</v>
      </c>
    </row>
    <row r="140" spans="1:2">
      <c r="A140" s="49">
        <v>0</v>
      </c>
      <c r="B140" s="49">
        <v>0</v>
      </c>
    </row>
    <row r="141" spans="1:2">
      <c r="A141" s="49">
        <v>0</v>
      </c>
      <c r="B141" s="49">
        <v>0</v>
      </c>
    </row>
    <row r="142" spans="1:2">
      <c r="A142" s="49">
        <v>0.74196600000000001</v>
      </c>
      <c r="B142" s="49">
        <v>0.74196600000000001</v>
      </c>
    </row>
    <row r="143" spans="1:2">
      <c r="A143" s="49">
        <v>0</v>
      </c>
      <c r="B143" s="49">
        <v>0</v>
      </c>
    </row>
    <row r="144" spans="1:2">
      <c r="A144" s="49">
        <v>0.56596599999999997</v>
      </c>
      <c r="B144" s="49">
        <v>0.56596599999999997</v>
      </c>
    </row>
    <row r="145" spans="1:2">
      <c r="A145" s="49">
        <v>0</v>
      </c>
      <c r="B145" s="49">
        <v>0</v>
      </c>
    </row>
    <row r="146" spans="1:2">
      <c r="A146" s="49">
        <v>0</v>
      </c>
      <c r="B146" s="49">
        <v>0</v>
      </c>
    </row>
    <row r="147" spans="1:2">
      <c r="A147" s="49">
        <v>0.58894899999999994</v>
      </c>
      <c r="B147" s="49">
        <v>0.58894899999999994</v>
      </c>
    </row>
    <row r="148" spans="1:2">
      <c r="A148" s="49">
        <v>0</v>
      </c>
      <c r="B148" s="49">
        <v>0</v>
      </c>
    </row>
    <row r="149" spans="1:2">
      <c r="A149" s="49">
        <v>0.42603400000000002</v>
      </c>
      <c r="B149" s="49">
        <v>0.42603400000000002</v>
      </c>
    </row>
    <row r="150" spans="1:2">
      <c r="A150" s="49">
        <v>0</v>
      </c>
      <c r="B150" s="49">
        <v>0</v>
      </c>
    </row>
    <row r="151" spans="1:2">
      <c r="A151" s="49">
        <v>0</v>
      </c>
      <c r="B151" s="49">
        <v>0</v>
      </c>
    </row>
    <row r="152" spans="1:2">
      <c r="A152" s="49">
        <v>0.40298299999999998</v>
      </c>
      <c r="B152" s="49">
        <v>0.40298299999999998</v>
      </c>
    </row>
    <row r="153" spans="1:2">
      <c r="A153" s="49">
        <v>0</v>
      </c>
      <c r="B153" s="49">
        <v>0</v>
      </c>
    </row>
    <row r="154" spans="1:2">
      <c r="A154" s="49">
        <v>0.43993199999999999</v>
      </c>
      <c r="B154" s="49">
        <v>0.43993199999999999</v>
      </c>
    </row>
    <row r="155" spans="1:2">
      <c r="A155" s="49">
        <v>0</v>
      </c>
      <c r="B155" s="49">
        <v>0</v>
      </c>
    </row>
    <row r="156" spans="1:2">
      <c r="A156" s="49">
        <v>0</v>
      </c>
      <c r="B156" s="49">
        <v>0</v>
      </c>
    </row>
    <row r="157" spans="1:2">
      <c r="A157" s="49">
        <v>0.36583100000000002</v>
      </c>
      <c r="B157" s="49">
        <v>0.36583100000000002</v>
      </c>
    </row>
    <row r="158" spans="1:2">
      <c r="A158" s="49">
        <v>0</v>
      </c>
      <c r="B158" s="49">
        <v>0</v>
      </c>
    </row>
    <row r="159" spans="1:2">
      <c r="A159" s="49">
        <v>0</v>
      </c>
      <c r="B159" s="49">
        <v>0</v>
      </c>
    </row>
    <row r="160" spans="1:2">
      <c r="A160" s="49">
        <v>0.294576</v>
      </c>
      <c r="B160" s="49">
        <v>0.294576</v>
      </c>
    </row>
    <row r="161" spans="1:2">
      <c r="A161" s="49">
        <v>0</v>
      </c>
      <c r="B161" s="49">
        <v>0</v>
      </c>
    </row>
    <row r="162" spans="1:2">
      <c r="A162" s="49">
        <v>0.22155900000000001</v>
      </c>
      <c r="B162" s="49">
        <v>0.22155900000000001</v>
      </c>
    </row>
    <row r="163" spans="1:2">
      <c r="A163" s="49">
        <v>0</v>
      </c>
      <c r="B163" s="49">
        <v>0</v>
      </c>
    </row>
    <row r="164" spans="1:2">
      <c r="A164" s="49">
        <v>0</v>
      </c>
      <c r="B164" s="49">
        <v>0</v>
      </c>
    </row>
    <row r="165" spans="1:2">
      <c r="A165" s="49">
        <v>0.13789799999999999</v>
      </c>
      <c r="B165" s="49">
        <v>0.13789799999999999</v>
      </c>
    </row>
    <row r="166" spans="1:2">
      <c r="A166" s="49">
        <v>0</v>
      </c>
      <c r="B166" s="49">
        <v>0</v>
      </c>
    </row>
    <row r="167" spans="1:2">
      <c r="A167" s="49">
        <v>0.163525</v>
      </c>
      <c r="B167" s="49">
        <v>0.163525</v>
      </c>
    </row>
    <row r="168" spans="1:2">
      <c r="A168" s="49">
        <v>0</v>
      </c>
      <c r="B168" s="49">
        <v>0</v>
      </c>
    </row>
    <row r="169" spans="1:2">
      <c r="A169" s="49">
        <v>0</v>
      </c>
      <c r="B169" s="49">
        <v>0</v>
      </c>
    </row>
    <row r="170" spans="1:2">
      <c r="A170" s="49">
        <v>0.10772900000000001</v>
      </c>
      <c r="B170" s="49">
        <v>0.10772900000000001</v>
      </c>
    </row>
    <row r="171" spans="1:2">
      <c r="A171" s="49">
        <v>0</v>
      </c>
      <c r="B171" s="49">
        <v>0</v>
      </c>
    </row>
    <row r="172" spans="1:2">
      <c r="A172" s="49">
        <v>0</v>
      </c>
      <c r="B172" s="49">
        <v>0</v>
      </c>
    </row>
    <row r="173" spans="1:2">
      <c r="A173" s="49">
        <v>0.109695</v>
      </c>
      <c r="B173" s="49">
        <v>0.109695</v>
      </c>
    </row>
    <row r="174" spans="1:2">
      <c r="A174" s="49">
        <v>0</v>
      </c>
      <c r="B174" s="49">
        <v>0</v>
      </c>
    </row>
    <row r="175" spans="1:2">
      <c r="A175" s="49">
        <v>5.7559300000000001E-2</v>
      </c>
      <c r="B175" s="49">
        <v>5.7559300000000001E-2</v>
      </c>
    </row>
    <row r="176" spans="1:2">
      <c r="A176" s="49">
        <v>0</v>
      </c>
      <c r="B176" s="49">
        <v>0</v>
      </c>
    </row>
    <row r="177" spans="1:2">
      <c r="A177" s="49">
        <v>0</v>
      </c>
      <c r="B177" s="49">
        <v>0</v>
      </c>
    </row>
    <row r="178" spans="1:2">
      <c r="A178" s="49">
        <v>3.4644099999999997E-2</v>
      </c>
      <c r="B178" s="49">
        <v>3.4644099999999997E-2</v>
      </c>
    </row>
    <row r="179" spans="1:2">
      <c r="A179" s="49">
        <v>0</v>
      </c>
      <c r="B179" s="49">
        <v>0</v>
      </c>
    </row>
    <row r="180" spans="1:2">
      <c r="A180" s="49">
        <v>5.0847499999999999E-3</v>
      </c>
      <c r="B180" s="49">
        <v>5.0847499999999999E-3</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0.42923499999999998</v>
      </c>
      <c r="B2" s="49">
        <v>0.54308199999999995</v>
      </c>
      <c r="C2">
        <v>0</v>
      </c>
      <c r="D2">
        <v>0</v>
      </c>
      <c r="E2" t="s">
        <v>1161</v>
      </c>
      <c r="F2" s="49">
        <f>IF(A2&lt;&gt;"",1,"")</f>
        <v>1</v>
      </c>
      <c r="G2">
        <f>IF($H8&gt;0,LOOKUP(COUNT(A2:A1000)*$H8,F2:F1000,A2:A1000),LOOKUP(1,F2:F1000,A2:A1000))</f>
        <v>0.38517200000000001</v>
      </c>
      <c r="H2">
        <f>IF($H8&gt;0,LOOKUP(COUNT(B2:B1000)*$H8,F2:F1000,B2:B1000),LOOKUP(1,F2:F1000,B2:B1000))</f>
        <v>0.52086699999999997</v>
      </c>
      <c r="J2" s="49">
        <f>IF(A2&lt;&gt;"",A2*10,"")</f>
        <v>4.2923499999999999</v>
      </c>
      <c r="K2" s="49">
        <f>IF(B2&lt;&gt;"",B2*100,"")</f>
        <v>54.308199999999992</v>
      </c>
      <c r="L2" s="49">
        <f>IF(F2&lt;&gt;"",IF(K2&lt;&gt;0,K2/J2,0),"")</f>
        <v>12.652323319393803</v>
      </c>
    </row>
    <row r="3" spans="1:12">
      <c r="A3" s="49">
        <v>0.42640600000000001</v>
      </c>
      <c r="B3" s="49">
        <v>0.53998500000000005</v>
      </c>
      <c r="C3">
        <v>0.40651799999999999</v>
      </c>
      <c r="D3">
        <v>0</v>
      </c>
      <c r="E3" t="s">
        <v>2560</v>
      </c>
      <c r="F3" s="49">
        <f>IF(A3&lt;&gt;"",F2+1,"")</f>
        <v>2</v>
      </c>
      <c r="G3">
        <f>IF($H9&gt;0,LOOKUP(COUNT(A2:A1000)*$H9,F2:F1000,A2:A1000),LOOKUP(1,F2:F1000,A2:A1000))</f>
        <v>0.36996400000000002</v>
      </c>
      <c r="H3">
        <f>IF($H9&gt;0,LOOKUP(COUNT(B2:B1000)*$H9,F2:F1000,B2:B1000),LOOKUP(1,F2:F1000,B2:B1000))</f>
        <v>0.49724600000000002</v>
      </c>
      <c r="J3" s="49">
        <f t="shared" ref="J3:J66" si="0">IF(A3&lt;&gt;"",A3*10,"")</f>
        <v>4.2640599999999997</v>
      </c>
      <c r="K3" s="49">
        <f t="shared" ref="K3:K66" si="1">IF(B3&lt;&gt;"",B3*100,"")</f>
        <v>53.998500000000007</v>
      </c>
      <c r="L3" s="49">
        <f t="shared" ref="L3:L66" si="2">IF(F3&lt;&gt;"",IF(K3&lt;&gt;0,K3/J3,0),"")</f>
        <v>12.663635127085456</v>
      </c>
    </row>
    <row r="4" spans="1:12">
      <c r="A4" s="49">
        <v>0.42373100000000002</v>
      </c>
      <c r="B4" s="49">
        <v>0.53679200000000005</v>
      </c>
      <c r="C4">
        <v>0.81248200000000004</v>
      </c>
      <c r="D4">
        <v>0</v>
      </c>
      <c r="E4" t="s">
        <v>2561</v>
      </c>
      <c r="F4" s="49">
        <f t="shared" ref="F4:F67" si="3">IF(A4&lt;&gt;"",F3+1,"")</f>
        <v>3</v>
      </c>
      <c r="G4" s="71" t="s">
        <v>209</v>
      </c>
      <c r="H4" s="23">
        <f>IF(ISERROR(G3-G2)=FALSE,(G3-G2)*10,0)</f>
        <v>-0.15207999999999999</v>
      </c>
      <c r="J4" s="49">
        <f t="shared" si="0"/>
        <v>4.2373099999999999</v>
      </c>
      <c r="K4" s="49">
        <f t="shared" si="1"/>
        <v>53.679200000000002</v>
      </c>
      <c r="L4" s="49">
        <f t="shared" si="2"/>
        <v>12.668225831954707</v>
      </c>
    </row>
    <row r="5" spans="1:12">
      <c r="A5" s="49">
        <v>0.42109400000000002</v>
      </c>
      <c r="B5" s="49">
        <v>0.53293100000000004</v>
      </c>
      <c r="C5">
        <v>1.2202599999999999</v>
      </c>
      <c r="D5">
        <v>0</v>
      </c>
      <c r="E5" t="s">
        <v>2562</v>
      </c>
      <c r="F5" s="49">
        <f t="shared" si="3"/>
        <v>4</v>
      </c>
      <c r="G5" s="71" t="s">
        <v>210</v>
      </c>
      <c r="H5" s="23">
        <f>IF(ISERROR(H3-H2)=FALSE,H3-H2,0)</f>
        <v>-2.3620999999999948E-2</v>
      </c>
      <c r="J5" s="49">
        <f t="shared" si="0"/>
        <v>4.2109399999999999</v>
      </c>
      <c r="K5" s="49">
        <f t="shared" si="1"/>
        <v>53.293100000000003</v>
      </c>
      <c r="L5" s="49">
        <f t="shared" si="2"/>
        <v>12.655867810987571</v>
      </c>
    </row>
    <row r="6" spans="1:12">
      <c r="A6" s="49">
        <v>0.418325</v>
      </c>
      <c r="B6" s="49">
        <v>0.529335</v>
      </c>
      <c r="C6">
        <v>1.6277699999999999</v>
      </c>
      <c r="D6">
        <v>0</v>
      </c>
      <c r="E6" t="s">
        <v>2563</v>
      </c>
      <c r="F6" s="49">
        <f t="shared" si="3"/>
        <v>5</v>
      </c>
      <c r="G6" s="71" t="s">
        <v>211</v>
      </c>
      <c r="H6" s="23">
        <f>IF(H4&lt;&gt;0,H5/H4,0)</f>
        <v>0.15531956864807961</v>
      </c>
      <c r="J6" s="49">
        <f t="shared" si="0"/>
        <v>4.1832500000000001</v>
      </c>
      <c r="K6" s="49">
        <f t="shared" si="1"/>
        <v>52.933500000000002</v>
      </c>
      <c r="L6" s="49">
        <f t="shared" si="2"/>
        <v>12.653678360126696</v>
      </c>
    </row>
    <row r="7" spans="1:12">
      <c r="A7" s="49">
        <v>0.41511500000000001</v>
      </c>
      <c r="B7" s="49">
        <v>0.526501</v>
      </c>
      <c r="C7">
        <v>2.0306299999999999</v>
      </c>
      <c r="D7">
        <v>0</v>
      </c>
      <c r="E7" t="s">
        <v>2564</v>
      </c>
      <c r="F7" s="49">
        <f t="shared" si="3"/>
        <v>6</v>
      </c>
      <c r="G7" s="71" t="s">
        <v>212</v>
      </c>
      <c r="H7" s="23">
        <f>DEGREES(ATAN(H6))</f>
        <v>8.8286124797256438</v>
      </c>
      <c r="J7" s="49">
        <f t="shared" si="0"/>
        <v>4.1511500000000003</v>
      </c>
      <c r="K7" s="49">
        <f t="shared" si="1"/>
        <v>52.650100000000002</v>
      </c>
      <c r="L7" s="49">
        <f t="shared" si="2"/>
        <v>12.68325644700866</v>
      </c>
    </row>
    <row r="8" spans="1:12">
      <c r="A8" s="49">
        <v>0.41186600000000001</v>
      </c>
      <c r="B8" s="49">
        <v>0.52349699999999999</v>
      </c>
      <c r="C8">
        <v>2.4380099999999998</v>
      </c>
      <c r="D8">
        <v>0</v>
      </c>
      <c r="E8" t="s">
        <v>2565</v>
      </c>
      <c r="F8" s="49">
        <f t="shared" si="3"/>
        <v>7</v>
      </c>
      <c r="G8" s="71" t="s">
        <v>213</v>
      </c>
      <c r="H8" s="72">
        <v>0.1</v>
      </c>
      <c r="J8" s="49">
        <f t="shared" si="0"/>
        <v>4.1186600000000002</v>
      </c>
      <c r="K8" s="49">
        <f t="shared" si="1"/>
        <v>52.349699999999999</v>
      </c>
      <c r="L8" s="49">
        <f t="shared" si="2"/>
        <v>12.71037181996086</v>
      </c>
    </row>
    <row r="9" spans="1:12">
      <c r="A9" s="49">
        <v>0.40850199999999998</v>
      </c>
      <c r="B9" s="49">
        <v>0.52110699999999999</v>
      </c>
      <c r="C9">
        <v>2.8451599999999999</v>
      </c>
      <c r="D9">
        <v>0</v>
      </c>
      <c r="E9" t="s">
        <v>2566</v>
      </c>
      <c r="F9" s="49">
        <f t="shared" si="3"/>
        <v>8</v>
      </c>
      <c r="G9" s="71" t="s">
        <v>214</v>
      </c>
      <c r="H9" s="72">
        <v>0.9</v>
      </c>
      <c r="J9" s="49">
        <f t="shared" si="0"/>
        <v>4.0850200000000001</v>
      </c>
      <c r="K9" s="49">
        <f t="shared" si="1"/>
        <v>52.110700000000001</v>
      </c>
      <c r="L9" s="49">
        <f t="shared" si="2"/>
        <v>12.756534851726553</v>
      </c>
    </row>
    <row r="10" spans="1:12">
      <c r="A10" s="49">
        <v>0.40477000000000002</v>
      </c>
      <c r="B10" s="49">
        <v>0.52002499999999996</v>
      </c>
      <c r="C10">
        <v>3.2505600000000001</v>
      </c>
      <c r="D10">
        <v>0</v>
      </c>
      <c r="E10" t="s">
        <v>2567</v>
      </c>
      <c r="F10" s="49">
        <f t="shared" si="3"/>
        <v>9</v>
      </c>
      <c r="G10" t="s">
        <v>215</v>
      </c>
      <c r="J10" s="49">
        <f t="shared" si="0"/>
        <v>4.0476999999999999</v>
      </c>
      <c r="K10" s="49">
        <f t="shared" si="1"/>
        <v>52.002499999999998</v>
      </c>
      <c r="L10" s="49">
        <f t="shared" si="2"/>
        <v>12.847419522197791</v>
      </c>
    </row>
    <row r="11" spans="1:12">
      <c r="A11" s="49">
        <v>0.400453</v>
      </c>
      <c r="B11" s="49">
        <v>0.52119000000000004</v>
      </c>
      <c r="C11">
        <v>3.6562600000000001</v>
      </c>
      <c r="D11">
        <v>0</v>
      </c>
      <c r="E11" t="s">
        <v>2568</v>
      </c>
      <c r="F11" s="49">
        <f t="shared" si="3"/>
        <v>10</v>
      </c>
      <c r="G11" s="71" t="s">
        <v>216</v>
      </c>
      <c r="H11" s="73">
        <f>MIN(B2:B1000)</f>
        <v>0.44938400000000001</v>
      </c>
      <c r="J11" s="49">
        <f t="shared" si="0"/>
        <v>4.0045299999999999</v>
      </c>
      <c r="K11" s="49">
        <f t="shared" si="1"/>
        <v>52.119000000000007</v>
      </c>
      <c r="L11" s="49">
        <f t="shared" si="2"/>
        <v>13.015010500608064</v>
      </c>
    </row>
    <row r="12" spans="1:12">
      <c r="A12" s="49">
        <v>0.39594400000000002</v>
      </c>
      <c r="B12" s="49">
        <v>0.52345200000000003</v>
      </c>
      <c r="C12">
        <v>4.0643799999999999</v>
      </c>
      <c r="D12">
        <v>0</v>
      </c>
      <c r="E12" t="s">
        <v>2569</v>
      </c>
      <c r="F12" s="49">
        <f t="shared" si="3"/>
        <v>11</v>
      </c>
      <c r="G12" s="71" t="s">
        <v>218</v>
      </c>
      <c r="H12" s="73">
        <f>MAX(B2:B1000)</f>
        <v>0.54308199999999995</v>
      </c>
      <c r="J12" s="49">
        <f t="shared" si="0"/>
        <v>3.9594400000000003</v>
      </c>
      <c r="K12" s="49">
        <f t="shared" si="1"/>
        <v>52.345200000000006</v>
      </c>
      <c r="L12" s="49">
        <f t="shared" si="2"/>
        <v>13.220354393550604</v>
      </c>
    </row>
    <row r="13" spans="1:12">
      <c r="A13" s="49">
        <v>0.391818</v>
      </c>
      <c r="B13" s="49">
        <v>0.52367600000000003</v>
      </c>
      <c r="C13">
        <v>4.4674699999999996</v>
      </c>
      <c r="D13">
        <v>0</v>
      </c>
      <c r="E13" t="s">
        <v>2570</v>
      </c>
      <c r="F13" s="49">
        <f t="shared" si="3"/>
        <v>12</v>
      </c>
      <c r="G13" s="71" t="s">
        <v>220</v>
      </c>
      <c r="H13">
        <f>MATCH($H$11,B2:B1000,0)</f>
        <v>81</v>
      </c>
      <c r="J13" s="49">
        <f t="shared" si="0"/>
        <v>3.91818</v>
      </c>
      <c r="K13" s="49">
        <f t="shared" si="1"/>
        <v>52.367600000000003</v>
      </c>
      <c r="L13" s="49">
        <f t="shared" si="2"/>
        <v>13.365286944448698</v>
      </c>
    </row>
    <row r="14" spans="1:12">
      <c r="A14" s="49">
        <v>0.38813999999999999</v>
      </c>
      <c r="B14" s="49">
        <v>0.52283500000000005</v>
      </c>
      <c r="C14">
        <v>4.8773</v>
      </c>
      <c r="D14">
        <v>0</v>
      </c>
      <c r="E14" t="s">
        <v>2571</v>
      </c>
      <c r="F14" s="49">
        <f t="shared" si="3"/>
        <v>13</v>
      </c>
      <c r="G14" s="71" t="s">
        <v>221</v>
      </c>
      <c r="H14">
        <f>MATCH($H$12,B2:B1000,0)</f>
        <v>1</v>
      </c>
      <c r="J14" s="49">
        <f t="shared" si="0"/>
        <v>3.8813999999999997</v>
      </c>
      <c r="K14" s="49">
        <f t="shared" si="1"/>
        <v>52.283500000000004</v>
      </c>
      <c r="L14" s="49">
        <f t="shared" si="2"/>
        <v>13.470268459834083</v>
      </c>
    </row>
    <row r="15" spans="1:12">
      <c r="A15" s="49">
        <v>0.38517200000000001</v>
      </c>
      <c r="B15" s="49">
        <v>0.52086699999999997</v>
      </c>
      <c r="C15">
        <v>5.2807300000000001</v>
      </c>
      <c r="D15">
        <v>0</v>
      </c>
      <c r="E15" t="s">
        <v>2572</v>
      </c>
      <c r="F15" s="49">
        <f t="shared" si="3"/>
        <v>14</v>
      </c>
      <c r="G15">
        <f>LOOKUP($H13,F2:F1000,A2:A1000)</f>
        <v>0.36039199999999999</v>
      </c>
      <c r="H15">
        <f>LOOKUP($H13,F2:F1000,B2:B1000)</f>
        <v>0.44938400000000001</v>
      </c>
      <c r="J15" s="49">
        <f t="shared" si="0"/>
        <v>3.8517200000000003</v>
      </c>
      <c r="K15" s="49">
        <f t="shared" si="1"/>
        <v>52.086699999999993</v>
      </c>
      <c r="L15" s="49">
        <f t="shared" si="2"/>
        <v>13.522971555564784</v>
      </c>
    </row>
    <row r="16" spans="1:12">
      <c r="A16" s="49">
        <v>0.38307999999999998</v>
      </c>
      <c r="B16" s="49">
        <v>0.51803600000000005</v>
      </c>
      <c r="C16">
        <v>5.6879799999999996</v>
      </c>
      <c r="D16">
        <v>0</v>
      </c>
      <c r="E16" t="s">
        <v>2573</v>
      </c>
      <c r="F16" s="49">
        <f t="shared" si="3"/>
        <v>15</v>
      </c>
      <c r="G16">
        <f>LOOKUP($H14,F2:F1000,A2:A1000)</f>
        <v>0.42923499999999998</v>
      </c>
      <c r="H16">
        <f>LOOKUP($H14,F2:F1000,B2:B1000)</f>
        <v>0.54308199999999995</v>
      </c>
      <c r="J16" s="49">
        <f t="shared" si="0"/>
        <v>3.8308</v>
      </c>
      <c r="K16" s="49">
        <f t="shared" si="1"/>
        <v>51.803600000000003</v>
      </c>
      <c r="L16" s="49">
        <f t="shared" si="2"/>
        <v>13.522919494622535</v>
      </c>
    </row>
    <row r="17" spans="1:12">
      <c r="A17" s="49">
        <v>0.38142700000000002</v>
      </c>
      <c r="B17" s="49">
        <v>0.51448099999999997</v>
      </c>
      <c r="C17">
        <v>6.0959700000000003</v>
      </c>
      <c r="D17">
        <v>0</v>
      </c>
      <c r="E17" t="s">
        <v>2574</v>
      </c>
      <c r="F17" s="49">
        <f t="shared" si="3"/>
        <v>16</v>
      </c>
      <c r="J17" s="49">
        <f t="shared" si="0"/>
        <v>3.81427</v>
      </c>
      <c r="K17" s="49">
        <f t="shared" si="1"/>
        <v>51.448099999999997</v>
      </c>
      <c r="L17" s="49">
        <f t="shared" si="2"/>
        <v>13.488321487466802</v>
      </c>
    </row>
    <row r="18" spans="1:12">
      <c r="A18" s="49">
        <v>0.38020300000000001</v>
      </c>
      <c r="B18" s="49">
        <v>0.51009400000000005</v>
      </c>
      <c r="C18">
        <v>6.4992000000000001</v>
      </c>
      <c r="D18">
        <v>0</v>
      </c>
      <c r="E18" t="s">
        <v>2575</v>
      </c>
      <c r="F18" s="49">
        <f t="shared" si="3"/>
        <v>17</v>
      </c>
      <c r="J18" s="49">
        <f t="shared" si="0"/>
        <v>3.8020300000000002</v>
      </c>
      <c r="K18" s="49">
        <f t="shared" si="1"/>
        <v>51.009400000000007</v>
      </c>
      <c r="L18" s="49">
        <f t="shared" si="2"/>
        <v>13.416359155503772</v>
      </c>
    </row>
    <row r="19" spans="1:12">
      <c r="A19" s="49">
        <v>0.37953999999999999</v>
      </c>
      <c r="B19" s="49">
        <v>0.50539599999999996</v>
      </c>
      <c r="C19">
        <v>6.9060199999999998</v>
      </c>
      <c r="D19">
        <v>0</v>
      </c>
      <c r="E19" t="s">
        <v>2576</v>
      </c>
      <c r="F19" s="49">
        <f t="shared" si="3"/>
        <v>18</v>
      </c>
      <c r="J19" s="49">
        <f t="shared" si="0"/>
        <v>3.7953999999999999</v>
      </c>
      <c r="K19" s="49">
        <f t="shared" si="1"/>
        <v>50.539599999999993</v>
      </c>
      <c r="L19" s="49">
        <f t="shared" si="2"/>
        <v>13.316014122358643</v>
      </c>
    </row>
    <row r="20" spans="1:12">
      <c r="A20" s="49">
        <v>0.37898399999999999</v>
      </c>
      <c r="B20" s="49">
        <v>0.50041500000000005</v>
      </c>
      <c r="C20">
        <v>7.3141600000000002</v>
      </c>
      <c r="D20">
        <v>0</v>
      </c>
      <c r="E20" t="s">
        <v>2577</v>
      </c>
      <c r="F20" s="49">
        <f t="shared" si="3"/>
        <v>19</v>
      </c>
      <c r="J20" s="49">
        <f t="shared" si="0"/>
        <v>3.7898399999999999</v>
      </c>
      <c r="K20" s="49">
        <f t="shared" si="1"/>
        <v>50.041500000000006</v>
      </c>
      <c r="L20" s="49">
        <f t="shared" si="2"/>
        <v>13.204119435121275</v>
      </c>
    </row>
    <row r="21" spans="1:12">
      <c r="A21" s="49">
        <v>0.37867000000000001</v>
      </c>
      <c r="B21" s="49">
        <v>0.49654900000000002</v>
      </c>
      <c r="C21">
        <v>7.7170500000000004</v>
      </c>
      <c r="D21">
        <v>0</v>
      </c>
      <c r="E21" t="s">
        <v>2578</v>
      </c>
      <c r="F21" s="49">
        <f t="shared" si="3"/>
        <v>20</v>
      </c>
      <c r="J21" s="49">
        <f t="shared" si="0"/>
        <v>3.7867000000000002</v>
      </c>
      <c r="K21" s="49">
        <f t="shared" si="1"/>
        <v>49.654900000000005</v>
      </c>
      <c r="L21" s="49">
        <f t="shared" si="2"/>
        <v>13.112974357620091</v>
      </c>
    </row>
    <row r="22" spans="1:12">
      <c r="A22" s="49">
        <v>0.37849100000000002</v>
      </c>
      <c r="B22" s="49">
        <v>0.49272199999999999</v>
      </c>
      <c r="C22">
        <v>8.1264199999999995</v>
      </c>
      <c r="D22">
        <v>0</v>
      </c>
      <c r="E22" t="s">
        <v>2579</v>
      </c>
      <c r="F22" s="49">
        <f t="shared" si="3"/>
        <v>21</v>
      </c>
      <c r="J22" s="49">
        <f t="shared" si="0"/>
        <v>3.78491</v>
      </c>
      <c r="K22" s="49">
        <f t="shared" si="1"/>
        <v>49.272199999999998</v>
      </c>
      <c r="L22" s="49">
        <f t="shared" si="2"/>
        <v>13.018063837713445</v>
      </c>
    </row>
    <row r="23" spans="1:12">
      <c r="A23" s="49">
        <v>0.37874400000000003</v>
      </c>
      <c r="B23" s="49">
        <v>0.48879400000000001</v>
      </c>
      <c r="C23">
        <v>8.5318799999999992</v>
      </c>
      <c r="D23">
        <v>0</v>
      </c>
      <c r="E23" t="s">
        <v>2580</v>
      </c>
      <c r="F23" s="49">
        <f t="shared" si="3"/>
        <v>22</v>
      </c>
      <c r="J23" s="49">
        <f t="shared" si="0"/>
        <v>3.7874400000000001</v>
      </c>
      <c r="K23" s="49">
        <f t="shared" si="1"/>
        <v>48.879400000000004</v>
      </c>
      <c r="L23" s="49">
        <f t="shared" si="2"/>
        <v>12.905656591259532</v>
      </c>
    </row>
    <row r="24" spans="1:12">
      <c r="A24" s="49">
        <v>0.37887399999999999</v>
      </c>
      <c r="B24" s="49">
        <v>0.48530099999999998</v>
      </c>
      <c r="C24">
        <v>8.9375999999999998</v>
      </c>
      <c r="D24">
        <v>0</v>
      </c>
      <c r="E24" t="s">
        <v>2581</v>
      </c>
      <c r="F24" s="49">
        <f t="shared" si="3"/>
        <v>23</v>
      </c>
      <c r="G24" t="s">
        <v>245</v>
      </c>
      <c r="H24">
        <f>COUNT(A2:A2000)</f>
        <v>146</v>
      </c>
      <c r="J24" s="49">
        <f t="shared" si="0"/>
        <v>3.7887399999999998</v>
      </c>
      <c r="K24" s="49">
        <f t="shared" si="1"/>
        <v>48.530099999999997</v>
      </c>
      <c r="L24" s="49">
        <f t="shared" si="2"/>
        <v>12.809034137998385</v>
      </c>
    </row>
    <row r="25" spans="1:12">
      <c r="A25" s="49">
        <v>0.378859</v>
      </c>
      <c r="B25" s="49">
        <v>0.48213</v>
      </c>
      <c r="C25">
        <v>9.3461800000000004</v>
      </c>
      <c r="D25">
        <v>0</v>
      </c>
      <c r="E25" t="s">
        <v>2582</v>
      </c>
      <c r="F25" s="49">
        <f t="shared" si="3"/>
        <v>24</v>
      </c>
      <c r="J25" s="49">
        <f t="shared" si="0"/>
        <v>3.7885900000000001</v>
      </c>
      <c r="K25" s="49">
        <f t="shared" si="1"/>
        <v>48.213000000000001</v>
      </c>
      <c r="L25" s="49">
        <f t="shared" si="2"/>
        <v>12.725842595794214</v>
      </c>
    </row>
    <row r="26" spans="1:12">
      <c r="A26" s="49">
        <v>0.37837500000000002</v>
      </c>
      <c r="B26" s="49">
        <v>0.47880499999999998</v>
      </c>
      <c r="C26">
        <v>9.7502399999999998</v>
      </c>
      <c r="D26">
        <v>0</v>
      </c>
      <c r="E26" t="s">
        <v>2583</v>
      </c>
      <c r="F26" s="49">
        <f t="shared" si="3"/>
        <v>25</v>
      </c>
      <c r="J26" s="49">
        <f t="shared" si="0"/>
        <v>3.7837500000000004</v>
      </c>
      <c r="K26" s="49">
        <f t="shared" si="1"/>
        <v>47.880499999999998</v>
      </c>
      <c r="L26" s="49">
        <f t="shared" si="2"/>
        <v>12.654245127188634</v>
      </c>
    </row>
    <row r="27" spans="1:12">
      <c r="A27" s="49">
        <v>0.37787999999999999</v>
      </c>
      <c r="B27" s="49">
        <v>0.47505399999999998</v>
      </c>
      <c r="C27">
        <v>10.1586</v>
      </c>
      <c r="D27">
        <v>0</v>
      </c>
      <c r="E27" t="s">
        <v>2584</v>
      </c>
      <c r="F27" s="49">
        <f t="shared" si="3"/>
        <v>26</v>
      </c>
      <c r="J27" s="49">
        <f t="shared" si="0"/>
        <v>3.7787999999999999</v>
      </c>
      <c r="K27" s="49">
        <f t="shared" si="1"/>
        <v>47.505399999999995</v>
      </c>
      <c r="L27" s="49">
        <f t="shared" si="2"/>
        <v>12.571557108076638</v>
      </c>
    </row>
    <row r="28" spans="1:12">
      <c r="A28" s="49">
        <v>0.37788100000000002</v>
      </c>
      <c r="B28" s="49">
        <v>0.470997</v>
      </c>
      <c r="C28">
        <v>10.564299999999999</v>
      </c>
      <c r="D28">
        <v>0</v>
      </c>
      <c r="E28" t="s">
        <v>2585</v>
      </c>
      <c r="F28" s="49">
        <f t="shared" si="3"/>
        <v>27</v>
      </c>
      <c r="J28" s="49">
        <f t="shared" si="0"/>
        <v>3.77881</v>
      </c>
      <c r="K28" s="49">
        <f t="shared" si="1"/>
        <v>47.099699999999999</v>
      </c>
      <c r="L28" s="49">
        <f t="shared" si="2"/>
        <v>12.464161998089345</v>
      </c>
    </row>
    <row r="29" spans="1:12">
      <c r="A29" s="49">
        <v>0.377884</v>
      </c>
      <c r="B29" s="49">
        <v>0.46772200000000003</v>
      </c>
      <c r="C29">
        <v>10.970599999999999</v>
      </c>
      <c r="D29">
        <v>0</v>
      </c>
      <c r="E29" t="s">
        <v>2586</v>
      </c>
      <c r="F29" s="49">
        <f t="shared" si="3"/>
        <v>28</v>
      </c>
      <c r="J29" s="49">
        <f t="shared" si="0"/>
        <v>3.7788399999999998</v>
      </c>
      <c r="K29" s="49">
        <f t="shared" si="1"/>
        <v>46.772200000000005</v>
      </c>
      <c r="L29" s="49">
        <f t="shared" si="2"/>
        <v>12.377396237998965</v>
      </c>
    </row>
    <row r="30" spans="1:12">
      <c r="A30" s="49">
        <v>0.37821399999999999</v>
      </c>
      <c r="B30" s="49">
        <v>0.464864</v>
      </c>
      <c r="C30">
        <v>11.3749</v>
      </c>
      <c r="D30">
        <v>0</v>
      </c>
      <c r="E30" t="s">
        <v>2587</v>
      </c>
      <c r="F30" s="49">
        <f t="shared" si="3"/>
        <v>29</v>
      </c>
      <c r="J30" s="49">
        <f t="shared" si="0"/>
        <v>3.7821400000000001</v>
      </c>
      <c r="K30" s="49">
        <f t="shared" si="1"/>
        <v>46.486400000000003</v>
      </c>
      <c r="L30" s="49">
        <f t="shared" si="2"/>
        <v>12.291031003611712</v>
      </c>
    </row>
    <row r="31" spans="1:12">
      <c r="A31" s="49">
        <v>0.37889800000000001</v>
      </c>
      <c r="B31" s="49">
        <v>0.462563</v>
      </c>
      <c r="C31">
        <v>11.784000000000001</v>
      </c>
      <c r="D31">
        <v>0</v>
      </c>
      <c r="E31" t="s">
        <v>2588</v>
      </c>
      <c r="F31" s="49">
        <f t="shared" si="3"/>
        <v>30</v>
      </c>
      <c r="J31" s="49">
        <f t="shared" si="0"/>
        <v>3.78898</v>
      </c>
      <c r="K31" s="49">
        <f t="shared" si="1"/>
        <v>46.256300000000003</v>
      </c>
      <c r="L31" s="49">
        <f t="shared" si="2"/>
        <v>12.208114057081326</v>
      </c>
    </row>
    <row r="32" spans="1:12">
      <c r="A32" s="49">
        <v>0.379606</v>
      </c>
      <c r="B32" s="49">
        <v>0.46005400000000002</v>
      </c>
      <c r="C32">
        <v>12.187900000000001</v>
      </c>
      <c r="D32">
        <v>0</v>
      </c>
      <c r="E32" t="s">
        <v>2589</v>
      </c>
      <c r="F32" s="49">
        <f t="shared" si="3"/>
        <v>31</v>
      </c>
      <c r="J32" s="49">
        <f t="shared" si="0"/>
        <v>3.7960599999999998</v>
      </c>
      <c r="K32" s="49">
        <f t="shared" si="1"/>
        <v>46.005400000000002</v>
      </c>
      <c r="L32" s="49">
        <f t="shared" si="2"/>
        <v>12.119249959168192</v>
      </c>
    </row>
    <row r="33" spans="1:12">
      <c r="A33" s="49">
        <v>0.38047500000000001</v>
      </c>
      <c r="B33" s="49">
        <v>0.45750800000000003</v>
      </c>
      <c r="C33">
        <v>12.5961</v>
      </c>
      <c r="D33">
        <v>0</v>
      </c>
      <c r="E33" t="s">
        <v>2590</v>
      </c>
      <c r="F33" s="49">
        <f t="shared" si="3"/>
        <v>32</v>
      </c>
      <c r="J33" s="49">
        <f t="shared" si="0"/>
        <v>3.8047500000000003</v>
      </c>
      <c r="K33" s="49">
        <f t="shared" si="1"/>
        <v>45.750800000000005</v>
      </c>
      <c r="L33" s="49">
        <f t="shared" si="2"/>
        <v>12.024653393784087</v>
      </c>
    </row>
    <row r="34" spans="1:12">
      <c r="A34" s="49">
        <v>0.380969</v>
      </c>
      <c r="B34" s="49">
        <v>0.45562799999999998</v>
      </c>
      <c r="C34">
        <v>13.0016</v>
      </c>
      <c r="D34">
        <v>0</v>
      </c>
      <c r="E34" t="s">
        <v>2591</v>
      </c>
      <c r="F34" s="49">
        <f t="shared" si="3"/>
        <v>33</v>
      </c>
      <c r="J34" s="49">
        <f t="shared" si="0"/>
        <v>3.8096899999999998</v>
      </c>
      <c r="K34" s="49">
        <f t="shared" si="1"/>
        <v>45.562799999999996</v>
      </c>
      <c r="L34" s="49">
        <f t="shared" si="2"/>
        <v>11.95971325750914</v>
      </c>
    </row>
    <row r="35" spans="1:12">
      <c r="A35" s="49">
        <v>0.38097300000000001</v>
      </c>
      <c r="B35" s="49">
        <v>0.45408999999999999</v>
      </c>
      <c r="C35">
        <v>13.41</v>
      </c>
      <c r="D35">
        <v>0</v>
      </c>
      <c r="E35" t="s">
        <v>2592</v>
      </c>
      <c r="F35" s="49">
        <f t="shared" si="3"/>
        <v>34</v>
      </c>
      <c r="J35" s="49">
        <f t="shared" si="0"/>
        <v>3.8097300000000001</v>
      </c>
      <c r="K35" s="49">
        <f t="shared" si="1"/>
        <v>45.408999999999999</v>
      </c>
      <c r="L35" s="49">
        <f t="shared" si="2"/>
        <v>11.91921737235972</v>
      </c>
    </row>
    <row r="36" spans="1:12">
      <c r="A36" s="49">
        <v>0.38050699999999998</v>
      </c>
      <c r="B36" s="49">
        <v>0.45230700000000001</v>
      </c>
      <c r="C36">
        <v>13.8141</v>
      </c>
      <c r="D36">
        <v>0</v>
      </c>
      <c r="E36" t="s">
        <v>2593</v>
      </c>
      <c r="F36" s="49">
        <f t="shared" si="3"/>
        <v>35</v>
      </c>
      <c r="J36" s="49">
        <f t="shared" si="0"/>
        <v>3.8050699999999997</v>
      </c>
      <c r="K36" s="49">
        <f t="shared" si="1"/>
        <v>45.230699999999999</v>
      </c>
      <c r="L36" s="49">
        <f t="shared" si="2"/>
        <v>11.886956087535841</v>
      </c>
    </row>
    <row r="37" spans="1:12">
      <c r="A37" s="49">
        <v>0.37981500000000001</v>
      </c>
      <c r="B37" s="49">
        <v>0.45147599999999999</v>
      </c>
      <c r="C37">
        <v>14.2171</v>
      </c>
      <c r="D37">
        <v>0</v>
      </c>
      <c r="E37" t="s">
        <v>2594</v>
      </c>
      <c r="F37" s="49">
        <f t="shared" si="3"/>
        <v>36</v>
      </c>
      <c r="J37" s="49">
        <f t="shared" si="0"/>
        <v>3.7981500000000001</v>
      </c>
      <c r="K37" s="49">
        <f t="shared" si="1"/>
        <v>45.147599999999997</v>
      </c>
      <c r="L37" s="49">
        <f t="shared" si="2"/>
        <v>11.886734331187551</v>
      </c>
    </row>
    <row r="38" spans="1:12">
      <c r="A38" s="49">
        <v>0.37906699999999999</v>
      </c>
      <c r="B38" s="49">
        <v>0.45085700000000001</v>
      </c>
      <c r="C38">
        <v>14.625400000000001</v>
      </c>
      <c r="D38">
        <v>0</v>
      </c>
      <c r="E38" t="s">
        <v>2595</v>
      </c>
      <c r="F38" s="49">
        <f t="shared" si="3"/>
        <v>37</v>
      </c>
      <c r="J38" s="49">
        <f t="shared" si="0"/>
        <v>3.79067</v>
      </c>
      <c r="K38" s="49">
        <f t="shared" si="1"/>
        <v>45.085700000000003</v>
      </c>
      <c r="L38" s="49">
        <f t="shared" si="2"/>
        <v>11.893860452110049</v>
      </c>
    </row>
    <row r="39" spans="1:12">
      <c r="A39" s="49">
        <v>0.37858799999999998</v>
      </c>
      <c r="B39" s="49">
        <v>0.45026300000000002</v>
      </c>
      <c r="C39">
        <v>15.0334</v>
      </c>
      <c r="D39">
        <v>0</v>
      </c>
      <c r="E39" t="s">
        <v>2596</v>
      </c>
      <c r="F39" s="49">
        <f t="shared" si="3"/>
        <v>38</v>
      </c>
      <c r="J39" s="49">
        <f t="shared" si="0"/>
        <v>3.7858799999999997</v>
      </c>
      <c r="K39" s="49">
        <f t="shared" si="1"/>
        <v>45.026299999999999</v>
      </c>
      <c r="L39" s="49">
        <f t="shared" si="2"/>
        <v>11.893219013809208</v>
      </c>
    </row>
    <row r="40" spans="1:12">
      <c r="A40" s="49">
        <v>0.37843199999999999</v>
      </c>
      <c r="B40" s="49">
        <v>0.44964799999999999</v>
      </c>
      <c r="C40">
        <v>15.4383</v>
      </c>
      <c r="D40">
        <v>0</v>
      </c>
      <c r="E40" t="s">
        <v>2597</v>
      </c>
      <c r="F40" s="49">
        <f t="shared" si="3"/>
        <v>39</v>
      </c>
      <c r="J40" s="49">
        <f t="shared" si="0"/>
        <v>3.7843200000000001</v>
      </c>
      <c r="K40" s="49">
        <f t="shared" si="1"/>
        <v>44.964799999999997</v>
      </c>
      <c r="L40" s="49">
        <f t="shared" si="2"/>
        <v>11.881870454929814</v>
      </c>
    </row>
    <row r="41" spans="1:12">
      <c r="A41" s="49">
        <v>0.37813200000000002</v>
      </c>
      <c r="B41" s="49">
        <v>0.44979000000000002</v>
      </c>
      <c r="C41">
        <v>15.8443</v>
      </c>
      <c r="D41">
        <v>0</v>
      </c>
      <c r="E41" t="s">
        <v>2598</v>
      </c>
      <c r="F41" s="49">
        <f t="shared" si="3"/>
        <v>40</v>
      </c>
      <c r="J41" s="49">
        <f t="shared" si="0"/>
        <v>3.78132</v>
      </c>
      <c r="K41" s="49">
        <f t="shared" si="1"/>
        <v>44.978999999999999</v>
      </c>
      <c r="L41" s="49">
        <f t="shared" si="2"/>
        <v>11.895052521341754</v>
      </c>
    </row>
    <row r="42" spans="1:12">
      <c r="A42" s="49">
        <v>0.37796000000000002</v>
      </c>
      <c r="B42" s="49">
        <v>0.45025300000000001</v>
      </c>
      <c r="C42">
        <v>16.252199999999998</v>
      </c>
      <c r="D42">
        <v>0</v>
      </c>
      <c r="E42" t="s">
        <v>2599</v>
      </c>
      <c r="F42" s="49">
        <f t="shared" si="3"/>
        <v>41</v>
      </c>
      <c r="J42" s="49">
        <f t="shared" si="0"/>
        <v>3.7796000000000003</v>
      </c>
      <c r="K42" s="49">
        <f t="shared" si="1"/>
        <v>45.025300000000001</v>
      </c>
      <c r="L42" s="49">
        <f t="shared" si="2"/>
        <v>11.912715631283733</v>
      </c>
    </row>
    <row r="43" spans="1:12">
      <c r="A43" s="49">
        <v>0.37767000000000001</v>
      </c>
      <c r="B43" s="49">
        <v>0.45080300000000001</v>
      </c>
      <c r="C43">
        <v>16.655899999999999</v>
      </c>
      <c r="D43">
        <v>0</v>
      </c>
      <c r="E43" t="s">
        <v>2600</v>
      </c>
      <c r="F43" s="49">
        <f t="shared" si="3"/>
        <v>42</v>
      </c>
      <c r="J43" s="49">
        <f t="shared" si="0"/>
        <v>3.7766999999999999</v>
      </c>
      <c r="K43" s="49">
        <f t="shared" si="1"/>
        <v>45.080300000000001</v>
      </c>
      <c r="L43" s="49">
        <f t="shared" si="2"/>
        <v>11.936425980353219</v>
      </c>
    </row>
    <row r="44" spans="1:12">
      <c r="A44" s="49">
        <v>0.37733299999999997</v>
      </c>
      <c r="B44" s="49">
        <v>0.45151000000000002</v>
      </c>
      <c r="C44">
        <v>17.063300000000002</v>
      </c>
      <c r="D44">
        <v>0</v>
      </c>
      <c r="E44" t="s">
        <v>2601</v>
      </c>
      <c r="F44" s="49">
        <f t="shared" si="3"/>
        <v>43</v>
      </c>
      <c r="J44" s="49">
        <f t="shared" si="0"/>
        <v>3.7733299999999996</v>
      </c>
      <c r="K44" s="49">
        <f t="shared" si="1"/>
        <v>45.151000000000003</v>
      </c>
      <c r="L44" s="49">
        <f t="shared" si="2"/>
        <v>11.965823291363334</v>
      </c>
    </row>
    <row r="45" spans="1:12">
      <c r="A45" s="49">
        <v>0.377218</v>
      </c>
      <c r="B45" s="49">
        <v>0.452185</v>
      </c>
      <c r="C45">
        <v>17.468900000000001</v>
      </c>
      <c r="D45">
        <v>0</v>
      </c>
      <c r="E45" t="s">
        <v>2602</v>
      </c>
      <c r="F45" s="49">
        <f t="shared" si="3"/>
        <v>44</v>
      </c>
      <c r="J45" s="49">
        <f t="shared" si="0"/>
        <v>3.7721800000000001</v>
      </c>
      <c r="K45" s="49">
        <f t="shared" si="1"/>
        <v>45.218499999999999</v>
      </c>
      <c r="L45" s="49">
        <f t="shared" si="2"/>
        <v>11.987365396136981</v>
      </c>
    </row>
    <row r="46" spans="1:12">
      <c r="A46" s="49">
        <v>0.37702799999999997</v>
      </c>
      <c r="B46" s="49">
        <v>0.45167400000000002</v>
      </c>
      <c r="C46">
        <v>17.874099999999999</v>
      </c>
      <c r="D46">
        <v>0</v>
      </c>
      <c r="E46" t="s">
        <v>2603</v>
      </c>
      <c r="F46" s="49">
        <f t="shared" si="3"/>
        <v>45</v>
      </c>
      <c r="J46" s="49">
        <f t="shared" si="0"/>
        <v>3.7702799999999996</v>
      </c>
      <c r="K46" s="49">
        <f t="shared" si="1"/>
        <v>45.167400000000001</v>
      </c>
      <c r="L46" s="49">
        <f t="shared" si="2"/>
        <v>11.979852955218181</v>
      </c>
    </row>
    <row r="47" spans="1:12">
      <c r="A47" s="49">
        <v>0.37658599999999998</v>
      </c>
      <c r="B47" s="49">
        <v>0.45197100000000001</v>
      </c>
      <c r="C47">
        <v>18.2819</v>
      </c>
      <c r="D47">
        <v>0</v>
      </c>
      <c r="E47" t="s">
        <v>2604</v>
      </c>
      <c r="F47" s="49">
        <f t="shared" si="3"/>
        <v>46</v>
      </c>
      <c r="J47" s="49">
        <f t="shared" si="0"/>
        <v>3.76586</v>
      </c>
      <c r="K47" s="49">
        <f t="shared" si="1"/>
        <v>45.197099999999999</v>
      </c>
      <c r="L47" s="49">
        <f t="shared" si="2"/>
        <v>12.001800385569299</v>
      </c>
    </row>
    <row r="48" spans="1:12">
      <c r="A48" s="49">
        <v>0.37549199999999999</v>
      </c>
      <c r="B48" s="49">
        <v>0.45283299999999999</v>
      </c>
      <c r="C48">
        <v>18.688400000000001</v>
      </c>
      <c r="D48">
        <v>0</v>
      </c>
      <c r="E48" t="s">
        <v>2605</v>
      </c>
      <c r="F48" s="49">
        <f t="shared" si="3"/>
        <v>47</v>
      </c>
      <c r="J48" s="49">
        <f t="shared" si="0"/>
        <v>3.7549199999999998</v>
      </c>
      <c r="K48" s="49">
        <f t="shared" si="1"/>
        <v>45.283299999999997</v>
      </c>
      <c r="L48" s="49">
        <f t="shared" si="2"/>
        <v>12.059724308374079</v>
      </c>
    </row>
    <row r="49" spans="1:12">
      <c r="A49" s="49">
        <v>0.37411299999999997</v>
      </c>
      <c r="B49" s="49">
        <v>0.45367800000000003</v>
      </c>
      <c r="C49">
        <v>19.093800000000002</v>
      </c>
      <c r="D49">
        <v>0</v>
      </c>
      <c r="E49" t="s">
        <v>2606</v>
      </c>
      <c r="F49" s="49">
        <f t="shared" si="3"/>
        <v>48</v>
      </c>
      <c r="J49" s="49">
        <f t="shared" si="0"/>
        <v>3.7411299999999996</v>
      </c>
      <c r="K49" s="49">
        <f t="shared" si="1"/>
        <v>45.367800000000003</v>
      </c>
      <c r="L49" s="49">
        <f t="shared" si="2"/>
        <v>12.126763838733218</v>
      </c>
    </row>
    <row r="50" spans="1:12">
      <c r="A50" s="49">
        <v>0.37241999999999997</v>
      </c>
      <c r="B50" s="49">
        <v>0.454681</v>
      </c>
      <c r="C50">
        <v>19.499199999999998</v>
      </c>
      <c r="D50">
        <v>0</v>
      </c>
      <c r="E50" t="s">
        <v>2607</v>
      </c>
      <c r="F50" s="49">
        <f t="shared" si="3"/>
        <v>49</v>
      </c>
      <c r="J50" s="49">
        <f t="shared" si="0"/>
        <v>3.7241999999999997</v>
      </c>
      <c r="K50" s="49">
        <f t="shared" si="1"/>
        <v>45.4681</v>
      </c>
      <c r="L50" s="49">
        <f t="shared" si="2"/>
        <v>12.208823371462328</v>
      </c>
    </row>
    <row r="51" spans="1:12">
      <c r="A51" s="49">
        <v>0.37093599999999999</v>
      </c>
      <c r="B51" s="49">
        <v>0.45595400000000003</v>
      </c>
      <c r="C51">
        <v>19.908200000000001</v>
      </c>
      <c r="D51">
        <v>0</v>
      </c>
      <c r="E51" t="s">
        <v>2608</v>
      </c>
      <c r="F51" s="49">
        <f t="shared" si="3"/>
        <v>50</v>
      </c>
      <c r="J51" s="49">
        <f t="shared" si="0"/>
        <v>3.7093599999999998</v>
      </c>
      <c r="K51" s="49">
        <f t="shared" si="1"/>
        <v>45.595400000000005</v>
      </c>
      <c r="L51" s="49">
        <f t="shared" si="2"/>
        <v>12.291985679470315</v>
      </c>
    </row>
    <row r="52" spans="1:12">
      <c r="A52" s="49">
        <v>0.36932900000000002</v>
      </c>
      <c r="B52" s="49">
        <v>0.45678200000000002</v>
      </c>
      <c r="C52">
        <v>20.313600000000001</v>
      </c>
      <c r="D52">
        <v>0</v>
      </c>
      <c r="E52" t="s">
        <v>2609</v>
      </c>
      <c r="F52" s="49">
        <f t="shared" si="3"/>
        <v>51</v>
      </c>
      <c r="J52" s="49">
        <f t="shared" si="0"/>
        <v>3.6932900000000002</v>
      </c>
      <c r="K52" s="49">
        <f t="shared" si="1"/>
        <v>45.678200000000004</v>
      </c>
      <c r="L52" s="49">
        <f t="shared" si="2"/>
        <v>12.36788879291905</v>
      </c>
    </row>
    <row r="53" spans="1:12">
      <c r="A53" s="49">
        <v>0.36755300000000002</v>
      </c>
      <c r="B53" s="49">
        <v>0.45756999999999998</v>
      </c>
      <c r="C53">
        <v>20.722300000000001</v>
      </c>
      <c r="D53">
        <v>0</v>
      </c>
      <c r="E53" t="s">
        <v>2610</v>
      </c>
      <c r="F53" s="49">
        <f t="shared" si="3"/>
        <v>52</v>
      </c>
      <c r="J53" s="49">
        <f t="shared" si="0"/>
        <v>3.6755300000000002</v>
      </c>
      <c r="K53" s="49">
        <f t="shared" si="1"/>
        <v>45.756999999999998</v>
      </c>
      <c r="L53" s="49">
        <f t="shared" si="2"/>
        <v>12.449088974923344</v>
      </c>
    </row>
    <row r="54" spans="1:12">
      <c r="A54" s="49">
        <v>0.36573299999999997</v>
      </c>
      <c r="B54" s="49">
        <v>0.45786700000000002</v>
      </c>
      <c r="C54">
        <v>21.125599999999999</v>
      </c>
      <c r="D54">
        <v>0</v>
      </c>
      <c r="E54" t="s">
        <v>2611</v>
      </c>
      <c r="F54" s="49">
        <f t="shared" si="3"/>
        <v>53</v>
      </c>
      <c r="J54" s="49">
        <f t="shared" si="0"/>
        <v>3.65733</v>
      </c>
      <c r="K54" s="49">
        <f t="shared" si="1"/>
        <v>45.786700000000003</v>
      </c>
      <c r="L54" s="49">
        <f t="shared" si="2"/>
        <v>12.51916015235158</v>
      </c>
    </row>
    <row r="55" spans="1:12">
      <c r="A55" s="49">
        <v>0.36387599999999998</v>
      </c>
      <c r="B55" s="49">
        <v>0.45819700000000002</v>
      </c>
      <c r="C55">
        <v>21.529299999999999</v>
      </c>
      <c r="D55">
        <v>0</v>
      </c>
      <c r="E55" t="s">
        <v>2612</v>
      </c>
      <c r="F55" s="49">
        <f t="shared" si="3"/>
        <v>54</v>
      </c>
      <c r="J55" s="49">
        <f t="shared" si="0"/>
        <v>3.6387599999999996</v>
      </c>
      <c r="K55" s="49">
        <f t="shared" si="1"/>
        <v>45.819700000000005</v>
      </c>
      <c r="L55" s="49">
        <f t="shared" si="2"/>
        <v>12.592119293385661</v>
      </c>
    </row>
    <row r="56" spans="1:12">
      <c r="A56" s="49">
        <v>0.36163600000000001</v>
      </c>
      <c r="B56" s="49">
        <v>0.458708</v>
      </c>
      <c r="C56">
        <v>21.941199999999998</v>
      </c>
      <c r="D56">
        <v>0</v>
      </c>
      <c r="E56" t="s">
        <v>2613</v>
      </c>
      <c r="F56" s="49">
        <f t="shared" si="3"/>
        <v>55</v>
      </c>
      <c r="J56" s="49">
        <f t="shared" si="0"/>
        <v>3.6163600000000002</v>
      </c>
      <c r="K56" s="49">
        <f t="shared" si="1"/>
        <v>45.870800000000003</v>
      </c>
      <c r="L56" s="49">
        <f t="shared" si="2"/>
        <v>12.684246037452024</v>
      </c>
    </row>
    <row r="57" spans="1:12">
      <c r="A57" s="49">
        <v>0.35943900000000001</v>
      </c>
      <c r="B57" s="49">
        <v>0.45960200000000001</v>
      </c>
      <c r="C57">
        <v>22.3446</v>
      </c>
      <c r="D57">
        <v>0</v>
      </c>
      <c r="E57" t="s">
        <v>2614</v>
      </c>
      <c r="F57" s="49">
        <f t="shared" si="3"/>
        <v>56</v>
      </c>
      <c r="J57" s="49">
        <f t="shared" si="0"/>
        <v>3.5943900000000002</v>
      </c>
      <c r="K57" s="49">
        <f t="shared" si="1"/>
        <v>45.9602</v>
      </c>
      <c r="L57" s="49">
        <f t="shared" si="2"/>
        <v>12.78664808215024</v>
      </c>
    </row>
    <row r="58" spans="1:12">
      <c r="A58" s="49">
        <v>0.35736200000000001</v>
      </c>
      <c r="B58" s="49">
        <v>0.46057500000000001</v>
      </c>
      <c r="C58">
        <v>22.749600000000001</v>
      </c>
      <c r="D58">
        <v>0</v>
      </c>
      <c r="E58" t="s">
        <v>2615</v>
      </c>
      <c r="F58" s="49">
        <f t="shared" si="3"/>
        <v>57</v>
      </c>
      <c r="J58" s="49">
        <f t="shared" si="0"/>
        <v>3.57362</v>
      </c>
      <c r="K58" s="49">
        <f t="shared" si="1"/>
        <v>46.057500000000005</v>
      </c>
      <c r="L58" s="49">
        <f t="shared" si="2"/>
        <v>12.888191805508141</v>
      </c>
    </row>
    <row r="59" spans="1:12">
      <c r="A59" s="49">
        <v>0.355852</v>
      </c>
      <c r="B59" s="49">
        <v>0.46088699999999999</v>
      </c>
      <c r="C59">
        <v>23.156400000000001</v>
      </c>
      <c r="D59">
        <v>0</v>
      </c>
      <c r="E59" t="s">
        <v>2616</v>
      </c>
      <c r="F59" s="49">
        <f t="shared" si="3"/>
        <v>58</v>
      </c>
      <c r="J59" s="49">
        <f t="shared" si="0"/>
        <v>3.5585200000000001</v>
      </c>
      <c r="K59" s="49">
        <f t="shared" si="1"/>
        <v>46.088699999999996</v>
      </c>
      <c r="L59" s="49">
        <f t="shared" si="2"/>
        <v>12.95164843811472</v>
      </c>
    </row>
    <row r="60" spans="1:12">
      <c r="A60" s="49">
        <v>0.354819</v>
      </c>
      <c r="B60" s="49">
        <v>0.46076800000000001</v>
      </c>
      <c r="C60">
        <v>23.564</v>
      </c>
      <c r="D60">
        <v>0</v>
      </c>
      <c r="E60" t="s">
        <v>2617</v>
      </c>
      <c r="F60" s="49">
        <f t="shared" si="3"/>
        <v>59</v>
      </c>
      <c r="J60" s="49">
        <f t="shared" si="0"/>
        <v>3.54819</v>
      </c>
      <c r="K60" s="49">
        <f t="shared" si="1"/>
        <v>46.076799999999999</v>
      </c>
      <c r="L60" s="49">
        <f t="shared" si="2"/>
        <v>12.986001313345678</v>
      </c>
    </row>
    <row r="61" spans="1:12">
      <c r="A61" s="49">
        <v>0.35385499999999998</v>
      </c>
      <c r="B61" s="49">
        <v>0.460511</v>
      </c>
      <c r="C61">
        <v>23.968399999999999</v>
      </c>
      <c r="D61">
        <v>0</v>
      </c>
      <c r="E61" t="s">
        <v>2618</v>
      </c>
      <c r="F61" s="49">
        <f t="shared" si="3"/>
        <v>60</v>
      </c>
      <c r="J61" s="49">
        <f t="shared" si="0"/>
        <v>3.5385499999999999</v>
      </c>
      <c r="K61" s="49">
        <f t="shared" si="1"/>
        <v>46.051099999999998</v>
      </c>
      <c r="L61" s="49">
        <f t="shared" si="2"/>
        <v>13.014115951449039</v>
      </c>
    </row>
    <row r="62" spans="1:12">
      <c r="A62" s="49">
        <v>0.35261300000000001</v>
      </c>
      <c r="B62" s="49">
        <v>0.46061800000000003</v>
      </c>
      <c r="C62">
        <v>24.3764</v>
      </c>
      <c r="D62">
        <v>0</v>
      </c>
      <c r="E62" t="s">
        <v>2619</v>
      </c>
      <c r="F62" s="49">
        <f t="shared" si="3"/>
        <v>61</v>
      </c>
      <c r="J62" s="49">
        <f t="shared" si="0"/>
        <v>3.5261300000000002</v>
      </c>
      <c r="K62" s="49">
        <f t="shared" si="1"/>
        <v>46.061800000000005</v>
      </c>
      <c r="L62" s="49">
        <f t="shared" si="2"/>
        <v>13.062989736623438</v>
      </c>
    </row>
    <row r="63" spans="1:12">
      <c r="A63" s="49">
        <v>0.35171599999999997</v>
      </c>
      <c r="B63" s="49">
        <v>0.46087800000000001</v>
      </c>
      <c r="C63">
        <v>24.780799999999999</v>
      </c>
      <c r="D63">
        <v>0</v>
      </c>
      <c r="E63" t="s">
        <v>2620</v>
      </c>
      <c r="F63" s="49">
        <f t="shared" si="3"/>
        <v>62</v>
      </c>
      <c r="J63" s="49">
        <f t="shared" si="0"/>
        <v>3.5171599999999996</v>
      </c>
      <c r="K63" s="49">
        <f t="shared" si="1"/>
        <v>46.087800000000001</v>
      </c>
      <c r="L63" s="49">
        <f t="shared" si="2"/>
        <v>13.103697301231678</v>
      </c>
    </row>
    <row r="64" spans="1:12">
      <c r="A64" s="49">
        <v>0.35070800000000002</v>
      </c>
      <c r="B64" s="49">
        <v>0.46065299999999998</v>
      </c>
      <c r="C64">
        <v>25.189599999999999</v>
      </c>
      <c r="D64">
        <v>0</v>
      </c>
      <c r="E64" t="s">
        <v>2621</v>
      </c>
      <c r="F64" s="49">
        <f t="shared" si="3"/>
        <v>63</v>
      </c>
      <c r="J64" s="49">
        <f t="shared" si="0"/>
        <v>3.5070800000000002</v>
      </c>
      <c r="K64" s="49">
        <f t="shared" si="1"/>
        <v>46.065300000000001</v>
      </c>
      <c r="L64" s="49">
        <f t="shared" si="2"/>
        <v>13.134944170078811</v>
      </c>
    </row>
    <row r="65" spans="1:12">
      <c r="A65" s="49">
        <v>0.349823</v>
      </c>
      <c r="B65" s="49">
        <v>0.46087099999999998</v>
      </c>
      <c r="C65">
        <v>25.596599999999999</v>
      </c>
      <c r="D65">
        <v>0</v>
      </c>
      <c r="E65" t="s">
        <v>2622</v>
      </c>
      <c r="F65" s="49">
        <f t="shared" si="3"/>
        <v>64</v>
      </c>
      <c r="J65" s="49">
        <f t="shared" si="0"/>
        <v>3.49823</v>
      </c>
      <c r="K65" s="49">
        <f t="shared" si="1"/>
        <v>46.0871</v>
      </c>
      <c r="L65" s="49">
        <f t="shared" si="2"/>
        <v>13.174405342130163</v>
      </c>
    </row>
    <row r="66" spans="1:12">
      <c r="A66" s="49">
        <v>0.34924500000000003</v>
      </c>
      <c r="B66" s="49">
        <v>0.46018999999999999</v>
      </c>
      <c r="C66">
        <v>25.999400000000001</v>
      </c>
      <c r="D66">
        <v>0</v>
      </c>
      <c r="E66" t="s">
        <v>2623</v>
      </c>
      <c r="F66" s="49">
        <f t="shared" si="3"/>
        <v>65</v>
      </c>
      <c r="J66" s="49">
        <f t="shared" si="0"/>
        <v>3.4924500000000003</v>
      </c>
      <c r="K66" s="49">
        <f t="shared" si="1"/>
        <v>46.018999999999998</v>
      </c>
      <c r="L66" s="49">
        <f t="shared" si="2"/>
        <v>13.17670975962433</v>
      </c>
    </row>
    <row r="67" spans="1:12">
      <c r="A67" s="49">
        <v>0.34880899999999998</v>
      </c>
      <c r="B67" s="49">
        <v>0.45897199999999999</v>
      </c>
      <c r="C67">
        <v>26.409800000000001</v>
      </c>
      <c r="D67">
        <v>0</v>
      </c>
      <c r="E67" t="s">
        <v>2624</v>
      </c>
      <c r="F67" s="49">
        <f t="shared" si="3"/>
        <v>66</v>
      </c>
      <c r="J67" s="49">
        <f t="shared" ref="J67:J130" si="4">IF(A67&lt;&gt;"",A67*10,"")</f>
        <v>3.4880899999999997</v>
      </c>
      <c r="K67" s="49">
        <f t="shared" ref="K67:K130" si="5">IF(B67&lt;&gt;"",B67*100,"")</f>
        <v>45.897199999999998</v>
      </c>
      <c r="L67" s="49">
        <f t="shared" ref="L67:L130" si="6">IF(F67&lt;&gt;"",IF(K67&lt;&gt;0,K67/J67,0),"")</f>
        <v>13.158261398071724</v>
      </c>
    </row>
    <row r="68" spans="1:12">
      <c r="A68" s="49">
        <v>0.34834100000000001</v>
      </c>
      <c r="B68" s="49">
        <v>0.45838499999999999</v>
      </c>
      <c r="C68">
        <v>26.8139</v>
      </c>
      <c r="D68">
        <v>0</v>
      </c>
      <c r="E68" t="s">
        <v>2625</v>
      </c>
      <c r="F68" s="49">
        <f t="shared" ref="F68:F131" si="7">IF(A68&lt;&gt;"",F67+1,"")</f>
        <v>67</v>
      </c>
      <c r="J68" s="49">
        <f t="shared" si="4"/>
        <v>3.4834100000000001</v>
      </c>
      <c r="K68" s="49">
        <f t="shared" si="5"/>
        <v>45.838499999999996</v>
      </c>
      <c r="L68" s="49">
        <f t="shared" si="6"/>
        <v>13.15908836456231</v>
      </c>
    </row>
    <row r="69" spans="1:12">
      <c r="A69" s="49">
        <v>0.34764499999999998</v>
      </c>
      <c r="B69" s="49">
        <v>0.45872400000000002</v>
      </c>
      <c r="C69">
        <v>27.218</v>
      </c>
      <c r="D69">
        <v>0</v>
      </c>
      <c r="E69" t="s">
        <v>2626</v>
      </c>
      <c r="F69" s="49">
        <f t="shared" si="7"/>
        <v>68</v>
      </c>
      <c r="J69" s="49">
        <f t="shared" si="4"/>
        <v>3.4764499999999998</v>
      </c>
      <c r="K69" s="49">
        <f t="shared" si="5"/>
        <v>45.872399999999999</v>
      </c>
      <c r="L69" s="49">
        <f t="shared" si="6"/>
        <v>13.195184743056855</v>
      </c>
    </row>
    <row r="70" spans="1:12">
      <c r="A70" s="49">
        <v>0.34701100000000001</v>
      </c>
      <c r="B70" s="49">
        <v>0.459393</v>
      </c>
      <c r="C70">
        <v>27.6265</v>
      </c>
      <c r="D70">
        <v>0</v>
      </c>
      <c r="E70" t="s">
        <v>2627</v>
      </c>
      <c r="F70" s="49">
        <f t="shared" si="7"/>
        <v>69</v>
      </c>
      <c r="J70" s="49">
        <f t="shared" si="4"/>
        <v>3.47011</v>
      </c>
      <c r="K70" s="49">
        <f t="shared" si="5"/>
        <v>45.939300000000003</v>
      </c>
      <c r="L70" s="49">
        <f t="shared" si="6"/>
        <v>13.238571687929202</v>
      </c>
    </row>
    <row r="71" spans="1:12">
      <c r="A71" s="49">
        <v>0.34676899999999999</v>
      </c>
      <c r="B71" s="49">
        <v>0.45922400000000002</v>
      </c>
      <c r="C71">
        <v>28.0318</v>
      </c>
      <c r="D71">
        <v>0</v>
      </c>
      <c r="E71" t="s">
        <v>2628</v>
      </c>
      <c r="F71" s="49">
        <f t="shared" si="7"/>
        <v>70</v>
      </c>
      <c r="J71" s="49">
        <f t="shared" si="4"/>
        <v>3.4676900000000002</v>
      </c>
      <c r="K71" s="49">
        <f t="shared" si="5"/>
        <v>45.922400000000003</v>
      </c>
      <c r="L71" s="49">
        <f t="shared" si="6"/>
        <v>13.242936940729995</v>
      </c>
    </row>
    <row r="72" spans="1:12">
      <c r="A72" s="49">
        <v>0.34693299999999999</v>
      </c>
      <c r="B72" s="49">
        <v>0.458208</v>
      </c>
      <c r="C72">
        <v>28.436599999999999</v>
      </c>
      <c r="D72">
        <v>0</v>
      </c>
      <c r="E72" t="s">
        <v>2629</v>
      </c>
      <c r="F72" s="49">
        <f t="shared" si="7"/>
        <v>71</v>
      </c>
      <c r="J72" s="49">
        <f t="shared" si="4"/>
        <v>3.4693299999999998</v>
      </c>
      <c r="K72" s="49">
        <f t="shared" si="5"/>
        <v>45.820799999999998</v>
      </c>
      <c r="L72" s="49">
        <f t="shared" si="6"/>
        <v>13.207391628931235</v>
      </c>
    </row>
    <row r="73" spans="1:12">
      <c r="A73" s="49">
        <v>0.34762900000000002</v>
      </c>
      <c r="B73" s="49">
        <v>0.45667200000000002</v>
      </c>
      <c r="C73">
        <v>28.845199999999998</v>
      </c>
      <c r="D73">
        <v>0</v>
      </c>
      <c r="E73" t="s">
        <v>2630</v>
      </c>
      <c r="F73" s="49">
        <f t="shared" si="7"/>
        <v>72</v>
      </c>
      <c r="J73" s="49">
        <f t="shared" si="4"/>
        <v>3.4762900000000001</v>
      </c>
      <c r="K73" s="49">
        <f t="shared" si="5"/>
        <v>45.667200000000001</v>
      </c>
      <c r="L73" s="49">
        <f t="shared" si="6"/>
        <v>13.136763618685437</v>
      </c>
    </row>
    <row r="74" spans="1:12">
      <c r="A74" s="49">
        <v>0.34891</v>
      </c>
      <c r="B74" s="49">
        <v>0.45439800000000002</v>
      </c>
      <c r="C74">
        <v>29.248699999999999</v>
      </c>
      <c r="D74">
        <v>0</v>
      </c>
      <c r="E74" t="s">
        <v>2631</v>
      </c>
      <c r="F74" s="49">
        <f t="shared" si="7"/>
        <v>73</v>
      </c>
      <c r="J74" s="49">
        <f t="shared" si="4"/>
        <v>3.4891000000000001</v>
      </c>
      <c r="K74" s="49">
        <f t="shared" si="5"/>
        <v>45.439800000000005</v>
      </c>
      <c r="L74" s="49">
        <f t="shared" si="6"/>
        <v>13.023358459201514</v>
      </c>
    </row>
    <row r="75" spans="1:12">
      <c r="A75" s="49">
        <v>0.35035500000000003</v>
      </c>
      <c r="B75" s="49">
        <v>0.45244800000000002</v>
      </c>
      <c r="C75">
        <v>29.658000000000001</v>
      </c>
      <c r="D75">
        <v>0</v>
      </c>
      <c r="E75" t="s">
        <v>2632</v>
      </c>
      <c r="F75" s="49">
        <f t="shared" si="7"/>
        <v>74</v>
      </c>
      <c r="J75" s="49">
        <f t="shared" si="4"/>
        <v>3.5035500000000002</v>
      </c>
      <c r="K75" s="49">
        <f t="shared" si="5"/>
        <v>45.244800000000005</v>
      </c>
      <c r="L75" s="49">
        <f t="shared" si="6"/>
        <v>12.913987241512181</v>
      </c>
    </row>
    <row r="76" spans="1:12">
      <c r="A76" s="49">
        <v>0.35181099999999998</v>
      </c>
      <c r="B76" s="49">
        <v>0.45114700000000002</v>
      </c>
      <c r="C76">
        <v>30.0639</v>
      </c>
      <c r="D76">
        <v>0</v>
      </c>
      <c r="E76" t="s">
        <v>2633</v>
      </c>
      <c r="F76" s="49">
        <f t="shared" si="7"/>
        <v>75</v>
      </c>
      <c r="J76" s="49">
        <f t="shared" si="4"/>
        <v>3.5181100000000001</v>
      </c>
      <c r="K76" s="49">
        <f t="shared" si="5"/>
        <v>45.114699999999999</v>
      </c>
      <c r="L76" s="49">
        <f t="shared" si="6"/>
        <v>12.823561514563217</v>
      </c>
    </row>
    <row r="77" spans="1:12">
      <c r="A77" s="49">
        <v>0.35310399999999997</v>
      </c>
      <c r="B77" s="49">
        <v>0.45069300000000001</v>
      </c>
      <c r="C77">
        <v>30.4694</v>
      </c>
      <c r="D77">
        <v>0</v>
      </c>
      <c r="E77" t="s">
        <v>2634</v>
      </c>
      <c r="F77" s="49">
        <f t="shared" si="7"/>
        <v>76</v>
      </c>
      <c r="J77" s="49">
        <f t="shared" si="4"/>
        <v>3.53104</v>
      </c>
      <c r="K77" s="49">
        <f t="shared" si="5"/>
        <v>45.069299999999998</v>
      </c>
      <c r="L77" s="49">
        <f t="shared" si="6"/>
        <v>12.763746658208346</v>
      </c>
    </row>
    <row r="78" spans="1:12">
      <c r="A78" s="49">
        <v>0.35464299999999999</v>
      </c>
      <c r="B78" s="49">
        <v>0.45020399999999999</v>
      </c>
      <c r="C78">
        <v>30.877099999999999</v>
      </c>
      <c r="D78">
        <v>0</v>
      </c>
      <c r="E78" t="s">
        <v>2635</v>
      </c>
      <c r="F78" s="49">
        <f t="shared" si="7"/>
        <v>77</v>
      </c>
      <c r="J78" s="49">
        <f t="shared" si="4"/>
        <v>3.54643</v>
      </c>
      <c r="K78" s="49">
        <f t="shared" si="5"/>
        <v>45.020400000000002</v>
      </c>
      <c r="L78" s="49">
        <f t="shared" si="6"/>
        <v>12.694568904503967</v>
      </c>
    </row>
    <row r="79" spans="1:12">
      <c r="A79" s="49">
        <v>0.35605500000000001</v>
      </c>
      <c r="B79" s="49">
        <v>0.449855</v>
      </c>
      <c r="C79">
        <v>31.280799999999999</v>
      </c>
      <c r="D79">
        <v>0</v>
      </c>
      <c r="E79" t="s">
        <v>2636</v>
      </c>
      <c r="F79" s="49">
        <f t="shared" si="7"/>
        <v>78</v>
      </c>
      <c r="J79" s="49">
        <f t="shared" si="4"/>
        <v>3.5605500000000001</v>
      </c>
      <c r="K79" s="49">
        <f t="shared" si="5"/>
        <v>44.985500000000002</v>
      </c>
      <c r="L79" s="49">
        <f t="shared" si="6"/>
        <v>12.634424456895704</v>
      </c>
    </row>
    <row r="80" spans="1:12">
      <c r="A80" s="49">
        <v>0.35734199999999999</v>
      </c>
      <c r="B80" s="49">
        <v>0.44975599999999999</v>
      </c>
      <c r="C80">
        <v>31.689299999999999</v>
      </c>
      <c r="D80">
        <v>0</v>
      </c>
      <c r="E80" t="s">
        <v>2637</v>
      </c>
      <c r="F80" s="49">
        <f t="shared" si="7"/>
        <v>79</v>
      </c>
      <c r="J80" s="49">
        <f t="shared" si="4"/>
        <v>3.57342</v>
      </c>
      <c r="K80" s="49">
        <f t="shared" si="5"/>
        <v>44.9756</v>
      </c>
      <c r="L80" s="49">
        <f t="shared" si="6"/>
        <v>12.586149962780754</v>
      </c>
    </row>
    <row r="81" spans="1:12">
      <c r="A81" s="49">
        <v>0.35893900000000001</v>
      </c>
      <c r="B81" s="49">
        <v>0.44944499999999998</v>
      </c>
      <c r="C81">
        <v>32.096200000000003</v>
      </c>
      <c r="D81">
        <v>0</v>
      </c>
      <c r="E81" t="s">
        <v>2638</v>
      </c>
      <c r="F81" s="49">
        <f t="shared" si="7"/>
        <v>80</v>
      </c>
      <c r="J81" s="49">
        <f t="shared" si="4"/>
        <v>3.5893899999999999</v>
      </c>
      <c r="K81" s="49">
        <f t="shared" si="5"/>
        <v>44.944499999999998</v>
      </c>
      <c r="L81" s="49">
        <f t="shared" si="6"/>
        <v>12.521486937891954</v>
      </c>
    </row>
    <row r="82" spans="1:12">
      <c r="A82" s="49">
        <v>0.36039199999999999</v>
      </c>
      <c r="B82" s="49">
        <v>0.44938400000000001</v>
      </c>
      <c r="C82">
        <v>32.498699999999999</v>
      </c>
      <c r="D82">
        <v>0</v>
      </c>
      <c r="E82" t="s">
        <v>2639</v>
      </c>
      <c r="F82" s="49">
        <f t="shared" si="7"/>
        <v>81</v>
      </c>
      <c r="J82" s="49">
        <f t="shared" si="4"/>
        <v>3.60392</v>
      </c>
      <c r="K82" s="49">
        <f t="shared" si="5"/>
        <v>44.938400000000001</v>
      </c>
      <c r="L82" s="49">
        <f t="shared" si="6"/>
        <v>12.469311194477125</v>
      </c>
    </row>
    <row r="83" spans="1:12">
      <c r="A83" s="49">
        <v>0.36168400000000001</v>
      </c>
      <c r="B83" s="49">
        <v>0.44977200000000001</v>
      </c>
      <c r="C83">
        <v>32.911200000000001</v>
      </c>
      <c r="D83">
        <v>0</v>
      </c>
      <c r="E83" t="s">
        <v>2640</v>
      </c>
      <c r="F83" s="49">
        <f t="shared" si="7"/>
        <v>82</v>
      </c>
      <c r="J83" s="49">
        <f t="shared" si="4"/>
        <v>3.6168399999999998</v>
      </c>
      <c r="K83" s="49">
        <f t="shared" si="5"/>
        <v>44.977200000000003</v>
      </c>
      <c r="L83" s="49">
        <f t="shared" si="6"/>
        <v>12.435496178984971</v>
      </c>
    </row>
    <row r="84" spans="1:12">
      <c r="A84" s="49">
        <v>0.36273699999999998</v>
      </c>
      <c r="B84" s="49">
        <v>0.45007000000000003</v>
      </c>
      <c r="C84">
        <v>33.313200000000002</v>
      </c>
      <c r="D84">
        <v>0</v>
      </c>
      <c r="E84" t="s">
        <v>2641</v>
      </c>
      <c r="F84" s="49">
        <f t="shared" si="7"/>
        <v>83</v>
      </c>
      <c r="J84" s="49">
        <f t="shared" si="4"/>
        <v>3.62737</v>
      </c>
      <c r="K84" s="49">
        <f t="shared" si="5"/>
        <v>45.007000000000005</v>
      </c>
      <c r="L84" s="49">
        <f t="shared" si="6"/>
        <v>12.407612126692344</v>
      </c>
    </row>
    <row r="85" spans="1:12">
      <c r="A85" s="49">
        <v>0.36365799999999998</v>
      </c>
      <c r="B85" s="49">
        <v>0.45061899999999999</v>
      </c>
      <c r="C85">
        <v>33.718600000000002</v>
      </c>
      <c r="D85">
        <v>0</v>
      </c>
      <c r="E85" t="s">
        <v>2642</v>
      </c>
      <c r="F85" s="49">
        <f t="shared" si="7"/>
        <v>84</v>
      </c>
      <c r="J85" s="49">
        <f t="shared" si="4"/>
        <v>3.6365799999999999</v>
      </c>
      <c r="K85" s="49">
        <f t="shared" si="5"/>
        <v>45.061900000000001</v>
      </c>
      <c r="L85" s="49">
        <f t="shared" si="6"/>
        <v>12.391285218529498</v>
      </c>
    </row>
    <row r="86" spans="1:12">
      <c r="A86" s="49">
        <v>0.36481599999999997</v>
      </c>
      <c r="B86" s="49">
        <v>0.45132800000000001</v>
      </c>
      <c r="C86">
        <v>34.127200000000002</v>
      </c>
      <c r="D86">
        <v>0</v>
      </c>
      <c r="E86" t="s">
        <v>2643</v>
      </c>
      <c r="F86" s="49">
        <f t="shared" si="7"/>
        <v>85</v>
      </c>
      <c r="J86" s="49">
        <f t="shared" si="4"/>
        <v>3.6481599999999998</v>
      </c>
      <c r="K86" s="49">
        <f t="shared" si="5"/>
        <v>45.132800000000003</v>
      </c>
      <c r="L86" s="49">
        <f t="shared" si="6"/>
        <v>12.371387219858779</v>
      </c>
    </row>
    <row r="87" spans="1:12">
      <c r="A87" s="49">
        <v>0.36638700000000002</v>
      </c>
      <c r="B87" s="49">
        <v>0.45156299999999999</v>
      </c>
      <c r="C87">
        <v>34.531100000000002</v>
      </c>
      <c r="D87">
        <v>0</v>
      </c>
      <c r="E87" t="s">
        <v>2644</v>
      </c>
      <c r="F87" s="49">
        <f t="shared" si="7"/>
        <v>86</v>
      </c>
      <c r="J87" s="49">
        <f t="shared" si="4"/>
        <v>3.6638700000000002</v>
      </c>
      <c r="K87" s="49">
        <f t="shared" si="5"/>
        <v>45.156300000000002</v>
      </c>
      <c r="L87" s="49">
        <f t="shared" si="6"/>
        <v>12.324754972201525</v>
      </c>
    </row>
    <row r="88" spans="1:12">
      <c r="A88" s="49">
        <v>0.367925</v>
      </c>
      <c r="B88" s="49">
        <v>0.45170199999999999</v>
      </c>
      <c r="C88">
        <v>34.937899999999999</v>
      </c>
      <c r="D88">
        <v>0</v>
      </c>
      <c r="E88" t="s">
        <v>2645</v>
      </c>
      <c r="F88" s="49">
        <f t="shared" si="7"/>
        <v>87</v>
      </c>
      <c r="J88" s="49">
        <f t="shared" si="4"/>
        <v>3.6792500000000001</v>
      </c>
      <c r="K88" s="49">
        <f t="shared" si="5"/>
        <v>45.170200000000001</v>
      </c>
      <c r="L88" s="49">
        <f t="shared" si="6"/>
        <v>12.277012978188489</v>
      </c>
    </row>
    <row r="89" spans="1:12">
      <c r="A89" s="49">
        <v>0.36924899999999999</v>
      </c>
      <c r="B89" s="49">
        <v>0.45275300000000002</v>
      </c>
      <c r="C89">
        <v>35.344499999999996</v>
      </c>
      <c r="D89">
        <v>0</v>
      </c>
      <c r="E89" t="s">
        <v>2646</v>
      </c>
      <c r="F89" s="49">
        <f t="shared" si="7"/>
        <v>88</v>
      </c>
      <c r="J89" s="49">
        <f t="shared" si="4"/>
        <v>3.6924899999999998</v>
      </c>
      <c r="K89" s="49">
        <f t="shared" si="5"/>
        <v>45.275300000000001</v>
      </c>
      <c r="L89" s="49">
        <f t="shared" si="6"/>
        <v>12.261455007325681</v>
      </c>
    </row>
    <row r="90" spans="1:12">
      <c r="A90" s="49">
        <v>0.37013699999999999</v>
      </c>
      <c r="B90" s="49">
        <v>0.45344800000000002</v>
      </c>
      <c r="C90">
        <v>35.750700000000002</v>
      </c>
      <c r="D90">
        <v>0</v>
      </c>
      <c r="E90" t="s">
        <v>2647</v>
      </c>
      <c r="F90" s="49">
        <f t="shared" si="7"/>
        <v>89</v>
      </c>
      <c r="J90" s="49">
        <f t="shared" si="4"/>
        <v>3.7013699999999998</v>
      </c>
      <c r="K90" s="49">
        <f t="shared" si="5"/>
        <v>45.344799999999999</v>
      </c>
      <c r="L90" s="49">
        <f t="shared" si="6"/>
        <v>12.250815238681893</v>
      </c>
    </row>
    <row r="91" spans="1:12">
      <c r="A91" s="49">
        <v>0.37082500000000002</v>
      </c>
      <c r="B91" s="49">
        <v>0.45397100000000001</v>
      </c>
      <c r="C91">
        <v>36.1599</v>
      </c>
      <c r="D91">
        <v>0</v>
      </c>
      <c r="E91" t="s">
        <v>2648</v>
      </c>
      <c r="F91" s="49">
        <f t="shared" si="7"/>
        <v>90</v>
      </c>
      <c r="J91" s="49">
        <f t="shared" si="4"/>
        <v>3.70825</v>
      </c>
      <c r="K91" s="49">
        <f t="shared" si="5"/>
        <v>45.397100000000002</v>
      </c>
      <c r="L91" s="49">
        <f t="shared" si="6"/>
        <v>12.242189712128363</v>
      </c>
    </row>
    <row r="92" spans="1:12">
      <c r="A92" s="49">
        <v>0.371448</v>
      </c>
      <c r="B92" s="49">
        <v>0.454818</v>
      </c>
      <c r="C92">
        <v>36.561399999999999</v>
      </c>
      <c r="D92">
        <v>0</v>
      </c>
      <c r="E92" t="s">
        <v>2649</v>
      </c>
      <c r="F92" s="49">
        <f t="shared" si="7"/>
        <v>91</v>
      </c>
      <c r="J92" s="49">
        <f t="shared" si="4"/>
        <v>3.71448</v>
      </c>
      <c r="K92" s="49">
        <f t="shared" si="5"/>
        <v>45.4818</v>
      </c>
      <c r="L92" s="49">
        <f t="shared" si="6"/>
        <v>12.244459520578923</v>
      </c>
    </row>
    <row r="93" spans="1:12">
      <c r="A93" s="49">
        <v>0.37229800000000002</v>
      </c>
      <c r="B93" s="49">
        <v>0.455318</v>
      </c>
      <c r="C93">
        <v>36.9679</v>
      </c>
      <c r="D93">
        <v>0</v>
      </c>
      <c r="E93" t="s">
        <v>2650</v>
      </c>
      <c r="F93" s="49">
        <f t="shared" si="7"/>
        <v>92</v>
      </c>
      <c r="J93" s="49">
        <f t="shared" si="4"/>
        <v>3.7229800000000002</v>
      </c>
      <c r="K93" s="49">
        <f t="shared" si="5"/>
        <v>45.531799999999997</v>
      </c>
      <c r="L93" s="49">
        <f t="shared" si="6"/>
        <v>12.22993408506089</v>
      </c>
    </row>
    <row r="94" spans="1:12">
      <c r="A94" s="49">
        <v>0.37343599999999999</v>
      </c>
      <c r="B94" s="49">
        <v>0.45541500000000001</v>
      </c>
      <c r="C94">
        <v>37.376300000000001</v>
      </c>
      <c r="D94">
        <v>0</v>
      </c>
      <c r="E94" t="s">
        <v>2651</v>
      </c>
      <c r="F94" s="49">
        <f t="shared" si="7"/>
        <v>93</v>
      </c>
      <c r="J94" s="49">
        <f t="shared" si="4"/>
        <v>3.7343599999999997</v>
      </c>
      <c r="K94" s="49">
        <f t="shared" si="5"/>
        <v>45.541499999999999</v>
      </c>
      <c r="L94" s="49">
        <f t="shared" si="6"/>
        <v>12.195262374275647</v>
      </c>
    </row>
    <row r="95" spans="1:12">
      <c r="A95" s="49">
        <v>0.37447399999999997</v>
      </c>
      <c r="B95" s="49">
        <v>0.45551399999999997</v>
      </c>
      <c r="C95">
        <v>37.780799999999999</v>
      </c>
      <c r="D95">
        <v>0</v>
      </c>
      <c r="E95" t="s">
        <v>2652</v>
      </c>
      <c r="F95" s="49">
        <f t="shared" si="7"/>
        <v>94</v>
      </c>
      <c r="J95" s="49">
        <f t="shared" si="4"/>
        <v>3.7447399999999997</v>
      </c>
      <c r="K95" s="49">
        <f t="shared" si="5"/>
        <v>45.551400000000001</v>
      </c>
      <c r="L95" s="49">
        <f t="shared" si="6"/>
        <v>12.164102180658739</v>
      </c>
    </row>
    <row r="96" spans="1:12">
      <c r="A96" s="49">
        <v>0.37520900000000001</v>
      </c>
      <c r="B96" s="49">
        <v>0.456621</v>
      </c>
      <c r="C96">
        <v>38.189100000000003</v>
      </c>
      <c r="D96">
        <v>0</v>
      </c>
      <c r="E96" t="s">
        <v>2653</v>
      </c>
      <c r="F96" s="49">
        <f t="shared" si="7"/>
        <v>95</v>
      </c>
      <c r="J96" s="49">
        <f t="shared" si="4"/>
        <v>3.7520899999999999</v>
      </c>
      <c r="K96" s="49">
        <f t="shared" si="5"/>
        <v>45.662100000000002</v>
      </c>
      <c r="L96" s="49">
        <f t="shared" si="6"/>
        <v>12.169777377408325</v>
      </c>
    </row>
    <row r="97" spans="1:12">
      <c r="A97" s="49">
        <v>0.37601099999999998</v>
      </c>
      <c r="B97" s="49">
        <v>0.45731899999999998</v>
      </c>
      <c r="C97">
        <v>38.594000000000001</v>
      </c>
      <c r="D97">
        <v>0</v>
      </c>
      <c r="E97" t="s">
        <v>2654</v>
      </c>
      <c r="F97" s="49">
        <f t="shared" si="7"/>
        <v>96</v>
      </c>
      <c r="J97" s="49">
        <f t="shared" si="4"/>
        <v>3.7601100000000001</v>
      </c>
      <c r="K97" s="49">
        <f t="shared" si="5"/>
        <v>45.731899999999996</v>
      </c>
      <c r="L97" s="49">
        <f t="shared" si="6"/>
        <v>12.162383547289839</v>
      </c>
    </row>
    <row r="98" spans="1:12">
      <c r="A98" s="49">
        <v>0.37686599999999998</v>
      </c>
      <c r="B98" s="49">
        <v>0.457785</v>
      </c>
      <c r="C98">
        <v>38.998899999999999</v>
      </c>
      <c r="D98">
        <v>0</v>
      </c>
      <c r="E98" t="s">
        <v>2655</v>
      </c>
      <c r="F98" s="49">
        <f t="shared" si="7"/>
        <v>97</v>
      </c>
      <c r="J98" s="49">
        <f t="shared" si="4"/>
        <v>3.7686599999999997</v>
      </c>
      <c r="K98" s="49">
        <f t="shared" si="5"/>
        <v>45.778500000000001</v>
      </c>
      <c r="L98" s="49">
        <f t="shared" si="6"/>
        <v>12.147155752973207</v>
      </c>
    </row>
    <row r="99" spans="1:12">
      <c r="A99" s="49">
        <v>0.37742500000000001</v>
      </c>
      <c r="B99" s="49">
        <v>0.45879199999999998</v>
      </c>
      <c r="C99">
        <v>39.406100000000002</v>
      </c>
      <c r="D99">
        <v>0</v>
      </c>
      <c r="E99" t="s">
        <v>2656</v>
      </c>
      <c r="F99" s="49">
        <f t="shared" si="7"/>
        <v>98</v>
      </c>
      <c r="J99" s="49">
        <f t="shared" si="4"/>
        <v>3.7742500000000003</v>
      </c>
      <c r="K99" s="49">
        <f t="shared" si="5"/>
        <v>45.879199999999997</v>
      </c>
      <c r="L99" s="49">
        <f t="shared" si="6"/>
        <v>12.155845532224944</v>
      </c>
    </row>
    <row r="100" spans="1:12">
      <c r="A100" s="49">
        <v>0.37795400000000001</v>
      </c>
      <c r="B100" s="49">
        <v>0.45943299999999998</v>
      </c>
      <c r="C100">
        <v>39.8123</v>
      </c>
      <c r="D100">
        <v>0</v>
      </c>
      <c r="E100" t="s">
        <v>2657</v>
      </c>
      <c r="F100" s="49">
        <f t="shared" si="7"/>
        <v>99</v>
      </c>
      <c r="J100" s="49">
        <f t="shared" si="4"/>
        <v>3.7795399999999999</v>
      </c>
      <c r="K100" s="49">
        <f t="shared" si="5"/>
        <v>45.943300000000001</v>
      </c>
      <c r="L100" s="49">
        <f t="shared" si="6"/>
        <v>12.155791445519826</v>
      </c>
    </row>
    <row r="101" spans="1:12">
      <c r="A101" s="49">
        <v>0.37826100000000001</v>
      </c>
      <c r="B101" s="49">
        <v>0.46012399999999998</v>
      </c>
      <c r="C101">
        <v>40.221400000000003</v>
      </c>
      <c r="D101">
        <v>0</v>
      </c>
      <c r="E101" t="s">
        <v>2658</v>
      </c>
      <c r="F101" s="49">
        <f t="shared" si="7"/>
        <v>100</v>
      </c>
      <c r="J101" s="49">
        <f t="shared" si="4"/>
        <v>3.78261</v>
      </c>
      <c r="K101" s="49">
        <f t="shared" si="5"/>
        <v>46.0124</v>
      </c>
      <c r="L101" s="49">
        <f t="shared" si="6"/>
        <v>12.16419350659994</v>
      </c>
    </row>
    <row r="102" spans="1:12">
      <c r="A102" s="49">
        <v>0.37884499999999999</v>
      </c>
      <c r="B102" s="49">
        <v>0.46048299999999998</v>
      </c>
      <c r="C102">
        <v>40.6248</v>
      </c>
      <c r="D102">
        <v>0</v>
      </c>
      <c r="E102" t="s">
        <v>2659</v>
      </c>
      <c r="F102" s="49">
        <f t="shared" si="7"/>
        <v>101</v>
      </c>
      <c r="J102" s="49">
        <f t="shared" si="4"/>
        <v>3.7884500000000001</v>
      </c>
      <c r="K102" s="49">
        <f t="shared" si="5"/>
        <v>46.048299999999998</v>
      </c>
      <c r="L102" s="49">
        <f t="shared" si="6"/>
        <v>12.154918238329659</v>
      </c>
    </row>
    <row r="103" spans="1:12">
      <c r="A103" s="49">
        <v>0.379195</v>
      </c>
      <c r="B103" s="49">
        <v>0.46099899999999999</v>
      </c>
      <c r="C103">
        <v>41.037599999999998</v>
      </c>
      <c r="D103">
        <v>0</v>
      </c>
      <c r="E103" t="s">
        <v>2660</v>
      </c>
      <c r="F103" s="49">
        <f t="shared" si="7"/>
        <v>102</v>
      </c>
      <c r="J103" s="49">
        <f t="shared" si="4"/>
        <v>3.7919499999999999</v>
      </c>
      <c r="K103" s="49">
        <f t="shared" si="5"/>
        <v>46.099899999999998</v>
      </c>
      <c r="L103" s="49">
        <f t="shared" si="6"/>
        <v>12.15730692651538</v>
      </c>
    </row>
    <row r="104" spans="1:12">
      <c r="A104" s="49">
        <v>0.37943199999999999</v>
      </c>
      <c r="B104" s="49">
        <v>0.46186899999999997</v>
      </c>
      <c r="C104">
        <v>41.437899999999999</v>
      </c>
      <c r="D104">
        <v>0</v>
      </c>
      <c r="E104" t="s">
        <v>2661</v>
      </c>
      <c r="F104" s="49">
        <f t="shared" si="7"/>
        <v>103</v>
      </c>
      <c r="J104" s="49">
        <f t="shared" si="4"/>
        <v>3.7943199999999999</v>
      </c>
      <c r="K104" s="49">
        <f t="shared" si="5"/>
        <v>46.186899999999994</v>
      </c>
      <c r="L104" s="49">
        <f t="shared" si="6"/>
        <v>12.172642265280734</v>
      </c>
    </row>
    <row r="105" spans="1:12">
      <c r="A105" s="49">
        <v>0.37981100000000001</v>
      </c>
      <c r="B105" s="49">
        <v>0.462727</v>
      </c>
      <c r="C105">
        <v>41.844000000000001</v>
      </c>
      <c r="D105">
        <v>0</v>
      </c>
      <c r="E105" t="s">
        <v>2662</v>
      </c>
      <c r="F105" s="49">
        <f t="shared" si="7"/>
        <v>104</v>
      </c>
      <c r="J105" s="49">
        <f t="shared" si="4"/>
        <v>3.7981100000000003</v>
      </c>
      <c r="K105" s="49">
        <f t="shared" si="5"/>
        <v>46.2727</v>
      </c>
      <c r="L105" s="49">
        <f t="shared" si="6"/>
        <v>12.183085797936341</v>
      </c>
    </row>
    <row r="106" spans="1:12">
      <c r="A106" s="49">
        <v>0.38004500000000002</v>
      </c>
      <c r="B106" s="49">
        <v>0.46376099999999998</v>
      </c>
      <c r="C106">
        <v>42.249400000000001</v>
      </c>
      <c r="D106">
        <v>0</v>
      </c>
      <c r="E106" t="s">
        <v>2663</v>
      </c>
      <c r="F106" s="49">
        <f t="shared" si="7"/>
        <v>105</v>
      </c>
      <c r="J106" s="49">
        <f t="shared" si="4"/>
        <v>3.8004500000000001</v>
      </c>
      <c r="K106" s="49">
        <f t="shared" si="5"/>
        <v>46.376100000000001</v>
      </c>
      <c r="L106" s="49">
        <f t="shared" si="6"/>
        <v>12.202791774658264</v>
      </c>
    </row>
    <row r="107" spans="1:12">
      <c r="A107" s="49">
        <v>0.380056</v>
      </c>
      <c r="B107" s="49">
        <v>0.46511599999999997</v>
      </c>
      <c r="C107">
        <v>42.655500000000004</v>
      </c>
      <c r="D107">
        <v>0</v>
      </c>
      <c r="E107" t="s">
        <v>2664</v>
      </c>
      <c r="F107" s="49">
        <f t="shared" si="7"/>
        <v>106</v>
      </c>
      <c r="J107" s="49">
        <f t="shared" si="4"/>
        <v>3.8005599999999999</v>
      </c>
      <c r="K107" s="49">
        <f t="shared" si="5"/>
        <v>46.511599999999994</v>
      </c>
      <c r="L107" s="49">
        <f t="shared" si="6"/>
        <v>12.238091228661037</v>
      </c>
    </row>
    <row r="108" spans="1:12">
      <c r="A108" s="49">
        <v>0.379911</v>
      </c>
      <c r="B108" s="49">
        <v>0.46619300000000002</v>
      </c>
      <c r="C108">
        <v>43.068199999999997</v>
      </c>
      <c r="D108">
        <v>0</v>
      </c>
      <c r="E108" t="s">
        <v>2665</v>
      </c>
      <c r="F108" s="49">
        <f t="shared" si="7"/>
        <v>107</v>
      </c>
      <c r="J108" s="49">
        <f t="shared" si="4"/>
        <v>3.7991099999999998</v>
      </c>
      <c r="K108" s="49">
        <f t="shared" si="5"/>
        <v>46.619300000000003</v>
      </c>
      <c r="L108" s="49">
        <f t="shared" si="6"/>
        <v>12.271110865439539</v>
      </c>
    </row>
    <row r="109" spans="1:12">
      <c r="A109" s="49">
        <v>0.379774</v>
      </c>
      <c r="B109" s="49">
        <v>0.46709000000000001</v>
      </c>
      <c r="C109">
        <v>43.4694</v>
      </c>
      <c r="D109">
        <v>0</v>
      </c>
      <c r="E109" t="s">
        <v>2666</v>
      </c>
      <c r="F109" s="49">
        <f t="shared" si="7"/>
        <v>108</v>
      </c>
      <c r="J109" s="49">
        <f t="shared" si="4"/>
        <v>3.7977400000000001</v>
      </c>
      <c r="K109" s="49">
        <f t="shared" si="5"/>
        <v>46.709000000000003</v>
      </c>
      <c r="L109" s="49">
        <f t="shared" si="6"/>
        <v>12.299156866978782</v>
      </c>
    </row>
    <row r="110" spans="1:12">
      <c r="A110" s="49">
        <v>0.379577</v>
      </c>
      <c r="B110" s="49">
        <v>0.46794999999999998</v>
      </c>
      <c r="C110">
        <v>43.8748</v>
      </c>
      <c r="D110">
        <v>0</v>
      </c>
      <c r="E110" t="s">
        <v>2667</v>
      </c>
      <c r="F110" s="49">
        <f t="shared" si="7"/>
        <v>109</v>
      </c>
      <c r="J110" s="49">
        <f t="shared" si="4"/>
        <v>3.7957700000000001</v>
      </c>
      <c r="K110" s="49">
        <f t="shared" si="5"/>
        <v>46.794999999999995</v>
      </c>
      <c r="L110" s="49">
        <f t="shared" si="6"/>
        <v>12.328196913933139</v>
      </c>
    </row>
    <row r="111" spans="1:12">
      <c r="A111" s="49">
        <v>0.37977300000000003</v>
      </c>
      <c r="B111" s="49">
        <v>0.46903099999999998</v>
      </c>
      <c r="C111">
        <v>44.282699999999998</v>
      </c>
      <c r="D111">
        <v>0</v>
      </c>
      <c r="E111" t="s">
        <v>2668</v>
      </c>
      <c r="F111" s="49">
        <f t="shared" si="7"/>
        <v>110</v>
      </c>
      <c r="J111" s="49">
        <f t="shared" si="4"/>
        <v>3.7977300000000005</v>
      </c>
      <c r="K111" s="49">
        <f t="shared" si="5"/>
        <v>46.903099999999995</v>
      </c>
      <c r="L111" s="49">
        <f t="shared" si="6"/>
        <v>12.350298731084091</v>
      </c>
    </row>
    <row r="112" spans="1:12">
      <c r="A112" s="49">
        <v>0.37981999999999999</v>
      </c>
      <c r="B112" s="49">
        <v>0.47029500000000002</v>
      </c>
      <c r="C112">
        <v>44.686999999999998</v>
      </c>
      <c r="D112">
        <v>0</v>
      </c>
      <c r="E112" t="s">
        <v>2669</v>
      </c>
      <c r="F112" s="49">
        <f t="shared" si="7"/>
        <v>111</v>
      </c>
      <c r="J112" s="49">
        <f t="shared" si="4"/>
        <v>3.7982</v>
      </c>
      <c r="K112" s="49">
        <f t="shared" si="5"/>
        <v>47.029499999999999</v>
      </c>
      <c r="L112" s="49">
        <f t="shared" si="6"/>
        <v>12.382049391817176</v>
      </c>
    </row>
    <row r="113" spans="1:12">
      <c r="A113" s="49">
        <v>0.37965599999999999</v>
      </c>
      <c r="B113" s="49">
        <v>0.47160099999999999</v>
      </c>
      <c r="C113">
        <v>45.096600000000002</v>
      </c>
      <c r="D113">
        <v>0</v>
      </c>
      <c r="E113" t="s">
        <v>2670</v>
      </c>
      <c r="F113" s="49">
        <f t="shared" si="7"/>
        <v>112</v>
      </c>
      <c r="J113" s="49">
        <f t="shared" si="4"/>
        <v>3.7965599999999999</v>
      </c>
      <c r="K113" s="49">
        <f t="shared" si="5"/>
        <v>47.1601</v>
      </c>
      <c r="L113" s="49">
        <f t="shared" si="6"/>
        <v>12.421797627325789</v>
      </c>
    </row>
    <row r="114" spans="1:12">
      <c r="A114" s="49">
        <v>0.379498</v>
      </c>
      <c r="B114" s="49">
        <v>0.472972</v>
      </c>
      <c r="C114">
        <v>45.502000000000002</v>
      </c>
      <c r="D114">
        <v>0</v>
      </c>
      <c r="E114" t="s">
        <v>2671</v>
      </c>
      <c r="F114" s="49">
        <f t="shared" si="7"/>
        <v>113</v>
      </c>
      <c r="J114" s="49">
        <f t="shared" si="4"/>
        <v>3.7949799999999998</v>
      </c>
      <c r="K114" s="49">
        <f t="shared" si="5"/>
        <v>47.297200000000004</v>
      </c>
      <c r="L114" s="49">
        <f t="shared" si="6"/>
        <v>12.463095984695574</v>
      </c>
    </row>
    <row r="115" spans="1:12">
      <c r="A115" s="49">
        <v>0.37950699999999998</v>
      </c>
      <c r="B115" s="49">
        <v>0.474416</v>
      </c>
      <c r="C115">
        <v>45.906199999999998</v>
      </c>
      <c r="D115">
        <v>0</v>
      </c>
      <c r="E115" t="s">
        <v>2672</v>
      </c>
      <c r="F115" s="49">
        <f t="shared" si="7"/>
        <v>114</v>
      </c>
      <c r="J115" s="49">
        <f t="shared" si="4"/>
        <v>3.7950699999999999</v>
      </c>
      <c r="K115" s="49">
        <f t="shared" si="5"/>
        <v>47.441600000000001</v>
      </c>
      <c r="L115" s="49">
        <f t="shared" si="6"/>
        <v>12.500849786696952</v>
      </c>
    </row>
    <row r="116" spans="1:12">
      <c r="A116" s="49">
        <v>0.37957800000000003</v>
      </c>
      <c r="B116" s="49">
        <v>0.47611100000000001</v>
      </c>
      <c r="C116">
        <v>46.312199999999997</v>
      </c>
      <c r="D116">
        <v>0</v>
      </c>
      <c r="E116" t="s">
        <v>2673</v>
      </c>
      <c r="F116" s="49">
        <f t="shared" si="7"/>
        <v>115</v>
      </c>
      <c r="J116" s="49">
        <f t="shared" si="4"/>
        <v>3.7957800000000002</v>
      </c>
      <c r="K116" s="49">
        <f t="shared" si="5"/>
        <v>47.6111</v>
      </c>
      <c r="L116" s="49">
        <f t="shared" si="6"/>
        <v>12.543166358429625</v>
      </c>
    </row>
    <row r="117" spans="1:12">
      <c r="A117" s="49">
        <v>0.37950400000000001</v>
      </c>
      <c r="B117" s="49">
        <v>0.47791400000000001</v>
      </c>
      <c r="C117">
        <v>46.719499999999996</v>
      </c>
      <c r="D117">
        <v>0</v>
      </c>
      <c r="E117" t="s">
        <v>2674</v>
      </c>
      <c r="F117" s="49">
        <f t="shared" si="7"/>
        <v>116</v>
      </c>
      <c r="J117" s="49">
        <f t="shared" si="4"/>
        <v>3.7950400000000002</v>
      </c>
      <c r="K117" s="49">
        <f t="shared" si="5"/>
        <v>47.791400000000003</v>
      </c>
      <c r="L117" s="49">
        <f t="shared" si="6"/>
        <v>12.593121548125975</v>
      </c>
    </row>
    <row r="118" spans="1:12">
      <c r="A118" s="49">
        <v>0.37955800000000001</v>
      </c>
      <c r="B118" s="49">
        <v>0.47931699999999999</v>
      </c>
      <c r="C118">
        <v>47.128399999999999</v>
      </c>
      <c r="D118">
        <v>0</v>
      </c>
      <c r="E118" t="s">
        <v>2675</v>
      </c>
      <c r="F118" s="49">
        <f t="shared" si="7"/>
        <v>117</v>
      </c>
      <c r="J118" s="49">
        <f t="shared" si="4"/>
        <v>3.7955800000000002</v>
      </c>
      <c r="K118" s="49">
        <f t="shared" si="5"/>
        <v>47.931699999999999</v>
      </c>
      <c r="L118" s="49">
        <f t="shared" si="6"/>
        <v>12.62829396297799</v>
      </c>
    </row>
    <row r="119" spans="1:12">
      <c r="A119" s="49">
        <v>0.37946099999999999</v>
      </c>
      <c r="B119" s="49">
        <v>0.48058099999999998</v>
      </c>
      <c r="C119">
        <v>47.530700000000003</v>
      </c>
      <c r="D119">
        <v>0</v>
      </c>
      <c r="E119" t="s">
        <v>2676</v>
      </c>
      <c r="F119" s="49">
        <f t="shared" si="7"/>
        <v>118</v>
      </c>
      <c r="J119" s="49">
        <f t="shared" si="4"/>
        <v>3.79461</v>
      </c>
      <c r="K119" s="49">
        <f t="shared" si="5"/>
        <v>48.058099999999996</v>
      </c>
      <c r="L119" s="49">
        <f t="shared" si="6"/>
        <v>12.664832486078938</v>
      </c>
    </row>
    <row r="120" spans="1:12">
      <c r="A120" s="49">
        <v>0.37889400000000001</v>
      </c>
      <c r="B120" s="49">
        <v>0.48235899999999998</v>
      </c>
      <c r="C120">
        <v>47.940100000000001</v>
      </c>
      <c r="D120">
        <v>0</v>
      </c>
      <c r="E120" t="s">
        <v>2677</v>
      </c>
      <c r="F120" s="49">
        <f t="shared" si="7"/>
        <v>119</v>
      </c>
      <c r="J120" s="49">
        <f t="shared" si="4"/>
        <v>3.7889400000000002</v>
      </c>
      <c r="K120" s="49">
        <f t="shared" si="5"/>
        <v>48.235900000000001</v>
      </c>
      <c r="L120" s="49">
        <f t="shared" si="6"/>
        <v>12.730710964016321</v>
      </c>
    </row>
    <row r="121" spans="1:12">
      <c r="A121" s="49">
        <v>0.378245</v>
      </c>
      <c r="B121" s="49">
        <v>0.48407800000000001</v>
      </c>
      <c r="C121">
        <v>48.344200000000001</v>
      </c>
      <c r="D121">
        <v>0</v>
      </c>
      <c r="E121" t="s">
        <v>2678</v>
      </c>
      <c r="F121" s="49">
        <f t="shared" si="7"/>
        <v>120</v>
      </c>
      <c r="J121" s="49">
        <f t="shared" si="4"/>
        <v>3.7824499999999999</v>
      </c>
      <c r="K121" s="49">
        <f t="shared" si="5"/>
        <v>48.407800000000002</v>
      </c>
      <c r="L121" s="49">
        <f t="shared" si="6"/>
        <v>12.798001295456649</v>
      </c>
    </row>
    <row r="122" spans="1:12">
      <c r="A122" s="49">
        <v>0.37717699999999998</v>
      </c>
      <c r="B122" s="49">
        <v>0.48557899999999998</v>
      </c>
      <c r="C122">
        <v>48.749200000000002</v>
      </c>
      <c r="D122">
        <v>0</v>
      </c>
      <c r="E122" t="s">
        <v>2679</v>
      </c>
      <c r="F122" s="49">
        <f t="shared" si="7"/>
        <v>121</v>
      </c>
      <c r="J122" s="49">
        <f t="shared" si="4"/>
        <v>3.7717700000000001</v>
      </c>
      <c r="K122" s="49">
        <f t="shared" si="5"/>
        <v>48.557899999999997</v>
      </c>
      <c r="L122" s="49">
        <f t="shared" si="6"/>
        <v>12.874035267261789</v>
      </c>
    </row>
    <row r="123" spans="1:12">
      <c r="A123" s="49">
        <v>0.37605100000000002</v>
      </c>
      <c r="B123" s="49">
        <v>0.48710700000000001</v>
      </c>
      <c r="C123">
        <v>49.1586</v>
      </c>
      <c r="D123">
        <v>0</v>
      </c>
      <c r="E123" t="s">
        <v>2680</v>
      </c>
      <c r="F123" s="49">
        <f t="shared" si="7"/>
        <v>122</v>
      </c>
      <c r="J123" s="49">
        <f t="shared" si="4"/>
        <v>3.76051</v>
      </c>
      <c r="K123" s="49">
        <f t="shared" si="5"/>
        <v>48.710700000000003</v>
      </c>
      <c r="L123" s="49">
        <f t="shared" si="6"/>
        <v>12.953216452023796</v>
      </c>
    </row>
    <row r="124" spans="1:12">
      <c r="A124" s="49">
        <v>0.37515199999999999</v>
      </c>
      <c r="B124" s="49">
        <v>0.48793500000000001</v>
      </c>
      <c r="C124">
        <v>49.561999999999998</v>
      </c>
      <c r="D124">
        <v>0</v>
      </c>
      <c r="E124" t="s">
        <v>2681</v>
      </c>
      <c r="F124" s="49">
        <f t="shared" si="7"/>
        <v>123</v>
      </c>
      <c r="J124" s="49">
        <f t="shared" si="4"/>
        <v>3.7515199999999997</v>
      </c>
      <c r="K124" s="49">
        <f t="shared" si="5"/>
        <v>48.793500000000002</v>
      </c>
      <c r="L124" s="49">
        <f t="shared" si="6"/>
        <v>13.006328101676122</v>
      </c>
    </row>
    <row r="125" spans="1:12">
      <c r="A125" s="49">
        <v>0.37420999999999999</v>
      </c>
      <c r="B125" s="49">
        <v>0.48888799999999999</v>
      </c>
      <c r="C125">
        <v>49.967199999999998</v>
      </c>
      <c r="D125">
        <v>0</v>
      </c>
      <c r="E125" t="s">
        <v>2682</v>
      </c>
      <c r="F125" s="49">
        <f t="shared" si="7"/>
        <v>124</v>
      </c>
      <c r="J125" s="49">
        <f t="shared" si="4"/>
        <v>3.7420999999999998</v>
      </c>
      <c r="K125" s="49">
        <f t="shared" si="5"/>
        <v>48.888799999999996</v>
      </c>
      <c r="L125" s="49">
        <f t="shared" si="6"/>
        <v>13.064535955746774</v>
      </c>
    </row>
    <row r="126" spans="1:12">
      <c r="A126" s="49">
        <v>0.37344699999999997</v>
      </c>
      <c r="B126" s="49">
        <v>0.48966399999999999</v>
      </c>
      <c r="C126">
        <v>50.376300000000001</v>
      </c>
      <c r="D126">
        <v>0</v>
      </c>
      <c r="E126" t="s">
        <v>2683</v>
      </c>
      <c r="F126" s="49">
        <f t="shared" si="7"/>
        <v>125</v>
      </c>
      <c r="J126" s="49">
        <f t="shared" si="4"/>
        <v>3.73447</v>
      </c>
      <c r="K126" s="49">
        <f t="shared" si="5"/>
        <v>48.9664</v>
      </c>
      <c r="L126" s="49">
        <f t="shared" si="6"/>
        <v>13.112007861892049</v>
      </c>
    </row>
    <row r="127" spans="1:12">
      <c r="A127" s="49">
        <v>0.37254300000000001</v>
      </c>
      <c r="B127" s="49">
        <v>0.491066</v>
      </c>
      <c r="C127">
        <v>50.783799999999999</v>
      </c>
      <c r="D127">
        <v>0</v>
      </c>
      <c r="E127" t="s">
        <v>2684</v>
      </c>
      <c r="F127" s="49">
        <f t="shared" si="7"/>
        <v>126</v>
      </c>
      <c r="J127" s="49">
        <f t="shared" si="4"/>
        <v>3.7254300000000002</v>
      </c>
      <c r="K127" s="49">
        <f t="shared" si="5"/>
        <v>49.1066</v>
      </c>
      <c r="L127" s="49">
        <f t="shared" si="6"/>
        <v>13.18145824777274</v>
      </c>
    </row>
    <row r="128" spans="1:12">
      <c r="A128" s="49">
        <v>0.37170599999999998</v>
      </c>
      <c r="B128" s="49">
        <v>0.49265500000000001</v>
      </c>
      <c r="C128">
        <v>51.1892</v>
      </c>
      <c r="D128">
        <v>0</v>
      </c>
      <c r="E128" t="s">
        <v>2685</v>
      </c>
      <c r="F128" s="49">
        <f t="shared" si="7"/>
        <v>127</v>
      </c>
      <c r="J128" s="49">
        <f t="shared" si="4"/>
        <v>3.71706</v>
      </c>
      <c r="K128" s="49">
        <f t="shared" si="5"/>
        <v>49.265500000000003</v>
      </c>
      <c r="L128" s="49">
        <f t="shared" si="6"/>
        <v>13.253888826115263</v>
      </c>
    </row>
    <row r="129" spans="1:12">
      <c r="A129" s="49">
        <v>0.371141</v>
      </c>
      <c r="B129" s="49">
        <v>0.49399900000000002</v>
      </c>
      <c r="C129">
        <v>51.594700000000003</v>
      </c>
      <c r="D129">
        <v>0</v>
      </c>
      <c r="E129" t="s">
        <v>2686</v>
      </c>
      <c r="F129" s="49">
        <f t="shared" si="7"/>
        <v>128</v>
      </c>
      <c r="J129" s="49">
        <f t="shared" si="4"/>
        <v>3.7114099999999999</v>
      </c>
      <c r="K129" s="49">
        <f t="shared" si="5"/>
        <v>49.399900000000002</v>
      </c>
      <c r="L129" s="49">
        <f t="shared" si="6"/>
        <v>13.310278303933007</v>
      </c>
    </row>
    <row r="130" spans="1:12">
      <c r="A130" s="49">
        <v>0.37053999999999998</v>
      </c>
      <c r="B130" s="49">
        <v>0.49535600000000002</v>
      </c>
      <c r="C130">
        <v>51.999600000000001</v>
      </c>
      <c r="D130">
        <v>0</v>
      </c>
      <c r="E130" t="s">
        <v>2687</v>
      </c>
      <c r="F130" s="49">
        <f t="shared" si="7"/>
        <v>129</v>
      </c>
      <c r="J130" s="49">
        <f t="shared" si="4"/>
        <v>3.7054</v>
      </c>
      <c r="K130" s="49">
        <f t="shared" si="5"/>
        <v>49.535600000000002</v>
      </c>
      <c r="L130" s="49">
        <f t="shared" si="6"/>
        <v>13.368489231931775</v>
      </c>
    </row>
    <row r="131" spans="1:12">
      <c r="A131" s="49">
        <v>0.36993599999999999</v>
      </c>
      <c r="B131" s="49">
        <v>0.49670399999999998</v>
      </c>
      <c r="C131">
        <v>52.405999999999999</v>
      </c>
      <c r="D131">
        <v>0</v>
      </c>
      <c r="E131" t="s">
        <v>2688</v>
      </c>
      <c r="F131" s="49">
        <f t="shared" si="7"/>
        <v>130</v>
      </c>
      <c r="J131" s="49">
        <f t="shared" ref="J131:J194" si="8">IF(A131&lt;&gt;"",A131*10,"")</f>
        <v>3.69936</v>
      </c>
      <c r="K131" s="49">
        <f t="shared" ref="K131:K194" si="9">IF(B131&lt;&gt;"",B131*100,"")</f>
        <v>49.670400000000001</v>
      </c>
      <c r="L131" s="49">
        <f t="shared" ref="L131:L194" si="10">IF(F131&lt;&gt;"",IF(K131&lt;&gt;0,K131/J131,0),"")</f>
        <v>13.426754898144544</v>
      </c>
    </row>
    <row r="132" spans="1:12">
      <c r="A132" s="49">
        <v>0.36996400000000002</v>
      </c>
      <c r="B132" s="49">
        <v>0.49724600000000002</v>
      </c>
      <c r="C132">
        <v>52.814599999999999</v>
      </c>
      <c r="D132">
        <v>0</v>
      </c>
      <c r="E132" t="s">
        <v>2689</v>
      </c>
      <c r="F132" s="49">
        <f t="shared" ref="F132:F195" si="11">IF(A132&lt;&gt;"",F131+1,"")</f>
        <v>131</v>
      </c>
      <c r="J132" s="49">
        <f t="shared" si="8"/>
        <v>3.69964</v>
      </c>
      <c r="K132" s="49">
        <f t="shared" si="9"/>
        <v>49.724600000000002</v>
      </c>
      <c r="L132" s="49">
        <f t="shared" si="10"/>
        <v>13.44038879458542</v>
      </c>
    </row>
    <row r="133" spans="1:12">
      <c r="A133" s="49">
        <v>0.370334</v>
      </c>
      <c r="B133" s="49">
        <v>0.49769099999999999</v>
      </c>
      <c r="C133">
        <v>53.218699999999998</v>
      </c>
      <c r="D133">
        <v>0</v>
      </c>
      <c r="E133" t="s">
        <v>2690</v>
      </c>
      <c r="F133" s="49">
        <f t="shared" si="11"/>
        <v>132</v>
      </c>
      <c r="J133" s="49">
        <f t="shared" si="8"/>
        <v>3.7033399999999999</v>
      </c>
      <c r="K133" s="49">
        <f t="shared" si="9"/>
        <v>49.769100000000002</v>
      </c>
      <c r="L133" s="49">
        <f t="shared" si="10"/>
        <v>13.438976707512678</v>
      </c>
    </row>
    <row r="134" spans="1:12">
      <c r="A134" s="49">
        <v>0.37077399999999999</v>
      </c>
      <c r="B134" s="49">
        <v>0.49843799999999999</v>
      </c>
      <c r="C134">
        <v>53.625700000000002</v>
      </c>
      <c r="D134">
        <v>0</v>
      </c>
      <c r="E134" t="s">
        <v>2691</v>
      </c>
      <c r="F134" s="49">
        <f t="shared" si="11"/>
        <v>133</v>
      </c>
      <c r="J134" s="49">
        <f t="shared" si="8"/>
        <v>3.7077399999999998</v>
      </c>
      <c r="K134" s="49">
        <f t="shared" si="9"/>
        <v>49.843800000000002</v>
      </c>
      <c r="L134" s="49">
        <f t="shared" si="10"/>
        <v>13.443175627201477</v>
      </c>
    </row>
    <row r="135" spans="1:12">
      <c r="A135" s="49">
        <v>0.37150899999999998</v>
      </c>
      <c r="B135" s="49">
        <v>0.49875999999999998</v>
      </c>
      <c r="C135">
        <v>54.0321</v>
      </c>
      <c r="D135">
        <v>0</v>
      </c>
      <c r="E135" t="s">
        <v>2692</v>
      </c>
      <c r="F135" s="49">
        <f t="shared" si="11"/>
        <v>134</v>
      </c>
      <c r="J135" s="49">
        <f t="shared" si="8"/>
        <v>3.71509</v>
      </c>
      <c r="K135" s="49">
        <f t="shared" si="9"/>
        <v>49.875999999999998</v>
      </c>
      <c r="L135" s="49">
        <f t="shared" si="10"/>
        <v>13.425246763873822</v>
      </c>
    </row>
    <row r="136" spans="1:12">
      <c r="A136" s="49">
        <v>0.37143599999999999</v>
      </c>
      <c r="B136" s="49">
        <v>0.499809</v>
      </c>
      <c r="C136">
        <v>54.435899999999997</v>
      </c>
      <c r="D136">
        <v>0</v>
      </c>
      <c r="E136" t="s">
        <v>2693</v>
      </c>
      <c r="F136" s="49">
        <f t="shared" si="11"/>
        <v>135</v>
      </c>
      <c r="J136" s="49">
        <f t="shared" si="8"/>
        <v>3.7143600000000001</v>
      </c>
      <c r="K136" s="49">
        <f t="shared" si="9"/>
        <v>49.980899999999998</v>
      </c>
      <c r="L136" s="49">
        <f t="shared" si="10"/>
        <v>13.456127031305527</v>
      </c>
    </row>
    <row r="137" spans="1:12">
      <c r="A137" s="49">
        <v>0.37116399999999999</v>
      </c>
      <c r="B137" s="49">
        <v>0.50085900000000005</v>
      </c>
      <c r="C137">
        <v>54.845199999999998</v>
      </c>
      <c r="D137">
        <v>0</v>
      </c>
      <c r="E137" t="s">
        <v>2694</v>
      </c>
      <c r="F137" s="49">
        <f t="shared" si="11"/>
        <v>136</v>
      </c>
      <c r="J137" s="49">
        <f t="shared" si="8"/>
        <v>3.7116400000000001</v>
      </c>
      <c r="K137" s="49">
        <f t="shared" si="9"/>
        <v>50.085900000000002</v>
      </c>
      <c r="L137" s="49">
        <f t="shared" si="10"/>
        <v>13.494277462253883</v>
      </c>
    </row>
    <row r="138" spans="1:12">
      <c r="A138" s="49">
        <v>0.37098999999999999</v>
      </c>
      <c r="B138" s="49">
        <v>0.501915</v>
      </c>
      <c r="C138">
        <v>55.249000000000002</v>
      </c>
      <c r="D138">
        <v>0</v>
      </c>
      <c r="E138" t="s">
        <v>2695</v>
      </c>
      <c r="F138" s="49">
        <f t="shared" si="11"/>
        <v>137</v>
      </c>
      <c r="J138" s="49">
        <f t="shared" si="8"/>
        <v>3.7098999999999998</v>
      </c>
      <c r="K138" s="49">
        <f t="shared" si="9"/>
        <v>50.191499999999998</v>
      </c>
      <c r="L138" s="49">
        <f t="shared" si="10"/>
        <v>13.529070864443787</v>
      </c>
    </row>
    <row r="139" spans="1:12">
      <c r="A139" s="49">
        <v>0.37122300000000003</v>
      </c>
      <c r="B139" s="49">
        <v>0.50251400000000002</v>
      </c>
      <c r="C139">
        <v>55.658000000000001</v>
      </c>
      <c r="D139">
        <v>0</v>
      </c>
      <c r="E139" t="s">
        <v>2696</v>
      </c>
      <c r="F139" s="49">
        <f t="shared" si="11"/>
        <v>138</v>
      </c>
      <c r="J139" s="49">
        <f t="shared" si="8"/>
        <v>3.7122300000000004</v>
      </c>
      <c r="K139" s="49">
        <f t="shared" si="9"/>
        <v>50.251400000000004</v>
      </c>
      <c r="L139" s="49">
        <f t="shared" si="10"/>
        <v>13.536715128103593</v>
      </c>
    </row>
    <row r="140" spans="1:12">
      <c r="A140" s="49">
        <v>0.37139800000000001</v>
      </c>
      <c r="B140" s="49">
        <v>0.50306799999999996</v>
      </c>
      <c r="C140">
        <v>56.0642</v>
      </c>
      <c r="D140">
        <v>0</v>
      </c>
      <c r="E140" t="s">
        <v>2697</v>
      </c>
      <c r="F140" s="49">
        <f t="shared" si="11"/>
        <v>139</v>
      </c>
      <c r="J140" s="49">
        <f t="shared" si="8"/>
        <v>3.7139800000000003</v>
      </c>
      <c r="K140" s="49">
        <f t="shared" si="9"/>
        <v>50.306799999999996</v>
      </c>
      <c r="L140" s="49">
        <f t="shared" si="10"/>
        <v>13.545253340082605</v>
      </c>
    </row>
    <row r="141" spans="1:12">
      <c r="A141" s="49">
        <v>0.37140099999999998</v>
      </c>
      <c r="B141" s="49">
        <v>0.50343800000000005</v>
      </c>
      <c r="C141">
        <v>56.469000000000001</v>
      </c>
      <c r="D141">
        <v>0</v>
      </c>
      <c r="E141" t="s">
        <v>2698</v>
      </c>
      <c r="F141" s="49">
        <f t="shared" si="11"/>
        <v>140</v>
      </c>
      <c r="J141" s="49">
        <f t="shared" si="8"/>
        <v>3.71401</v>
      </c>
      <c r="K141" s="49">
        <f t="shared" si="9"/>
        <v>50.343800000000002</v>
      </c>
      <c r="L141" s="49">
        <f t="shared" si="10"/>
        <v>13.555106205960673</v>
      </c>
    </row>
    <row r="142" spans="1:12">
      <c r="A142" s="49">
        <v>0.37178099999999997</v>
      </c>
      <c r="B142" s="49">
        <v>0.50270599999999999</v>
      </c>
      <c r="C142">
        <v>56.877400000000002</v>
      </c>
      <c r="D142">
        <v>0</v>
      </c>
      <c r="E142" t="s">
        <v>2699</v>
      </c>
      <c r="F142" s="49">
        <f t="shared" si="11"/>
        <v>141</v>
      </c>
      <c r="J142" s="49">
        <f t="shared" si="8"/>
        <v>3.7178099999999996</v>
      </c>
      <c r="K142" s="49">
        <f t="shared" si="9"/>
        <v>50.270600000000002</v>
      </c>
      <c r="L142" s="49">
        <f t="shared" si="10"/>
        <v>13.521562425191176</v>
      </c>
    </row>
    <row r="143" spans="1:12">
      <c r="A143" s="49">
        <v>0.37085499999999999</v>
      </c>
      <c r="B143" s="49">
        <v>0.50443700000000002</v>
      </c>
      <c r="C143">
        <v>57.280200000000001</v>
      </c>
      <c r="D143">
        <v>0</v>
      </c>
      <c r="E143" t="s">
        <v>2700</v>
      </c>
      <c r="F143" s="49">
        <f t="shared" si="11"/>
        <v>142</v>
      </c>
      <c r="J143" s="49">
        <f t="shared" si="8"/>
        <v>3.7085499999999998</v>
      </c>
      <c r="K143" s="49">
        <f t="shared" si="9"/>
        <v>50.4437</v>
      </c>
      <c r="L143" s="49">
        <f t="shared" si="10"/>
        <v>13.602000781976784</v>
      </c>
    </row>
    <row r="144" spans="1:12">
      <c r="A144" s="49">
        <v>0.36845899999999998</v>
      </c>
      <c r="B144" s="49">
        <v>0.507938</v>
      </c>
      <c r="C144">
        <v>57.686999999999998</v>
      </c>
      <c r="D144">
        <v>0</v>
      </c>
      <c r="E144" t="s">
        <v>2701</v>
      </c>
      <c r="F144" s="49">
        <f t="shared" si="11"/>
        <v>143</v>
      </c>
      <c r="J144" s="49">
        <f t="shared" si="8"/>
        <v>3.68459</v>
      </c>
      <c r="K144" s="49">
        <f t="shared" si="9"/>
        <v>50.793799999999997</v>
      </c>
      <c r="L144" s="49">
        <f t="shared" si="10"/>
        <v>13.785468668155751</v>
      </c>
    </row>
    <row r="145" spans="1:12">
      <c r="A145" s="49">
        <v>0.36727399999999999</v>
      </c>
      <c r="B145" s="49">
        <v>0.50785499999999995</v>
      </c>
      <c r="C145">
        <v>58.093699999999998</v>
      </c>
      <c r="D145">
        <v>0</v>
      </c>
      <c r="E145" t="s">
        <v>2702</v>
      </c>
      <c r="F145" s="49">
        <f t="shared" si="11"/>
        <v>144</v>
      </c>
      <c r="J145" s="49">
        <f t="shared" si="8"/>
        <v>3.6727400000000001</v>
      </c>
      <c r="K145" s="49">
        <f t="shared" si="9"/>
        <v>50.785499999999992</v>
      </c>
      <c r="L145" s="49">
        <f t="shared" si="10"/>
        <v>13.827687230786822</v>
      </c>
    </row>
    <row r="146" spans="1:12">
      <c r="A146" s="49">
        <v>0.36601800000000001</v>
      </c>
      <c r="B146" s="49">
        <v>0.50308299999999995</v>
      </c>
      <c r="C146">
        <v>58.500399999999999</v>
      </c>
      <c r="D146">
        <v>0</v>
      </c>
      <c r="E146" t="s">
        <v>2703</v>
      </c>
      <c r="F146" s="49">
        <f t="shared" si="11"/>
        <v>145</v>
      </c>
      <c r="J146" s="49">
        <f t="shared" si="8"/>
        <v>3.66018</v>
      </c>
      <c r="K146" s="49">
        <f t="shared" si="9"/>
        <v>50.308299999999996</v>
      </c>
      <c r="L146" s="49">
        <f t="shared" si="10"/>
        <v>13.744761186608308</v>
      </c>
    </row>
    <row r="147" spans="1:12">
      <c r="A147" s="49">
        <v>0.36443399999999998</v>
      </c>
      <c r="B147" s="49">
        <v>0.50475599999999998</v>
      </c>
      <c r="C147">
        <v>58.907600000000002</v>
      </c>
      <c r="D147">
        <v>0</v>
      </c>
      <c r="E147" t="s">
        <v>2704</v>
      </c>
      <c r="F147" s="49">
        <f t="shared" si="11"/>
        <v>146</v>
      </c>
      <c r="J147" s="49">
        <f t="shared" si="8"/>
        <v>3.6443399999999997</v>
      </c>
      <c r="K147" s="49">
        <f t="shared" si="9"/>
        <v>50.4756</v>
      </c>
      <c r="L147" s="49">
        <f t="shared" si="10"/>
        <v>13.850409127578658</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45856.527280092596</v>
      </c>
      <c r="B2" t="s">
        <v>2705</v>
      </c>
      <c r="C2" s="49"/>
      <c r="D2" s="49"/>
      <c r="E2" s="49">
        <v>4.9668900000000002</v>
      </c>
      <c r="F2" s="49">
        <v>1.8636200000000001</v>
      </c>
      <c r="G2" s="49">
        <v>0.53978099999999996</v>
      </c>
      <c r="H2" s="49">
        <v>0</v>
      </c>
      <c r="I2" s="49">
        <v>4.5778299999999996</v>
      </c>
      <c r="J2" s="49">
        <v>109</v>
      </c>
      <c r="K2" s="49">
        <v>109</v>
      </c>
      <c r="L2" s="49">
        <v>100</v>
      </c>
      <c r="M2" s="521" t="s">
        <v>1549</v>
      </c>
      <c r="O2" s="565" t="str">
        <f>IF(FH_info!B2="","",TRIM(MID(SUBSTITUTE(FH_info!B2,"^",REPT(" ",LEN(FH_info!B2))),LEN(FH_info!B2)*2-LEN(FH_info!B2)+1,LEN(FH_info!B2))))</f>
        <v>최애리</v>
      </c>
      <c r="P2" s="565" t="str">
        <f>IF(FH_info!O2="","",TRIM(MID(SUBSTITUTE(FH_info!O2," ",REPT(" ",LEN(FH_info!O2))),LEN(FH_info!O2)*1-LEN(FH_info!O2)+1,LEN(FH_info!O2))))</f>
        <v>최애리</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63</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4.5778299999999996</v>
      </c>
      <c r="D2">
        <f>MAX(B2:B257)</f>
        <v>10.231999</v>
      </c>
      <c r="G2" t="s">
        <v>1590</v>
      </c>
      <c r="H2">
        <v>4.9668869999999998</v>
      </c>
      <c r="I2">
        <v>4.5778299999999996</v>
      </c>
      <c r="J2">
        <v>0</v>
      </c>
      <c r="K2">
        <v>109</v>
      </c>
      <c r="L2">
        <v>109</v>
      </c>
      <c r="M2">
        <v>1.8636200000000001</v>
      </c>
      <c r="N2">
        <v>0.53978099999999996</v>
      </c>
      <c r="O2">
        <v>0.29136299999999998</v>
      </c>
    </row>
    <row r="3" spans="1:15">
      <c r="A3">
        <v>0</v>
      </c>
      <c r="B3">
        <v>0</v>
      </c>
      <c r="G3" t="s">
        <v>1591</v>
      </c>
      <c r="H3">
        <v>4.9668869999999998</v>
      </c>
      <c r="I3">
        <v>10.231999</v>
      </c>
      <c r="J3">
        <v>0</v>
      </c>
      <c r="K3">
        <v>3</v>
      </c>
      <c r="L3">
        <v>3</v>
      </c>
      <c r="M3">
        <v>0.58331100000000002</v>
      </c>
      <c r="N3">
        <v>0.567469</v>
      </c>
      <c r="O3">
        <v>0.32202199999999997</v>
      </c>
    </row>
    <row r="4" spans="1:15">
      <c r="A4">
        <v>0</v>
      </c>
      <c r="B4">
        <v>0</v>
      </c>
    </row>
    <row r="5" spans="1:15">
      <c r="A5">
        <v>2.0339999999999998E-3</v>
      </c>
      <c r="B5">
        <v>10.231999</v>
      </c>
    </row>
    <row r="6" spans="1:15">
      <c r="A6">
        <v>0</v>
      </c>
      <c r="B6">
        <v>0</v>
      </c>
    </row>
    <row r="7" spans="1:15">
      <c r="A7">
        <v>0</v>
      </c>
      <c r="B7">
        <v>0</v>
      </c>
    </row>
    <row r="8" spans="1:15">
      <c r="A8">
        <v>6.0541999999999999E-2</v>
      </c>
      <c r="B8">
        <v>7.5356610000000002</v>
      </c>
    </row>
    <row r="9" spans="1:15">
      <c r="A9">
        <v>0</v>
      </c>
      <c r="B9">
        <v>0</v>
      </c>
    </row>
    <row r="10" spans="1:15">
      <c r="A10">
        <v>4.6441000000000003E-2</v>
      </c>
      <c r="B10">
        <v>5.7692880000000004</v>
      </c>
    </row>
    <row r="11" spans="1:15">
      <c r="A11">
        <v>0</v>
      </c>
      <c r="B11">
        <v>0</v>
      </c>
    </row>
    <row r="12" spans="1:15">
      <c r="A12">
        <v>0</v>
      </c>
      <c r="B12">
        <v>0</v>
      </c>
    </row>
    <row r="13" spans="1:15">
      <c r="A13">
        <v>0.11139</v>
      </c>
      <c r="B13">
        <v>4.7362710000000003</v>
      </c>
    </row>
    <row r="14" spans="1:15">
      <c r="A14">
        <v>0</v>
      </c>
      <c r="B14">
        <v>0</v>
      </c>
    </row>
    <row r="15" spans="1:15">
      <c r="A15">
        <v>0.114373</v>
      </c>
      <c r="B15">
        <v>3.9209489999999998</v>
      </c>
    </row>
    <row r="16" spans="1:15">
      <c r="A16">
        <v>0</v>
      </c>
      <c r="B16">
        <v>0</v>
      </c>
    </row>
    <row r="17" spans="1:2">
      <c r="A17">
        <v>0</v>
      </c>
      <c r="B17">
        <v>0</v>
      </c>
    </row>
    <row r="18" spans="1:2">
      <c r="A18">
        <v>0.14440700000000001</v>
      </c>
      <c r="B18">
        <v>3.2418309999999999</v>
      </c>
    </row>
    <row r="19" spans="1:2">
      <c r="A19">
        <v>0</v>
      </c>
      <c r="B19">
        <v>0</v>
      </c>
    </row>
    <row r="20" spans="1:2">
      <c r="A20">
        <v>0</v>
      </c>
      <c r="B20">
        <v>0</v>
      </c>
    </row>
    <row r="21" spans="1:2">
      <c r="A21">
        <v>0.186169</v>
      </c>
      <c r="B21">
        <v>2.8347120000000001</v>
      </c>
    </row>
    <row r="22" spans="1:2">
      <c r="A22">
        <v>0</v>
      </c>
      <c r="B22">
        <v>0</v>
      </c>
    </row>
    <row r="23" spans="1:2">
      <c r="A23">
        <v>0.32908500000000002</v>
      </c>
      <c r="B23">
        <v>2.4545089999999998</v>
      </c>
    </row>
    <row r="24" spans="1:2">
      <c r="A24">
        <v>0</v>
      </c>
      <c r="B24">
        <v>0</v>
      </c>
    </row>
    <row r="25" spans="1:2">
      <c r="A25">
        <v>0</v>
      </c>
      <c r="B25">
        <v>0</v>
      </c>
    </row>
    <row r="26" spans="1:2">
      <c r="A26">
        <v>0.421288</v>
      </c>
      <c r="B26">
        <v>2.1741700000000002</v>
      </c>
    </row>
    <row r="27" spans="1:2">
      <c r="A27">
        <v>0</v>
      </c>
      <c r="B27">
        <v>0</v>
      </c>
    </row>
    <row r="28" spans="1:2">
      <c r="A28">
        <v>0.37105100000000002</v>
      </c>
      <c r="B28">
        <v>1.9287460000000001</v>
      </c>
    </row>
    <row r="29" spans="1:2">
      <c r="A29">
        <v>0</v>
      </c>
      <c r="B29">
        <v>0</v>
      </c>
    </row>
    <row r="30" spans="1:2">
      <c r="A30">
        <v>0</v>
      </c>
      <c r="B30">
        <v>0</v>
      </c>
    </row>
    <row r="31" spans="1:2">
      <c r="A31">
        <v>0.43301699999999999</v>
      </c>
      <c r="B31">
        <v>1.7597290000000001</v>
      </c>
    </row>
    <row r="32" spans="1:2">
      <c r="A32">
        <v>0</v>
      </c>
      <c r="B32">
        <v>0</v>
      </c>
    </row>
    <row r="33" spans="1:2">
      <c r="A33">
        <v>0.40881400000000001</v>
      </c>
      <c r="B33">
        <v>1.671322</v>
      </c>
    </row>
    <row r="34" spans="1:2">
      <c r="A34">
        <v>0</v>
      </c>
      <c r="B34">
        <v>0</v>
      </c>
    </row>
    <row r="35" spans="1:2">
      <c r="A35">
        <v>0</v>
      </c>
      <c r="B35">
        <v>0</v>
      </c>
    </row>
    <row r="36" spans="1:2">
      <c r="A36">
        <v>0.48033900000000002</v>
      </c>
      <c r="B36">
        <v>1.580203</v>
      </c>
    </row>
    <row r="37" spans="1:2">
      <c r="A37">
        <v>0</v>
      </c>
      <c r="B37">
        <v>0</v>
      </c>
    </row>
    <row r="38" spans="1:2">
      <c r="A38">
        <v>0</v>
      </c>
      <c r="B38">
        <v>0</v>
      </c>
    </row>
    <row r="39" spans="1:2">
      <c r="A39">
        <v>0.35864400000000002</v>
      </c>
      <c r="B39">
        <v>1.5359320000000001</v>
      </c>
    </row>
    <row r="40" spans="1:2">
      <c r="A40">
        <v>0</v>
      </c>
      <c r="B40">
        <v>0</v>
      </c>
    </row>
    <row r="41" spans="1:2">
      <c r="A41">
        <v>0.53457600000000005</v>
      </c>
      <c r="B41">
        <v>1.5958639999999999</v>
      </c>
    </row>
    <row r="42" spans="1:2">
      <c r="A42">
        <v>0</v>
      </c>
      <c r="B42">
        <v>0</v>
      </c>
    </row>
    <row r="43" spans="1:2">
      <c r="A43">
        <v>0</v>
      </c>
      <c r="B43">
        <v>0</v>
      </c>
    </row>
    <row r="44" spans="1:2">
      <c r="A44">
        <v>0.66955900000000002</v>
      </c>
      <c r="B44">
        <v>1.485492</v>
      </c>
    </row>
    <row r="45" spans="1:2">
      <c r="A45">
        <v>0</v>
      </c>
      <c r="B45">
        <v>0</v>
      </c>
    </row>
    <row r="46" spans="1:2">
      <c r="A46">
        <v>0.65803400000000001</v>
      </c>
      <c r="B46">
        <v>1.4892879999999999</v>
      </c>
    </row>
    <row r="47" spans="1:2">
      <c r="A47">
        <v>0</v>
      </c>
      <c r="B47">
        <v>0</v>
      </c>
    </row>
    <row r="48" spans="1:2">
      <c r="A48">
        <v>0</v>
      </c>
      <c r="B48">
        <v>0</v>
      </c>
    </row>
    <row r="49" spans="1:2">
      <c r="A49">
        <v>0.64061000000000001</v>
      </c>
      <c r="B49">
        <v>1.4206099999999999</v>
      </c>
    </row>
    <row r="50" spans="1:2">
      <c r="A50">
        <v>0</v>
      </c>
      <c r="B50">
        <v>0</v>
      </c>
    </row>
    <row r="51" spans="1:2">
      <c r="A51">
        <v>0.81057599999999996</v>
      </c>
      <c r="B51">
        <v>1.2981689999999999</v>
      </c>
    </row>
    <row r="52" spans="1:2">
      <c r="A52">
        <v>0</v>
      </c>
      <c r="B52">
        <v>0</v>
      </c>
    </row>
    <row r="53" spans="1:2">
      <c r="A53">
        <v>0</v>
      </c>
      <c r="B53">
        <v>0</v>
      </c>
    </row>
    <row r="54" spans="1:2">
      <c r="A54">
        <v>0.951797</v>
      </c>
      <c r="B54">
        <v>1.195797</v>
      </c>
    </row>
    <row r="55" spans="1:2">
      <c r="A55">
        <v>0</v>
      </c>
      <c r="B55">
        <v>0</v>
      </c>
    </row>
    <row r="56" spans="1:2">
      <c r="A56">
        <v>0</v>
      </c>
      <c r="B56">
        <v>0</v>
      </c>
    </row>
    <row r="57" spans="1:2">
      <c r="A57">
        <v>0.89105100000000004</v>
      </c>
      <c r="B57">
        <v>1.073356</v>
      </c>
    </row>
    <row r="58" spans="1:2">
      <c r="A58">
        <v>0</v>
      </c>
      <c r="B58">
        <v>0</v>
      </c>
    </row>
    <row r="59" spans="1:2">
      <c r="A59">
        <v>0.99850799999999995</v>
      </c>
      <c r="B59">
        <v>0.98935600000000001</v>
      </c>
    </row>
    <row r="60" spans="1:2">
      <c r="A60">
        <v>0</v>
      </c>
      <c r="B60">
        <v>0</v>
      </c>
    </row>
    <row r="61" spans="1:2">
      <c r="A61">
        <v>0</v>
      </c>
      <c r="B61">
        <v>0</v>
      </c>
    </row>
    <row r="62" spans="1:2">
      <c r="A62">
        <v>1.002305</v>
      </c>
      <c r="B62">
        <v>0.926508</v>
      </c>
    </row>
    <row r="63" spans="1:2">
      <c r="A63">
        <v>0</v>
      </c>
      <c r="B63">
        <v>0</v>
      </c>
    </row>
    <row r="64" spans="1:2">
      <c r="A64">
        <v>1.063661</v>
      </c>
      <c r="B64">
        <v>0.83342400000000005</v>
      </c>
    </row>
    <row r="65" spans="1:2">
      <c r="A65">
        <v>0</v>
      </c>
      <c r="B65">
        <v>0</v>
      </c>
    </row>
    <row r="66" spans="1:2">
      <c r="A66">
        <v>0</v>
      </c>
      <c r="B66">
        <v>0</v>
      </c>
    </row>
    <row r="67" spans="1:2">
      <c r="A67">
        <v>1.2561359999999999</v>
      </c>
      <c r="B67">
        <v>0.78711900000000001</v>
      </c>
    </row>
    <row r="68" spans="1:2">
      <c r="A68">
        <v>0</v>
      </c>
      <c r="B68">
        <v>0</v>
      </c>
    </row>
    <row r="69" spans="1:2">
      <c r="A69">
        <v>1.355661</v>
      </c>
      <c r="B69">
        <v>0.73837299999999995</v>
      </c>
    </row>
    <row r="70" spans="1:2">
      <c r="A70">
        <v>0</v>
      </c>
      <c r="B70">
        <v>0</v>
      </c>
    </row>
    <row r="71" spans="1:2">
      <c r="A71">
        <v>0</v>
      </c>
      <c r="B71">
        <v>0</v>
      </c>
    </row>
    <row r="72" spans="1:2">
      <c r="A72">
        <v>1.4297629999999999</v>
      </c>
      <c r="B72">
        <v>0.71701700000000002</v>
      </c>
    </row>
    <row r="73" spans="1:2">
      <c r="A73">
        <v>0</v>
      </c>
      <c r="B73">
        <v>0</v>
      </c>
    </row>
    <row r="74" spans="1:2">
      <c r="A74">
        <v>0</v>
      </c>
      <c r="B74">
        <v>0</v>
      </c>
    </row>
    <row r="75" spans="1:2">
      <c r="A75">
        <v>1.7744409999999999</v>
      </c>
      <c r="B75">
        <v>0.70705099999999999</v>
      </c>
    </row>
    <row r="76" spans="1:2">
      <c r="A76">
        <v>0</v>
      </c>
      <c r="B76">
        <v>0</v>
      </c>
    </row>
    <row r="77" spans="1:2">
      <c r="A77">
        <v>1.896814</v>
      </c>
      <c r="B77">
        <v>0.64718600000000004</v>
      </c>
    </row>
    <row r="78" spans="1:2">
      <c r="A78">
        <v>0</v>
      </c>
      <c r="B78">
        <v>0</v>
      </c>
    </row>
    <row r="79" spans="1:2">
      <c r="A79">
        <v>0</v>
      </c>
      <c r="B79">
        <v>0</v>
      </c>
    </row>
    <row r="80" spans="1:2">
      <c r="A80">
        <v>2.3182369999999999</v>
      </c>
      <c r="B80">
        <v>0.61505100000000001</v>
      </c>
    </row>
    <row r="81" spans="1:2">
      <c r="A81">
        <v>0</v>
      </c>
      <c r="B81">
        <v>0</v>
      </c>
    </row>
    <row r="82" spans="1:2">
      <c r="A82">
        <v>2.5540340000000001</v>
      </c>
      <c r="B82">
        <v>0.57708499999999996</v>
      </c>
    </row>
    <row r="83" spans="1:2">
      <c r="A83">
        <v>0</v>
      </c>
      <c r="B83">
        <v>0</v>
      </c>
    </row>
    <row r="84" spans="1:2">
      <c r="A84">
        <v>0</v>
      </c>
      <c r="B84">
        <v>0</v>
      </c>
    </row>
    <row r="85" spans="1:2">
      <c r="A85">
        <v>2.895864</v>
      </c>
      <c r="B85">
        <v>0.552068</v>
      </c>
    </row>
    <row r="86" spans="1:2">
      <c r="A86">
        <v>0</v>
      </c>
      <c r="B86">
        <v>0</v>
      </c>
    </row>
    <row r="87" spans="1:2">
      <c r="A87">
        <v>0</v>
      </c>
      <c r="B87">
        <v>0</v>
      </c>
    </row>
    <row r="88" spans="1:2">
      <c r="A88">
        <v>3.3361350000000001</v>
      </c>
      <c r="B88">
        <v>0.49539</v>
      </c>
    </row>
    <row r="89" spans="1:2">
      <c r="A89">
        <v>0</v>
      </c>
      <c r="B89">
        <v>0</v>
      </c>
    </row>
    <row r="90" spans="1:2">
      <c r="A90">
        <v>3.405424</v>
      </c>
      <c r="B90">
        <v>0.448407</v>
      </c>
    </row>
    <row r="91" spans="1:2">
      <c r="A91">
        <v>0</v>
      </c>
      <c r="B91">
        <v>0</v>
      </c>
    </row>
    <row r="92" spans="1:2">
      <c r="A92">
        <v>0</v>
      </c>
      <c r="B92">
        <v>0</v>
      </c>
    </row>
    <row r="93" spans="1:2">
      <c r="A93">
        <v>3.5490849999999998</v>
      </c>
      <c r="B93">
        <v>0.41749199999999997</v>
      </c>
    </row>
    <row r="94" spans="1:2">
      <c r="A94">
        <v>0</v>
      </c>
      <c r="B94">
        <v>0</v>
      </c>
    </row>
    <row r="95" spans="1:2">
      <c r="A95">
        <v>3.7722709999999999</v>
      </c>
      <c r="B95">
        <v>0.39166099999999998</v>
      </c>
    </row>
    <row r="96" spans="1:2">
      <c r="A96">
        <v>0</v>
      </c>
      <c r="B96">
        <v>0</v>
      </c>
    </row>
    <row r="97" spans="1:2">
      <c r="A97">
        <v>0</v>
      </c>
      <c r="B97">
        <v>0</v>
      </c>
    </row>
    <row r="98" spans="1:2">
      <c r="A98">
        <v>3.695932</v>
      </c>
      <c r="B98">
        <v>0.36060999999999999</v>
      </c>
    </row>
    <row r="99" spans="1:2">
      <c r="A99">
        <v>0</v>
      </c>
      <c r="B99">
        <v>0</v>
      </c>
    </row>
    <row r="100" spans="1:2">
      <c r="A100">
        <v>3.48461</v>
      </c>
      <c r="B100">
        <v>0.32176300000000002</v>
      </c>
    </row>
    <row r="101" spans="1:2">
      <c r="A101">
        <v>0</v>
      </c>
      <c r="B101">
        <v>0</v>
      </c>
    </row>
    <row r="102" spans="1:2">
      <c r="A102">
        <v>0</v>
      </c>
      <c r="B102">
        <v>0</v>
      </c>
    </row>
    <row r="103" spans="1:2">
      <c r="A103">
        <v>4.0284069999999996</v>
      </c>
      <c r="B103">
        <v>0.29355900000000001</v>
      </c>
    </row>
    <row r="104" spans="1:2">
      <c r="A104">
        <v>0</v>
      </c>
      <c r="B104">
        <v>0</v>
      </c>
    </row>
    <row r="105" spans="1:2">
      <c r="A105">
        <v>0</v>
      </c>
      <c r="B105">
        <v>0</v>
      </c>
    </row>
    <row r="106" spans="1:2">
      <c r="A106">
        <v>4.205762</v>
      </c>
      <c r="B106">
        <v>0.281559</v>
      </c>
    </row>
    <row r="107" spans="1:2">
      <c r="A107">
        <v>0</v>
      </c>
      <c r="B107">
        <v>0</v>
      </c>
    </row>
    <row r="108" spans="1:2">
      <c r="A108">
        <v>3.872881</v>
      </c>
      <c r="B108">
        <v>0.274644</v>
      </c>
    </row>
    <row r="109" spans="1:2">
      <c r="A109">
        <v>0</v>
      </c>
      <c r="B109">
        <v>0</v>
      </c>
    </row>
    <row r="110" spans="1:2">
      <c r="A110">
        <v>0</v>
      </c>
      <c r="B110">
        <v>0</v>
      </c>
    </row>
    <row r="111" spans="1:2">
      <c r="A111">
        <v>4.5778299999999996</v>
      </c>
      <c r="B111">
        <v>0.26074599999999998</v>
      </c>
    </row>
    <row r="112" spans="1:2">
      <c r="A112">
        <v>0</v>
      </c>
      <c r="B112">
        <v>0</v>
      </c>
    </row>
    <row r="113" spans="1:2">
      <c r="A113">
        <v>4.3175600000000003</v>
      </c>
      <c r="B113">
        <v>0.22806799999999999</v>
      </c>
    </row>
    <row r="114" spans="1:2">
      <c r="A114">
        <v>0</v>
      </c>
      <c r="B114">
        <v>0</v>
      </c>
    </row>
    <row r="115" spans="1:2">
      <c r="A115">
        <v>0</v>
      </c>
      <c r="B115">
        <v>0</v>
      </c>
    </row>
    <row r="116" spans="1:2">
      <c r="A116">
        <v>3.6813560000000001</v>
      </c>
      <c r="B116">
        <v>0.20033899999999999</v>
      </c>
    </row>
    <row r="117" spans="1:2">
      <c r="A117">
        <v>0</v>
      </c>
      <c r="B117">
        <v>0</v>
      </c>
    </row>
    <row r="118" spans="1:2">
      <c r="A118">
        <v>3.1526100000000001</v>
      </c>
      <c r="B118">
        <v>0.17105100000000001</v>
      </c>
    </row>
    <row r="119" spans="1:2">
      <c r="A119">
        <v>0</v>
      </c>
      <c r="B119">
        <v>0</v>
      </c>
    </row>
    <row r="120" spans="1:2">
      <c r="A120">
        <v>0</v>
      </c>
      <c r="B120">
        <v>0</v>
      </c>
    </row>
    <row r="121" spans="1:2">
      <c r="A121">
        <v>2.8661690000000002</v>
      </c>
      <c r="B121">
        <v>0.15376300000000001</v>
      </c>
    </row>
    <row r="122" spans="1:2">
      <c r="A122">
        <v>0</v>
      </c>
      <c r="B122">
        <v>0</v>
      </c>
    </row>
    <row r="123" spans="1:2">
      <c r="A123">
        <v>0</v>
      </c>
      <c r="B123">
        <v>0</v>
      </c>
    </row>
    <row r="124" spans="1:2">
      <c r="A124">
        <v>2.0328810000000002</v>
      </c>
      <c r="B124">
        <v>0.12562699999999999</v>
      </c>
    </row>
    <row r="125" spans="1:2">
      <c r="A125">
        <v>0</v>
      </c>
      <c r="B125">
        <v>0</v>
      </c>
    </row>
    <row r="126" spans="1:2">
      <c r="A126">
        <v>1.498305</v>
      </c>
      <c r="B126">
        <v>0.109627</v>
      </c>
    </row>
    <row r="127" spans="1:2">
      <c r="A127">
        <v>0</v>
      </c>
      <c r="B127">
        <v>0</v>
      </c>
    </row>
    <row r="128" spans="1:2">
      <c r="A128">
        <v>0</v>
      </c>
      <c r="B128">
        <v>0</v>
      </c>
    </row>
    <row r="129" spans="1:2">
      <c r="A129">
        <v>1.385966</v>
      </c>
      <c r="B129">
        <v>9.5524999999999999E-2</v>
      </c>
    </row>
    <row r="130" spans="1:2">
      <c r="A130">
        <v>0</v>
      </c>
      <c r="B130">
        <v>0</v>
      </c>
    </row>
    <row r="131" spans="1:2">
      <c r="A131">
        <v>1.4113899999999999</v>
      </c>
      <c r="B131">
        <v>8.4136000000000002E-2</v>
      </c>
    </row>
    <row r="132" spans="1:2">
      <c r="A132">
        <v>0</v>
      </c>
      <c r="B132">
        <v>0</v>
      </c>
    </row>
    <row r="133" spans="1:2">
      <c r="A133">
        <v>0</v>
      </c>
      <c r="B133">
        <v>0</v>
      </c>
    </row>
    <row r="134" spans="1:2">
      <c r="A134">
        <v>1.2963389999999999</v>
      </c>
      <c r="B134">
        <v>6.9558999999999996E-2</v>
      </c>
    </row>
    <row r="135" spans="1:2">
      <c r="A135">
        <v>0</v>
      </c>
      <c r="B135">
        <v>0</v>
      </c>
    </row>
    <row r="136" spans="1:2">
      <c r="A136">
        <v>1.024</v>
      </c>
      <c r="B136">
        <v>5.4441000000000003E-2</v>
      </c>
    </row>
    <row r="137" spans="1:2">
      <c r="A137">
        <v>0</v>
      </c>
      <c r="B137">
        <v>0</v>
      </c>
    </row>
    <row r="138" spans="1:2">
      <c r="A138">
        <v>0</v>
      </c>
      <c r="B138">
        <v>0</v>
      </c>
    </row>
    <row r="139" spans="1:2">
      <c r="A139">
        <v>0.85945800000000006</v>
      </c>
      <c r="B139">
        <v>4.3660999999999998E-2</v>
      </c>
    </row>
    <row r="140" spans="1:2">
      <c r="A140">
        <v>0</v>
      </c>
      <c r="B140">
        <v>0</v>
      </c>
    </row>
    <row r="141" spans="1:2">
      <c r="A141">
        <v>0</v>
      </c>
      <c r="B141">
        <v>0</v>
      </c>
    </row>
    <row r="142" spans="1:2">
      <c r="A142">
        <v>0.74196600000000001</v>
      </c>
      <c r="B142">
        <v>3.4034000000000002E-2</v>
      </c>
    </row>
    <row r="143" spans="1:2">
      <c r="A143">
        <v>0</v>
      </c>
      <c r="B143">
        <v>0</v>
      </c>
    </row>
    <row r="144" spans="1:2">
      <c r="A144">
        <v>0.56596599999999997</v>
      </c>
      <c r="B144">
        <v>2.4407000000000002E-2</v>
      </c>
    </row>
    <row r="145" spans="1:2">
      <c r="A145">
        <v>0</v>
      </c>
      <c r="B145">
        <v>0</v>
      </c>
    </row>
    <row r="146" spans="1:2">
      <c r="A146">
        <v>0</v>
      </c>
      <c r="B146">
        <v>0</v>
      </c>
    </row>
    <row r="147" spans="1:2">
      <c r="A147">
        <v>0.58894899999999994</v>
      </c>
      <c r="B147">
        <v>1.7627E-2</v>
      </c>
    </row>
    <row r="148" spans="1:2">
      <c r="A148">
        <v>0</v>
      </c>
      <c r="B148">
        <v>0</v>
      </c>
    </row>
    <row r="149" spans="1:2">
      <c r="A149">
        <v>0.42603400000000002</v>
      </c>
      <c r="B149">
        <v>1.5322000000000001E-2</v>
      </c>
    </row>
    <row r="150" spans="1:2">
      <c r="A150">
        <v>0</v>
      </c>
      <c r="B150">
        <v>0</v>
      </c>
    </row>
    <row r="151" spans="1:2">
      <c r="A151">
        <v>0</v>
      </c>
      <c r="B151">
        <v>0</v>
      </c>
    </row>
    <row r="152" spans="1:2">
      <c r="A152">
        <v>0.40298299999999998</v>
      </c>
      <c r="B152">
        <v>1.1525000000000001E-2</v>
      </c>
    </row>
    <row r="153" spans="1:2">
      <c r="A153">
        <v>0</v>
      </c>
      <c r="B153">
        <v>0</v>
      </c>
    </row>
    <row r="154" spans="1:2">
      <c r="A154">
        <v>0.43993199999999999</v>
      </c>
      <c r="B154">
        <v>9.0849999999999993E-3</v>
      </c>
    </row>
    <row r="155" spans="1:2">
      <c r="A155">
        <v>0</v>
      </c>
      <c r="B155">
        <v>0</v>
      </c>
    </row>
    <row r="156" spans="1:2">
      <c r="A156">
        <v>0</v>
      </c>
      <c r="B156">
        <v>0</v>
      </c>
    </row>
    <row r="157" spans="1:2">
      <c r="A157">
        <v>0.36583100000000002</v>
      </c>
      <c r="B157">
        <v>7.5929999999999999E-3</v>
      </c>
    </row>
    <row r="158" spans="1:2">
      <c r="A158">
        <v>0</v>
      </c>
      <c r="B158">
        <v>0</v>
      </c>
    </row>
    <row r="159" spans="1:2">
      <c r="A159">
        <v>0</v>
      </c>
      <c r="B159">
        <v>0</v>
      </c>
    </row>
    <row r="160" spans="1:2">
      <c r="A160">
        <v>0.294576</v>
      </c>
      <c r="B160">
        <v>7.1190000000000003E-3</v>
      </c>
    </row>
    <row r="161" spans="1:2">
      <c r="A161">
        <v>0</v>
      </c>
      <c r="B161">
        <v>0</v>
      </c>
    </row>
    <row r="162" spans="1:2">
      <c r="A162">
        <v>0.22155900000000001</v>
      </c>
      <c r="B162">
        <v>6.5079999999999999E-3</v>
      </c>
    </row>
    <row r="163" spans="1:2">
      <c r="A163">
        <v>0</v>
      </c>
      <c r="B163">
        <v>0</v>
      </c>
    </row>
    <row r="164" spans="1:2">
      <c r="A164">
        <v>0</v>
      </c>
      <c r="B164">
        <v>0</v>
      </c>
    </row>
    <row r="165" spans="1:2">
      <c r="A165">
        <v>0.13789799999999999</v>
      </c>
      <c r="B165">
        <v>6.7120000000000001E-3</v>
      </c>
    </row>
    <row r="166" spans="1:2">
      <c r="A166">
        <v>0</v>
      </c>
      <c r="B166">
        <v>0</v>
      </c>
    </row>
    <row r="167" spans="1:2">
      <c r="A167">
        <v>0.163525</v>
      </c>
      <c r="B167">
        <v>5.4920000000000004E-3</v>
      </c>
    </row>
    <row r="168" spans="1:2">
      <c r="A168">
        <v>0</v>
      </c>
      <c r="B168">
        <v>0</v>
      </c>
    </row>
    <row r="169" spans="1:2">
      <c r="A169">
        <v>0</v>
      </c>
      <c r="B169">
        <v>0</v>
      </c>
    </row>
    <row r="170" spans="1:2">
      <c r="A170">
        <v>0.10772900000000001</v>
      </c>
      <c r="B170">
        <v>5.8979999999999996E-3</v>
      </c>
    </row>
    <row r="171" spans="1:2">
      <c r="A171">
        <v>0</v>
      </c>
      <c r="B171">
        <v>0</v>
      </c>
    </row>
    <row r="172" spans="1:2">
      <c r="A172">
        <v>0</v>
      </c>
      <c r="B172">
        <v>3.5249999999999999E-3</v>
      </c>
    </row>
    <row r="173" spans="1:2">
      <c r="A173">
        <v>0.109695</v>
      </c>
      <c r="B173">
        <v>0</v>
      </c>
    </row>
    <row r="174" spans="1:2">
      <c r="A174">
        <v>0</v>
      </c>
      <c r="B174">
        <v>0</v>
      </c>
    </row>
    <row r="175" spans="1:2">
      <c r="A175">
        <v>5.7558999999999999E-2</v>
      </c>
      <c r="B175">
        <v>2.9150000000000001E-3</v>
      </c>
    </row>
    <row r="176" spans="1:2">
      <c r="A176">
        <v>0</v>
      </c>
      <c r="B176">
        <v>0</v>
      </c>
    </row>
    <row r="177" spans="1:2">
      <c r="A177">
        <v>0</v>
      </c>
      <c r="B177">
        <v>0</v>
      </c>
    </row>
    <row r="178" spans="1:2">
      <c r="A178">
        <v>3.4644000000000001E-2</v>
      </c>
      <c r="B178">
        <v>7.4600000000000003E-4</v>
      </c>
    </row>
    <row r="179" spans="1:2">
      <c r="A179">
        <v>0</v>
      </c>
      <c r="B179">
        <v>0</v>
      </c>
    </row>
    <row r="180" spans="1:2">
      <c r="A180">
        <v>5.0850000000000001E-3</v>
      </c>
      <c r="B180">
        <v>4.0700000000000003E-4</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0.408035682541797
0.41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0.40803568254179656</v>
      </c>
      <c r="I4" s="322">
        <f>IF(Measurement!AQ7&lt;&gt;"",NORMSDIST((H6-$B$2)/$B$3)*100,"")</f>
        <v>69.308859457719819</v>
      </c>
      <c r="J4" t="str">
        <f>Measurement!AR7</f>
        <v>건강</v>
      </c>
    </row>
    <row r="5" spans="1:11">
      <c r="B5" s="171">
        <v>-10</v>
      </c>
      <c r="C5" s="171">
        <f>NORMSDIST(($B5-$B$2)/$B$3)*100</f>
        <v>7.1097265868555281E-5</v>
      </c>
      <c r="G5" t="s">
        <v>1539</v>
      </c>
      <c r="H5" s="320">
        <f>IF(Measurement!AQ7&lt;-7,-7,Measurement!AQ7)</f>
        <v>0.40803568254179656</v>
      </c>
      <c r="I5" s="321">
        <f>IF(Measurement!AQ7&lt;&gt;"",0,"")</f>
        <v>0</v>
      </c>
    </row>
    <row r="6" spans="1:11">
      <c r="B6" s="171">
        <f>B5+0.1</f>
        <v>-9.9</v>
      </c>
      <c r="C6" s="171">
        <f t="shared" ref="C6:C57" si="0">NORMSDIST(($B6-$B$2)/$B$3)*100</f>
        <v>9.1781224195367343E-5</v>
      </c>
      <c r="H6" s="320">
        <f>IF(Measurement!AQ7&lt;-7,-7,Measurement!AQ7)</f>
        <v>0.40803568254179656</v>
      </c>
      <c r="I6" s="321">
        <f>IF(Measurement!AQ7&lt;&gt;"",NORMSDIST((H6-$B$2)/$B$3)*100,"")</f>
        <v>69.308859457719819</v>
      </c>
    </row>
    <row r="7" spans="1:11">
      <c r="B7" s="171">
        <f t="shared" ref="B7:B70" si="1">B6+0.1</f>
        <v>-9.8000000000000007</v>
      </c>
      <c r="C7" s="171">
        <f t="shared" si="0"/>
        <v>1.1818368021892541E-4</v>
      </c>
      <c r="D7" s="171"/>
      <c r="H7" s="320">
        <f>IF(Measurement!AQ7&lt;&gt;"",-7,"")</f>
        <v>-7</v>
      </c>
      <c r="I7" s="321">
        <f>IF(Measurement!AQ7&lt;&gt;"",NORMSDIST((H6-$B$2)/$B$3)*100,"")</f>
        <v>69.308859457719819</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50.43</v>
      </c>
      <c r="V4" t="s">
        <v>1218</v>
      </c>
    </row>
    <row r="5" spans="1:29">
      <c r="B5" s="171">
        <v>0</v>
      </c>
      <c r="C5" s="171">
        <f>NORMSDIST(($B5-$B$2)/$B$3)*100</f>
        <v>1.2153167836658598</v>
      </c>
      <c r="H5">
        <f>info!W36</f>
        <v>50.430660000000003</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50.430660000000003</v>
      </c>
      <c r="I6" s="171">
        <f>NORMSDIST((H6-$B$2)/$B$3)*100</f>
        <v>50.773863545556019</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50.773863545556019</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1.8636200000000001</v>
      </c>
    </row>
    <row r="3" spans="1:11" ht="18">
      <c r="A3" s="71" t="s">
        <v>1065</v>
      </c>
      <c r="B3" s="557">
        <v>0.71290976993199895</v>
      </c>
      <c r="C3" s="523"/>
      <c r="H3" s="561" t="s">
        <v>2223</v>
      </c>
      <c r="I3" s="562">
        <f>IF(I2=0,0,NORMSDIST((I2-$B$2)/$B$3)*100)</f>
        <v>47.965068772614131</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1.86</v>
      </c>
    </row>
    <row r="6" spans="1:11">
      <c r="B6" s="23">
        <v>0</v>
      </c>
      <c r="C6" s="23">
        <f>NORMSDIST(($B6-$B$2)/$B$3)*100</f>
        <v>0.38478836223957635</v>
      </c>
      <c r="H6" s="205">
        <f>IF(info!V36&gt;I1,I1,info!V36)</f>
        <v>1.8636200000000001</v>
      </c>
      <c r="I6" s="560">
        <v>0</v>
      </c>
    </row>
    <row r="7" spans="1:11">
      <c r="B7" s="23">
        <f>B5+0.05</f>
        <v>0</v>
      </c>
      <c r="C7" s="23">
        <f t="shared" ref="C7:E58" si="0">NORMSDIST(($B7-$B$2)/$B$3)*100</f>
        <v>0.38478836223957635</v>
      </c>
      <c r="H7" s="205">
        <f>IF(info!V36&gt;I1,I1,info!V36)</f>
        <v>1.8636200000000001</v>
      </c>
      <c r="I7" s="560">
        <f>NORMSDIST((H7-$B$2)/$B$3)*100</f>
        <v>47.965068772614131</v>
      </c>
    </row>
    <row r="8" spans="1:11">
      <c r="B8" s="23">
        <f t="shared" ref="B8:B71" si="1">B7+0.05</f>
        <v>0.05</v>
      </c>
      <c r="C8" s="23">
        <f t="shared" si="0"/>
        <v>0.47295624138584591</v>
      </c>
      <c r="D8" s="171"/>
      <c r="H8" s="205">
        <v>0</v>
      </c>
      <c r="I8" s="560">
        <f>NORMSDIST((H7-$B$2)/$B$3)*100</f>
        <v>47.965068772614131</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감정변이도1.86</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1.8636200000000001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1.8636200000000001</v>
      </c>
      <c r="I6" s="171">
        <f>NORMSDIST((H6-$B$2)/$B$3)*100</f>
        <v>6.2487424618115531E-2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6.2487424618115531E-2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45856.527280092596</v>
      </c>
      <c r="I7" s="876"/>
      <c r="J7" s="877"/>
      <c r="K7" s="166" t="str">
        <f>lang!B160</f>
        <v>나이</v>
      </c>
      <c r="L7" s="879" t="str">
        <f>IF(FH_info!B2="","", FH_info!T2)</f>
        <v>63</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최애리</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5</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45856.527280092596</v>
      </c>
      <c r="I7" s="876"/>
      <c r="J7" s="877"/>
      <c r="K7" s="166" t="str">
        <f>lang!B160</f>
        <v>나이</v>
      </c>
      <c r="L7" s="878" t="str">
        <f>IF(FH_info!B2="","", FH_info!T2)</f>
        <v>63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최애리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45856.527280092596</v>
      </c>
      <c r="I7" s="876"/>
      <c r="J7" s="877"/>
      <c r="K7" s="166" t="str">
        <f>lang!B160</f>
        <v>나이</v>
      </c>
      <c r="L7" s="878" t="str">
        <f>IF(FH_info!B2="","", FH_info!T2)</f>
        <v>63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최애리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45856.527280092596</v>
      </c>
      <c r="I7" s="876"/>
      <c r="J7" s="877"/>
      <c r="K7" s="166" t="str">
        <f>lang!B160</f>
        <v>나이</v>
      </c>
      <c r="L7" s="878" t="str">
        <f>IF(FH_info!B2="","", FH_info!T2)</f>
        <v>63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최애리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45856.527280092596</v>
      </c>
      <c r="I7" s="876"/>
      <c r="J7" s="877"/>
      <c r="K7" s="166" t="str">
        <f>lang!B160</f>
        <v>나이</v>
      </c>
      <c r="L7" s="878" t="str">
        <f>IF(FH_info!B2="","", FH_info!T2)</f>
        <v>63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최애리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45856.527280092596</v>
      </c>
      <c r="I7" s="876"/>
      <c r="J7" s="877"/>
      <c r="K7" s="166" t="str">
        <f>lang!B160</f>
        <v>나이</v>
      </c>
      <c r="L7" s="878" t="str">
        <f>IF(FH_info!B2="","", FH_info!T2)</f>
        <v>63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최애리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45856.527280092596</v>
      </c>
      <c r="I7" s="876"/>
      <c r="J7" s="877"/>
      <c r="K7" s="166" t="str">
        <f>lang!B160</f>
        <v>나이</v>
      </c>
      <c r="L7" s="878" t="str">
        <f>IF(FH_info!B2="","", FH_info!T2)</f>
        <v>63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최애리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45856.527280092596</v>
      </c>
      <c r="I7" s="876"/>
      <c r="J7" s="877"/>
      <c r="K7" s="166" t="str">
        <f>lang!B160</f>
        <v>나이</v>
      </c>
      <c r="L7" s="878" t="str">
        <f>IF(FH_info!B2="","", FH_info!T2)</f>
        <v>63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최애리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45856.527280092596</v>
      </c>
      <c r="I7" s="876"/>
      <c r="J7" s="877"/>
      <c r="K7" s="166" t="str">
        <f>lang!B160</f>
        <v>나이</v>
      </c>
      <c r="L7" s="878" t="str">
        <f>IF(FH_info!B2="","", FH_info!T2)</f>
        <v>63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최애리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45856.527280092596</v>
      </c>
      <c r="I7" s="876"/>
      <c r="J7" s="877"/>
      <c r="K7" s="166" t="str">
        <f>lang!B160</f>
        <v>나이</v>
      </c>
      <c r="L7" s="878" t="str">
        <f>IF(FH_info!B2="","", FH_info!T2)</f>
        <v>63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최애리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45856.527280092596</v>
      </c>
      <c r="I7" s="876"/>
      <c r="J7" s="877"/>
      <c r="K7" s="166" t="str">
        <f>lang!B160</f>
        <v>나이</v>
      </c>
      <c r="L7" s="878" t="str">
        <f>IF(FH_info!B2="","", FH_info!T2)</f>
        <v>63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최애리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45856.527280092596</v>
      </c>
      <c r="I7" s="876"/>
      <c r="J7" s="877"/>
      <c r="K7" s="166" t="str">
        <f>lang!B160</f>
        <v>나이</v>
      </c>
      <c r="L7" s="878" t="str">
        <f>IF(FH_info!B2="","", FH_info!T2)</f>
        <v>63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최애리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45856.527280092596</v>
      </c>
      <c r="I7" s="876"/>
      <c r="J7" s="877"/>
      <c r="K7" s="166" t="str">
        <f>lang!B160</f>
        <v>나이</v>
      </c>
      <c r="L7" s="878" t="str">
        <f>IF(FH_info!B2="","", FH_info!T2)</f>
        <v>63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최애리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45856.527280092596</v>
      </c>
      <c r="I7" s="876"/>
      <c r="J7" s="877"/>
      <c r="K7" s="166" t="str">
        <f>lang!B160</f>
        <v>나이</v>
      </c>
      <c r="L7" s="878" t="str">
        <f>IF(FH_info!B2="","", FH_info!T2)</f>
        <v>63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최애리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2025-07-18T03:39:24Z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