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5\vision^BXBr^2^9^\"/>
    </mc:Choice>
  </mc:AlternateContent>
  <xr:revisionPtr revIDLastSave="0" documentId="13_ncr:1_{BCDD7C57-16CA-4636-B8B3-53054CAE7C5E}"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6" l="1"/>
  <c r="L8" i="40"/>
  <c r="L8" i="44"/>
  <c r="Q8" i="37"/>
  <c r="H8" i="40"/>
  <c r="L7" i="43"/>
  <c r="H8" i="44"/>
  <c r="L7" i="30"/>
  <c r="H8" i="33"/>
  <c r="Q8" i="36"/>
  <c r="L7" i="38"/>
  <c r="H8" i="39"/>
  <c r="Q8" i="40"/>
  <c r="L7" i="42"/>
  <c r="Q8" i="44"/>
  <c r="L7" i="46"/>
  <c r="L8" i="41"/>
  <c r="L7" i="33"/>
  <c r="Q8" i="45"/>
  <c r="L8" i="33"/>
  <c r="L8" i="39"/>
  <c r="L8" i="43"/>
  <c r="Q2" i="14"/>
  <c r="H8" i="49"/>
  <c r="H8" i="30"/>
  <c r="Q8" i="33"/>
  <c r="L7" i="37"/>
  <c r="H8" i="38"/>
  <c r="Q8" i="39"/>
  <c r="L7" i="41"/>
  <c r="H8" i="42"/>
  <c r="Q8" i="43"/>
  <c r="L7" i="45"/>
  <c r="H8" i="46"/>
  <c r="Q8" i="30"/>
  <c r="L7" i="36"/>
  <c r="L8" i="37"/>
  <c r="L8" i="45"/>
  <c r="H8" i="36"/>
  <c r="L7" i="39"/>
  <c r="Q8" i="41"/>
  <c r="P2" i="14"/>
  <c r="L8" i="30"/>
  <c r="L8" i="38"/>
  <c r="L8" i="42"/>
  <c r="L8" i="4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15" i="1"/>
  <c r="I40" i="48" s="1"/>
  <c r="L7" i="1"/>
  <c r="I32"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DK17" i="1"/>
  <c r="CJ4" i="1" s="1"/>
  <c r="CK5" i="1" s="1"/>
  <c r="CD7" i="1"/>
  <c r="CC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0"/>
  <c r="O7" i="46"/>
  <c r="O7" i="42"/>
  <c r="O7" i="38"/>
  <c r="O7" i="30"/>
  <c r="O7" i="44"/>
  <c r="O7" i="36"/>
  <c r="O7" i="43"/>
  <c r="O7" i="39"/>
  <c r="O7" i="33"/>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8"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3" i="48" l="1"/>
  <c r="L33" i="18"/>
  <c r="A212" i="17"/>
  <c r="C211" i="17"/>
  <c r="B211" i="17" s="1"/>
  <c r="F209" i="11"/>
  <c r="B209" i="11"/>
  <c r="E209" i="11" s="1"/>
  <c r="A210" i="11"/>
  <c r="C212" i="17" l="1"/>
  <c r="B212" i="17" s="1"/>
  <c r="A213" i="17"/>
  <c r="F210" i="11"/>
  <c r="B210" i="11"/>
  <c r="E210" i="11" s="1"/>
  <c r="A211" i="11"/>
  <c r="Y10" i="1" l="1"/>
  <c r="Y11" i="1"/>
  <c r="Y16" i="1"/>
  <c r="Y9" i="1"/>
  <c r="C213" i="17"/>
  <c r="B213" i="17" s="1"/>
  <c r="A214" i="17"/>
  <c r="F211" i="11"/>
  <c r="A212" i="11"/>
  <c r="B211" i="11"/>
  <c r="E211" i="11" s="1"/>
  <c r="Y7" i="1" l="1"/>
  <c r="Y14" i="1"/>
  <c r="L34" i="48"/>
  <c r="L34" i="18"/>
  <c r="L41" i="48"/>
  <c r="L41" i="18"/>
  <c r="L36" i="48"/>
  <c r="L36" i="18"/>
  <c r="L35" i="48"/>
  <c r="L35" i="18"/>
  <c r="C214" i="17"/>
  <c r="B214" i="17" s="1"/>
  <c r="A215" i="17"/>
  <c r="F212" i="11"/>
  <c r="A213" i="11"/>
  <c r="B212" i="11"/>
  <c r="E212" i="11" s="1"/>
  <c r="Y13" i="1" l="1"/>
  <c r="Y12" i="1"/>
  <c r="L39" i="48"/>
  <c r="L39" i="18"/>
  <c r="L32" i="48"/>
  <c r="L32" i="18"/>
  <c r="C215" i="17"/>
  <c r="B215" i="17" s="1"/>
  <c r="A216" i="17"/>
  <c r="F213" i="11"/>
  <c r="B213" i="11"/>
  <c r="E213" i="11" s="1"/>
  <c r="A214" i="11"/>
  <c r="L37" i="48" l="1"/>
  <c r="L37" i="18"/>
  <c r="L38" i="48"/>
  <c r="L38"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K12" i="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CB33"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CB34"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CB35"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CB36"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CB37" i="11" s="1"/>
  <c r="CB31" i="11" s="1"/>
  <c r="A471" i="17"/>
  <c r="F468" i="11"/>
  <c r="J28" i="18" l="1"/>
  <c r="J28" i="48"/>
  <c r="C471" i="17"/>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CB38"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CB39"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CB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AY15" i="11" s="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<sst xmlns="http://schemas.openxmlformats.org/spreadsheetml/2006/main" count="7407" uniqueCount="2681">
  <si>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</si>
  <si>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</si>
  <si>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</si>
  <si>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</si>
  <si>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</si>
  <si>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</si>
  <si>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</si>
  <si>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</si>
  <si>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</si>
  <si>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</si>
  <si>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</si>
  <si>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</si>
  <si>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</si>
  <si>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</si>
  <si>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</si>
  <si>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</si>
  <si>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</si>
  <si>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</si>
  <si>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</si>
  <si>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</si>
  <si>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</si>
  <si>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</si>
  <si>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</si>
  <si>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</si>
  <si>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</si>
  <si>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</si>
  <si>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</si>
  <si>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</si>
  <si>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</si>
  <si>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</si>
  <si>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</si>
  <si>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</si>
  <si>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</si>
  <si>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</si>
  <si>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</si>
  <si>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</si>
  <si>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</si>
  <si>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</si>
  <si>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</si>
  <si>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</si>
  <si>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</si>
  <si>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</si>
  <si>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</si>
  <si>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</si>
  <si>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</si>
  <si>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</si>
  <si>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</si>
  <si>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</si>
  <si>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</si>
  <si>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</si>
  <si>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</si>
  <si>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</si>
  <si>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</si>
  <si>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</si>
  <si>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</si>
  <si>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</si>
  <si>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</si>
  <si>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</si>
  <si>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</si>
  <si>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</si>
  <si>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</si>
  <si>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</si>
  <si>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</si>
  <si>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</si>
  <si>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</si>
  <si>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</si>
  <si>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</si>
  <si>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</si>
  <si>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</si>
  <si>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</si>
  <si>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</si>
  <si>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</si>
  <si>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</si>
  <si>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</si>
  <si>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</si>
  <si>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</si>
  <si>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</si>
  <si>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</si>
  <si>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</si>
  <si>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</si>
  <si>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</si>
  <si>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</si>
  <si>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</si>
  <si>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</si>
  <si>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</si>
  <si>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</si>
  <si>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</si>
  <si>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</si>
  <si>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</si>
  <si>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</si>
  <si>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</si>
  <si>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</si>
  <si>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</si>
  <si>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</si>
  <si>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</si>
  <si>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</si>
  <si>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</si>
  <si>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</si>
  <si>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</si>
  <si>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</si>
  <si>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</si>
  <si>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</si>
  <si>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</si>
  <si>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</si>
  <si>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</si>
  <si>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</si>
  <si>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</si>
  <si>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</si>
  <si>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</si>
  <si>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</si>
  <si>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</si>
  <si>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</si>
  <si>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</si>
  <si>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</si>
  <si>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</si>
  <si>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</si>
  <si>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</si>
  <si>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</si>
  <si>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</si>
  <si>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</si>
  <si>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</si>
  <si>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</si>
  <si>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</si>
  <si>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</si>
  <si>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</si>
  <si>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</si>
  <si>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</si>
  <si>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</si>
  <si>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</si>
  <si>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</si>
  <si>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</si>
  <si>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</si>
  <si>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</si>
  <si>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</si>
  <si>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</si>
  <si>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</si>
  <si>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</si>
  <si>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</si>
  <si>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</si>
  <si>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</si>
  <si>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</si>
  <si>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</si>
  <si>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</si>
  <si>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</si>
  <si>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</si>
  <si>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</si>
  <si>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</si>
  <si>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</si>
  <si>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</si>
  <si>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</si>
  <si>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</si>
  <si>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</si>
  <si>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</si>
  <si>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</si>
  <si>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</si>
  <si>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</si>
  <si>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</si>
  <si>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</si>
  <si>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</si>
  <si>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</si>
  <si>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</si>
  <si>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</si>
  <si>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</si>
  <si>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</si>
  <si>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</si>
  <si>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</si>
  <si>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</si>
  <si>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</si>
  <si>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</si>
  <si>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</si>
  <si>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</si>
  <si>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</si>
  <si>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</si>
  <si>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</si>
  <si>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</si>
  <si>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</si>
  <si>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</si>
  <si>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</si>
  <si>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</si>
  <si>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</si>
  <si>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</si>
  <si>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</si>
  <si>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</si>
  <si>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</si>
  <si>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</si>
  <si>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</si>
  <si>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</si>
  <si>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</si>
  <si>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</si>
  <si>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</si>
  <si>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</si>
  <si>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</si>
  <si>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</si>
  <si>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</si>
  <si>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</si>
  <si>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</si>
  <si>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</si>
  <si>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</si>
  <si>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</si>
  <si>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</si>
  <si>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</si>
  <si>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</si>
  <si>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</si>
  <si>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</si>
  <si>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</si>
  <si>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</si>
  <si>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</si>
  <si>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</si>
  <si>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</si>
  <si>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</si>
  <si>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</si>
  <si>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</si>
  <si>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</si>
  <si>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</si>
  <si>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</si>
  <si>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</si>
  <si>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</si>
  <si>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</si>
  <si>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</si>
  <si>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</si>
  <si>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</si>
  <si>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</si>
  <si>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</si>
  <si>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</si>
  <si>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</si>
  <si>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</si>
  <si>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</si>
  <si>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</si>
  <si>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</si>
  <si>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</si>
  <si>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</si>
  <si>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</si>
  <si>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</si>
  <si>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</si>
  <si>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</si>
  <si>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</si>
  <si>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</si>
  <si>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</si>
  <si>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</si>
  <si>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</si>
  <si>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</si>
  <si>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</si>
  <si>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</si>
  <si>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</si>
  <si>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</si>
  <si>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</si>
  <si>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</si>
  <si>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</si>
  <si>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</si>
  <si>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</si>
  <si>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</si>
  <si>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</si>
  <si>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</si>
  <si>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</si>
  <si>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</si>
  <si>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</si>
  <si>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</si>
  <si>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</si>
  <si>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</si>
  <si>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</si>
  <si>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</si>
  <si>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</si>
  <si>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</si>
  <si>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</si>
  <si>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</si>
  <si>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</si>
  <si>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</si>
  <si>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</si>
  <si>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</si>
  <si>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</si>
  <si>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</si>
  <si>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</si>
  <si>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</si>
  <si>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</si>
  <si>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</si>
  <si>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</si>
  <si>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</si>
  <si>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</si>
  <si>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</si>
  <si>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</si>
  <si>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</si>
  <si>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</si>
  <si>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</si>
  <si>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</si>
  <si>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</si>
  <si>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</si>
  <si>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</si>
  <si>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</si>
  <si>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</si>
  <si>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</si>
  <si>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</si>
  <si>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</si>
  <si>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</si>
  <si>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</si>
  <si>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</si>
  <si>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</si>
  <si>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</si>
  <si>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</si>
  <si>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</si>
  <si>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</si>
  <si>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</si>
  <si>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</si>
  <si>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</si>
  <si>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</si>
  <si>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</si>
  <si>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</si>
  <si>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</si>
  <si>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</si>
  <si>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</si>
  <si>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</si>
  <si>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</si>
  <si>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</si>
  <si>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</si>
  <si>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</si>
  <si>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</si>
  <si>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</si>
  <si>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</si>
  <si>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</si>
  <si>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</si>
  <si>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</si>
  <si>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</si>
  <si>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</si>
  <si>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</si>
  <si>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</si>
  <si>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</si>
  <si>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</si>
  <si>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</si>
  <si>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</si>
  <si>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</si>
  <si>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</si>
  <si>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</si>
  <si>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</si>
  <si>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</si>
  <si>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</si>
  <si>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</si>
  <si>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</si>
  <si>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</si>
  <si>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</si>
  <si>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</si>
  <si>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</si>
  <si>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</si>
  <si>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</si>
  <si>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</si>
  <si>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</si>
  <si>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</si>
  <si>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</si>
  <si>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</si>
  <si>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</si>
  <si>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</si>
  <si>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</si>
  <si>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</si>
  <si>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</si>
  <si>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</si>
  <si>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</si>
  <si>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</si>
  <si>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</si>
  <si>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</si>
  <si>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</si>
  <si>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</si>
  <si>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</si>
  <si>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</si>
  <si>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</si>
  <si>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</si>
  <si>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</si>
  <si>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</si>
  <si>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</si>
  <si>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</si>
  <si>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</si>
  <si>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</si>
  <si>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</si>
  <si>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</si>
  <si>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</si>
  <si>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</si>
  <si>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</si>
  <si>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</si>
  <si>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</si>
  <si>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</si>
  <si>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</si>
  <si>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</si>
  <si>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</si>
  <si>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</si>
  <si>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</si>
  <si>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</si>
  <si>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</si>
  <si>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</si>
  <si>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</si>
  <si>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</si>
  <si>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</si>
  <si>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</si>
  <si>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</si>
  <si>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</si>
  <si>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</si>
  <si>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</si>
  <si>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</si>
  <si>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</si>
  <si>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</si>
  <si>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</si>
  <si>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</si>
  <si>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</si>
  <si>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</si>
  <si>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</si>
  <si>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</si>
  <si>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</si>
  <si>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</si>
  <si>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</si>
  <si>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</si>
  <si>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</si>
  <si>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</si>
  <si>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</si>
  <si>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</si>
  <si>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</si>
  <si>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</si>
  <si>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</si>
  <si>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</si>
  <si>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</si>
  <si>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</si>
  <si>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</si>
  <si>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</si>
  <si>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</si>
  <si>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</si>
  <si>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</si>
  <si>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</si>
  <si>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</si>
  <si>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</si>
  <si>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</si>
  <si>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</si>
  <si>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</si>
  <si>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</si>
  <si>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</si>
  <si>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</si>
  <si>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</si>
  <si>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</si>
  <si>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</si>
  <si>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</si>
  <si>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</si>
  <si>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</si>
  <si>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</si>
  <si>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</si>
  <si>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</si>
  <si>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</si>
  <si>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</si>
  <si>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</si>
  <si>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</si>
  <si>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</si>
  <si>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</si>
  <si>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</si>
  <si>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</si>
  <si>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</si>
  <si>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</si>
  <si>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</si>
  <si>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</si>
  <si>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</si>
  <si>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</si>
  <si>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</si>
  <si>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</si>
  <si>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</si>
  <si>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</si>
  <si>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</si>
  <si>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</si>
  <si>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</si>
  <si>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</si>
  <si>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</si>
  <si>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</si>
  <si>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</si>
  <si>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</si>
  <si>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</si>
  <si>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</si>
  <si>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</si>
  <si>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</si>
  <si>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</si>
  <si>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</si>
  <si>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</si>
  <si>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</si>
  <si>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</si>
  <si>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</si>
  <si>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</si>
  <si>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</si>
  <si>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</si>
  <si>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</si>
  <si>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</si>
  <si>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</si>
  <si>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</si>
  <si>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</si>
  <si>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</si>
  <si>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</si>
  <si>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</si>
  <si>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</si>
  <si>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</si>
  <si>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</si>
  <si>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</si>
  <si>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</si>
  <si>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</si>
  <si>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</si>
  <si>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</si>
  <si>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</si>
  <si>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</si>
  <si>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</si>
  <si>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</si>
  <si>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</si>
  <si>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</si>
  <si>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</si>
  <si>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</si>
  <si>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</si>
  <si>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</si>
  <si>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</si>
  <si>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</si>
  <si>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</si>
  <si>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</si>
  <si>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</si>
  <si>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</si>
  <si>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</si>
  <si>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</si>
  <si>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</si>
  <si>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</si>
  <si>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</si>
  <si>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</si>
  <si>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</si>
  <si>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</si>
  <si>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</si>
  <si>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</si>
  <si>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</si>
  <si>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</si>
  <si>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</si>
  <si>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</si>
  <si>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</si>
  <si>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</si>
  <si>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</si>
  <si>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</si>
  <si>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</si>
  <si>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</si>
  <si>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</si>
  <si>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</si>
  <si>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</si>
  <si>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</si>
  <si>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</si>
  <si>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</si>
  <si>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</si>
  <si>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</si>
  <si>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</si>
  <si>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</si>
  <si>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</si>
  <si>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</si>
  <si>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</si>
  <si>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</si>
  <si>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</si>
  <si>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</si>
  <si>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</si>
  <si>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</si>
  <si>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</si>
  <si>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</si>
  <si>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</si>
  <si>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</si>
  <si>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</si>
  <si>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</si>
  <si>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</si>
  <si>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</si>
  <si>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</si>
  <si>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</si>
  <si>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</si>
  <si>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</si>
  <si>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</si>
  <si>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</si>
  <si>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</si>
  <si>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</si>
  <si>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</si>
  <si>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</si>
  <si>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</si>
  <si>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</si>
  <si>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</si>
  <si>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</si>
  <si>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</si>
  <si>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</si>
  <si>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</si>
  <si>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</si>
  <si>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</si>
  <si>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</si>
  <si>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</si>
  <si>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</si>
  <si>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</si>
  <si>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</si>
  <si>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</si>
  <si>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</si>
  <si>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</si>
  <si>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</si>
  <si>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</si>
  <si>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</si>
  <si>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</si>
  <si>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</si>
  <si>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</si>
  <si>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</si>
  <si>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</si>
  <si>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</si>
  <si>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</si>
  <si>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</si>
  <si>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</si>
  <si>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</si>
  <si>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</si>
  <si>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</si>
  <si>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</si>
  <si>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</si>
  <si>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</si>
  <si>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</si>
  <si>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</si>
  <si>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</si>
  <si>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</si>
  <si>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</si>
  <si>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</si>
  <si>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</si>
  <si>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</si>
  <si>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</si>
  <si>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</si>
  <si>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</si>
  <si>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</si>
  <si>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</si>
  <si>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</si>
  <si>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</si>
  <si>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</si>
  <si>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</si>
  <si>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</si>
  <si>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</si>
  <si>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</si>
  <si>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</si>
  <si>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</si>
  <si>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</si>
  <si>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</si>
  <si>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</si>
  <si>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</si>
  <si>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</si>
  <si>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</si>
  <si>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</si>
  <si>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</si>
  <si>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</si>
  <si>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</si>
  <si>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</si>
  <si>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</si>
  <si>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</si>
  <si>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</si>
  <si>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</si>
  <si>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</si>
  <si>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</si>
  <si>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</si>
  <si>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</si>
  <si>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</si>
  <si>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</si>
  <si>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</si>
  <si>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</si>
  <si>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</si>
  <si>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</si>
  <si>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</si>
  <si>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</si>
  <si>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</si>
  <si>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</si>
  <si>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</si>
  <si>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</si>
  <si>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</si>
  <si>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</si>
  <si>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</si>
  <si>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</si>
  <si>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</si>
  <si>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</si>
  <si>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</si>
  <si>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</si>
  <si>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</si>
  <si>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</si>
  <si>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</si>
  <si>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</si>
  <si>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</si>
  <si>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</si>
  <si>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</si>
  <si>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</si>
  <si>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</si>
  <si>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</si>
  <si>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</si>
  <si>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</si>
  <si>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</si>
  <si>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</si>
  <si>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</si>
  <si>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</si>
  <si>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</si>
  <si>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</si>
  <si>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</si>
  <si>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</si>
  <si>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</si>
  <si>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</si>
  <si>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</si>
  <si>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</si>
  <si>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</si>
  <si>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</si>
  <si>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</si>
  <si>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</si>
  <si>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</si>
  <si>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</si>
  <si>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</si>
  <si>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</si>
  <si>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</si>
  <si>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</si>
  <si>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</si>
  <si>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</si>
  <si>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</si>
  <si>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</si>
  <si>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</si>
  <si>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</si>
  <si>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</si>
  <si>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</si>
  <si>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</si>
  <si>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</si>
  <si>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</si>
  <si>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</si>
  <si>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</si>
  <si>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</si>
  <si>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</si>
  <si>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</si>
  <si>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</si>
  <si>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</si>
  <si>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</si>
  <si>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</si>
  <si>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</si>
  <si>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</si>
  <si>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</si>
  <si>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</si>
  <si>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</si>
  <si>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</si>
  <si>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</si>
  <si>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</si>
  <si>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</si>
  <si>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</si>
  <si>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</si>
  <si>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</si>
  <si>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</si>
  <si>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</si>
  <si>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</si>
  <si>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</si>
  <si>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</si>
  <si>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</si>
  <si>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</si>
  <si>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</si>
  <si>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</si>
  <si>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</si>
  <si>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</si>
  <si>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</si>
  <si>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</si>
  <si>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</si>
  <si>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</si>
  <si>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</si>
  <si>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</si>
  <si>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</si>
  <si>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</si>
  <si>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</si>
  <si>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</si>
  <si>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</si>
  <si>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</si>
  <si>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</si>
  <si>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</si>
  <si>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</si>
  <si>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</si>
  <si>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</si>
  <si>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</si>
  <si>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</si>
  <si>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</si>
  <si>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</si>
  <si>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</si>
  <si>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</si>
  <si>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</si>
  <si>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</si>
  <si>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</si>
  <si>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</si>
  <si>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</si>
  <si>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</si>
  <si>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</si>
  <si>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</si>
  <si>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</si>
  <si>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</si>
  <si>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</si>
  <si>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</si>
  <si>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</si>
  <si>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</si>
  <si>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</si>
  <si>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</si>
  <si>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</si>
  <si>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</si>
  <si>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</si>
  <si>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</si>
  <si>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</si>
  <si>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</si>
  <si>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</si>
  <si>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</si>
  <si>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</si>
  <si>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</si>
  <si>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</si>
  <si>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</si>
  <si>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</si>
  <si>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</si>
  <si>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</si>
  <si>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</si>
  <si>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</si>
  <si>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</si>
  <si>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</si>
  <si>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</si>
  <si>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</si>
  <si>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</si>
  <si>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</si>
  <si>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</si>
  <si>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</si>
  <si>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</si>
  <si>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</si>
  <si>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</si>
  <si>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</si>
  <si>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</si>
  <si>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</si>
  <si>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</si>
  <si>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</si>
  <si>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</si>
  <si>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</si>
  <si>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</si>
  <si>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</si>
  <si>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</si>
  <si>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</si>
  <si>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</si>
  <si>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</si>
  <si>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</si>
  <si>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</si>
  <si>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</si>
  <si>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</si>
  <si>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</si>
  <si>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</si>
  <si>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</si>
  <si>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</si>
  <si>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</si>
  <si>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</si>
  <si>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</si>
  <si>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</si>
  <si>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</si>
  <si>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</si>
  <si>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</si>
  <si>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</si>
  <si>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</si>
  <si>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</si>
  <si>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</si>
  <si>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</si>
  <si>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</si>
  <si>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</si>
  <si>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</si>
  <si>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</si>
  <si>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</si>
  <si>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</si>
  <si>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</si>
  <si>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</si>
  <si>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</si>
  <si>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</si>
  <si>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</si>
  <si>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</si>
  <si>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</si>
  <si>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</si>
  <si>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</si>
  <si>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</si>
  <si>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</si>
  <si>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</si>
  <si>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</si>
  <si>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</si>
  <si>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</si>
  <si>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</si>
  <si>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</si>
  <si>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</si>
  <si>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</si>
  <si>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</si>
  <si>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</si>
  <si>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</si>
  <si>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</si>
  <si>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</si>
  <si>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</si>
  <si>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</si>
  <si>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</si>
  <si>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</si>
  <si>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</si>
  <si>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</si>
  <si>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</si>
  <si>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</si>
  <si>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</si>
  <si>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</si>
  <si>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</si>
  <si>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</si>
  <si>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</si>
  <si>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</si>
  <si>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</si>
  <si>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</si>
  <si>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</si>
  <si>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</si>
  <si>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</si>
  <si>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</si>
  <si>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</si>
  <si>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</si>
  <si>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</si>
  <si>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</si>
  <si>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</si>
  <si>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</si>
  <si>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</si>
  <si>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</si>
  <si>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</si>
  <si>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</si>
  <si>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</si>
  <si>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</si>
  <si>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</si>
  <si>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</si>
  <si>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</si>
  <si>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</si>
  <si>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</si>
  <si>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</si>
  <si>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</si>
  <si>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</si>
  <si>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</si>
  <si>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</si>
  <si>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</si>
  <si>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</si>
  <si>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</si>
  <si>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</si>
  <si>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</si>
  <si>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</si>
  <si>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</si>
  <si>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</si>
  <si>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</si>
  <si>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</si>
  <si>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</si>
  <si>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</si>
  <si>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</si>
  <si>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</si>
  <si>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</si>
  <si>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</si>
  <si>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</si>
  <si>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</si>
  <si>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</si>
  <si>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</si>
  <si>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</si>
  <si>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</si>
  <si>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</si>
  <si>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</si>
  <si>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</si>
  <si>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</si>
  <si>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</si>
  <si>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</si>
  <si>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</si>
  <si>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</si>
  <si>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</si>
  <si>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</si>
  <si>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</si>
  <si>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</si>
  <si>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</si>
  <si>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</si>
  <si>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</si>
  <si>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</si>
  <si>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</si>
  <si>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</si>
  <si>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</si>
  <si>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</si>
  <si>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</si>
  <si>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</si>
  <si>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</si>
  <si>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</si>
  <si>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</si>
  <si>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</si>
  <si>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</si>
  <si>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</si>
  <si>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</si>
  <si>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</si>
  <si>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</si>
  <si>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</si>
  <si>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</si>
  <si>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</si>
  <si>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</si>
  <si>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</si>
  <si>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</si>
  <si>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</si>
  <si>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</si>
  <si>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</si>
  <si>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</si>
  <si>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</si>
  <si>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</si>
  <si>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</si>
  <si>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</si>
  <si>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</si>
  <si>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</si>
  <si>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</si>
  <si>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</si>
  <si>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</si>
  <si>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</si>
  <si>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</si>
  <si>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</si>
  <si>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</si>
  <si>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</si>
  <si>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</si>
  <si>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</si>
  <si>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</si>
  <si>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</si>
  <si>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</si>
  <si>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</si>
  <si>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</si>
  <si>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</si>
  <si>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</si>
  <si>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</si>
  <si>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</si>
  <si>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</si>
  <si>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</si>
  <si>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</si>
  <si>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</si>
  <si>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</si>
  <si>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</si>
  <si>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</si>
  <si>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</si>
  <si>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</si>
  <si>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</si>
  <si>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</si>
  <si>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</si>
  <si>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</si>
  <si>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</si>
  <si>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</si>
  <si>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</si>
  <si>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</si>
  <si>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</si>
  <si>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</si>
  <si>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</si>
  <si>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</si>
  <si>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</si>
  <si>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</si>
  <si>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</si>
  <si>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</si>
  <si>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</si>
  <si>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</si>
  <si>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</si>
  <si>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</si>
  <si>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</si>
  <si>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</si>
  <si>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</si>
  <si>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</si>
  <si>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</si>
  <si>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</si>
  <si>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</si>
  <si>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</si>
  <si>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</si>
  <si>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</si>
  <si>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</si>
  <si>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</si>
  <si>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</si>
  <si>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</si>
  <si>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</si>
  <si>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</si>
  <si>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</si>
  <si>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</si>
  <si>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</si>
  <si>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</si>
  <si>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</si>
  <si>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</si>
  <si>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</si>
  <si>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</si>
  <si>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</si>
  <si>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</si>
  <si>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</si>
  <si>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</si>
  <si>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</si>
  <si>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</si>
  <si>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</si>
  <si>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</si>
  <si>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</si>
  <si>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</si>
  <si>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</si>
  <si>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</si>
  <si>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</si>
  <si>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</si>
  <si>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</si>
  <si>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</si>
  <si>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</si>
  <si>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</si>
  <si>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</si>
  <si>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</si>
  <si>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</si>
  <si>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</si>
  <si>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</si>
  <si>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</si>
  <si>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</si>
  <si>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</si>
  <si>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</si>
  <si>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</si>
  <si>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</si>
  <si>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</si>
  <si>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</si>
  <si>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</si>
  <si>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</si>
  <si>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</si>
  <si>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</si>
  <si>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</si>
  <si>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</si>
  <si>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</si>
  <si>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</si>
  <si>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</si>
  <si>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</si>
  <si>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</si>
  <si>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</si>
  <si>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</si>
  <si>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</si>
  <si>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</si>
  <si>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</si>
  <si>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</si>
  <si>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</si>
  <si>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</si>
  <si>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</si>
  <si>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</si>
  <si>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</si>
  <si>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</si>
  <si>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</si>
  <si>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</si>
  <si>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</si>
  <si>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</si>
  <si>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</si>
  <si>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</si>
  <si>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</si>
  <si>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</si>
  <si>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</si>
  <si>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</si>
  <si>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</si>
  <si>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</si>
  <si>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</si>
  <si>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</si>
  <si>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</si>
  <si>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</si>
  <si>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</si>
  <si>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</si>
  <si>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</si>
  <si>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</si>
  <si>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</si>
  <si>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</si>
  <si>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</si>
  <si>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</si>
  <si>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</si>
  <si>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</si>
  <si>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</si>
  <si>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</si>
  <si>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</si>
  <si>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</si>
  <si>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</si>
  <si>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</si>
  <si>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</si>
  <si>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</si>
  <si>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</si>
  <si>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</si>
  <si>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</si>
  <si>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</si>
  <si>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</si>
  <si>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</si>
  <si>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</si>
  <si>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</si>
  <si>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</si>
  <si>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</si>
  <si>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</si>
  <si>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</si>
  <si>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</si>
  <si>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</si>
  <si>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</si>
  <si>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</si>
  <si>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</si>
  <si>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</si>
  <si>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</si>
  <si>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</si>
  <si>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</si>
  <si>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</si>
  <si>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</si>
  <si>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</si>
  <si>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</si>
  <si>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</si>
  <si>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</si>
  <si>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</si>
  <si>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</si>
  <si>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</si>
  <si>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</si>
  <si>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</si>
  <si>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</si>
  <si>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</si>
  <si>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</si>
  <si>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</si>
  <si>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</si>
  <si>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</si>
  <si>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</si>
  <si>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</si>
  <si>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</si>
  <si>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</si>
  <si>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</si>
  <si>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</si>
  <si>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</si>
  <si>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</si>
  <si>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</si>
  <si>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</si>
  <si>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</si>
  <si>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</si>
  <si>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</si>
  <si>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</si>
  <si>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</si>
  <si>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</si>
  <si>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</si>
  <si>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</si>
  <si>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</si>
  <si>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</si>
  <si>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</si>
  <si>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</si>
  <si>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</si>
  <si>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</si>
  <si>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</si>
  <si>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</si>
  <si>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</si>
  <si>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</si>
  <si>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</si>
  <si>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</si>
  <si>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</si>
  <si>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</si>
  <si>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</si>
  <si>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</si>
  <si>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</si>
  <si>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</si>
  <si>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</si>
  <si>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</si>
  <si>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</si>
  <si>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</si>
  <si>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</si>
  <si>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</si>
  <si>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</si>
  <si>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</si>
  <si>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</si>
  <si>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</si>
  <si>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</si>
  <si>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</si>
  <si>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</si>
  <si>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</si>
  <si>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</si>
  <si>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</si>
  <si>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</si>
  <si>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</si>
  <si>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</si>
  <si>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</si>
  <si>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</si>
  <si>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</si>
  <si>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</si>
  <si>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</si>
  <si>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</si>
  <si>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</si>
  <si>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</si>
  <si>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</si>
  <si>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</si>
  <si>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</si>
  <si>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</si>
  <si>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</si>
  <si>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</si>
  <si>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</si>
  <si>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</si>
  <si>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</si>
  <si>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</si>
  <si>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</si>
  <si>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</si>
  <si>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</si>
  <si>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</si>
  <si>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</si>
  <si>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</si>
  <si>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</si>
  <si>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</si>
  <si>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</si>
  <si>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</si>
  <si>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</si>
  <si>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</si>
  <si>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</si>
  <si>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</si>
  <si>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</si>
  <si>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</si>
  <si>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</si>
  <si>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</si>
  <si>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</si>
  <si>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</si>
  <si>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</si>
  <si>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</si>
  <si>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</si>
  <si>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</si>
  <si>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</si>
  <si>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</si>
  <si>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</si>
  <si>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</si>
  <si>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</si>
  <si>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</si>
  <si>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</si>
  <si>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</si>
  <si>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</si>
  <si>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</si>
  <si>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</si>
  <si>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</si>
  <si>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</si>
  <si>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</si>
  <si>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</si>
  <si>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</si>
  <si>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</si>
  <si>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</si>
  <si>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</si>
  <si>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</si>
  <si>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</si>
  <si>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</si>
  <si>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</si>
  <si>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</si>
  <si>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</si>
  <si>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</si>
  <si>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</si>
  <si>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</si>
  <si>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</si>
  <si>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</si>
  <si>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</si>
  <si>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</si>
  <si>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</si>
  <si>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</si>
  <si>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</si>
  <si>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</si>
  <si>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</si>
  <si>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</si>
  <si>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</si>
  <si>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</si>
  <si>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</si>
  <si>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</si>
  <si>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</si>
  <si>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</si>
  <si>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</si>
  <si>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</si>
  <si>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</si>
  <si>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</si>
  <si>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</si>
  <si>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</si>
  <si>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</si>
  <si>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</si>
  <si>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</si>
  <si>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</si>
  <si>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</si>
  <si>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</si>
  <si>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</si>
  <si>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</si>
  <si>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</si>
  <si>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</si>
  <si>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</si>
  <si>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</si>
  <si>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</si>
  <si>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</si>
  <si>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</si>
  <si>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</si>
  <si>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</si>
  <si>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</si>
  <si>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</si>
  <si>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</si>
  <si>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</si>
  <si>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</si>
  <si>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</si>
  <si>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</si>
  <si>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</si>
  <si>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</si>
  <si>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</si>
  <si>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</si>
  <si>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</si>
  <si>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</si>
  <si>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</si>
  <si>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</si>
  <si>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</si>
  <si>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</si>
  <si>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</si>
  <si>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</si>
  <si>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</si>
  <si>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</si>
  <si>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</si>
  <si>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</si>
  <si>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</si>
  <si>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</si>
  <si>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</si>
  <si>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</si>
  <si>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</si>
  <si>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</si>
  <si>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</si>
  <si>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</si>
  <si>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</si>
  <si>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</si>
  <si>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</si>
  <si>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</si>
  <si>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</si>
  <si>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</si>
  <si>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</si>
  <si>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</si>
  <si>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</si>
  <si>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</si>
  <si>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</si>
  <si>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</si>
  <si>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</si>
  <si>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</si>
  <si>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</si>
  <si>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</si>
  <si>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</si>
  <si>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</si>
  <si>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</si>
  <si>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</si>
  <si>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</si>
  <si>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</si>
  <si>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</si>
  <si>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</si>
  <si>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</si>
  <si>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</si>
  <si>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</si>
  <si>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</si>
  <si>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</si>
  <si>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</si>
  <si>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</si>
  <si>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</si>
  <si>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</si>
  <si>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</si>
  <si>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</si>
  <si>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</si>
  <si>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</si>
  <si>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</si>
  <si>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</si>
  <si>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</si>
  <si>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</si>
  <si>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</si>
  <si>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</si>
  <si>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</si>
  <si>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</si>
  <si>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</si>
  <si>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</si>
  <si>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</si>
  <si>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</si>
  <si>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</si>
  <si>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</si>
  <si>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</si>
  <si>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</si>
  <si>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</si>
  <si>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</si>
  <si>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</si>
  <si>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</si>
  <si>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</si>
  <si>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</si>
  <si>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</si>
  <si>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</si>
  <si>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</si>
  <si>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</si>
  <si>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</si>
  <si>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</si>
  <si>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</si>
  <si>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</si>
  <si>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</si>
  <si>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</si>
  <si>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</si>
  <si>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</si>
  <si>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</si>
  <si>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</si>
  <si>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</si>
  <si>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</si>
  <si>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</si>
  <si>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</si>
  <si>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</si>
  <si>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</si>
  <si>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</si>
  <si>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</si>
  <si>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</si>
  <si>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</si>
  <si>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</si>
  <si>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</si>
  <si>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</si>
  <si>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</si>
  <si>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</si>
  <si>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</si>
  <si>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</si>
  <si>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</si>
  <si>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</si>
  <si>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</si>
  <si>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</si>
  <si>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</si>
  <si>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</si>
  <si>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</si>
  <si>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</si>
  <si>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</si>
  <si>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</si>
  <si>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</si>
  <si>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</si>
  <si>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</si>
  <si>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</si>
  <si>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</si>
  <si>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</si>
  <si>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</si>
  <si>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</si>
  <si>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</si>
  <si>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</si>
  <si>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</si>
  <si>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</si>
  <si>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</si>
  <si>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</si>
  <si>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</si>
  <si>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</si>
  <si>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</si>
  <si>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</si>
  <si>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</si>
  <si>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</si>
  <si>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</si>
  <si>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</si>
  <si>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</si>
  <si>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</si>
  <si>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</si>
  <si>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</si>
  <si>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</si>
  <si>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</si>
  <si>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</si>
  <si>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</si>
  <si>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</si>
  <si>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</si>
  <si>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</si>
  <si>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</si>
  <si>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</si>
  <si>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</si>
  <si>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</si>
  <si>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</si>
  <si>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</si>
  <si>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</si>
  <si>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</si>
  <si>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</si>
  <si>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</si>
  <si>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</si>
  <si>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</si>
  <si>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</si>
  <si>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</si>
  <si>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</si>
  <si>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</si>
  <si>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</si>
  <si>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</si>
  <si>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</si>
  <si>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</si>
  <si>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</si>
  <si>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</si>
  <si>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</si>
  <si>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</si>
  <si>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</si>
  <si>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</si>
  <si>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</si>
  <si>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</si>
  <si>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</si>
  <si>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</si>
  <si>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</si>
  <si>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</si>
  <si>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</si>
  <si>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</si>
  <si>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</si>
  <si>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</si>
  <si>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</si>
  <si>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</si>
  <si>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</si>
  <si>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</si>
  <si>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</si>
  <si>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</si>
  <si>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</si>
  <si>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</si>
  <si>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</si>
  <si>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</si>
  <si>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</si>
  <si>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</si>
  <si>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</si>
  <si>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</si>
  <si>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</si>
  <si>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</si>
  <si>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</si>
  <si>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</si>
  <si>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</si>
  <si>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</si>
  <si>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</si>
  <si>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</si>
  <si>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</si>
  <si>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</si>
  <si>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</si>
  <si>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</si>
  <si>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</si>
  <si>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</si>
  <si>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</si>
  <si>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</si>
  <si>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</si>
  <si>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</si>
  <si>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</si>
  <si>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</si>
  <si>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</si>
  <si>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</si>
  <si>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</si>
  <si>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</si>
  <si>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</si>
  <si>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</si>
  <si>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</si>
  <si>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</si>
  <si>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</si>
  <si>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</si>
  <si>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</si>
  <si>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</si>
  <si>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</si>
  <si>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</si>
  <si>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</si>
  <si>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</si>
  <si>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</si>
  <si>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</si>
  <si>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</si>
  <si>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</si>
  <si>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</si>
  <si>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</si>
  <si>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</si>
  <si>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</si>
  <si>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</si>
  <si>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</si>
  <si>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</si>
  <si>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</si>
  <si>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</si>
  <si>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</si>
  <si>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</si>
  <si>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</si>
  <si>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</si>
  <si>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</si>
  <si>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</si>
  <si>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</si>
  <si>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</si>
  <si>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</si>
  <si>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</si>
  <si>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</si>
  <si>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</si>
  <si>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</si>
  <si>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</si>
  <si>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</si>
  <si>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</si>
  <si>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</si>
  <si>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</si>
  <si>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</si>
  <si>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</si>
  <si>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</si>
  <si>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</si>
  <si>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</si>
  <si>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</si>
  <si>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</si>
  <si>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</si>
  <si>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</si>
  <si>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</si>
  <si>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</si>
  <si>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</si>
  <si>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</si>
  <si>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</si>
  <si>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</si>
  <si>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</si>
  <si>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</si>
  <si>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</si>
  <si>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</si>
  <si>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</si>
  <si>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</si>
  <si>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</si>
  <si>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</si>
  <si>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</si>
  <si>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</si>
  <si>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</si>
  <si>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</si>
  <si>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</si>
  <si>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</si>
  <si>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</si>
  <si>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</si>
  <si>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</si>
  <si>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</si>
  <si>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</si>
  <si>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</si>
  <si>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</si>
  <si>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</si>
  <si>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</si>
  <si>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</si>
  <si>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</si>
  <si>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</si>
  <si>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</si>
  <si>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</si>
  <si>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</si>
  <si>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</si>
  <si>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</si>
  <si>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</si>
  <si>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</si>
  <si>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</si>
  <si>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</si>
  <si>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</si>
  <si>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</si>
  <si>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</si>
  <si>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</si>
  <si>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</si>
  <si>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</si>
  <si>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</si>
  <si>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</si>
  <si>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</si>
  <si>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</si>
  <si>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</si>
  <si>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</si>
  <si>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</si>
  <si>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</si>
  <si>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</si>
  <si>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</si>
  <si>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</si>
  <si>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</si>
  <si>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</si>
  <si>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</si>
  <si>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</si>
  <si>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</si>
  <si>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</si>
  <si>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</si>
  <si>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</si>
  <si>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</si>
  <si>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</si>
  <si>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</si>
  <si>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</si>
  <si>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</si>
  <si>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</si>
  <si>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</si>
  <si>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</si>
  <si>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</si>
  <si>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</si>
  <si>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</si>
  <si>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</si>
  <si>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</si>
  <si>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</si>
  <si>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</si>
  <si>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</si>
  <si>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</si>
  <si>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</si>
  <si>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</si>
  <si>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</si>
  <si>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</si>
  <si>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</si>
  <si>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</si>
  <si>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</si>
  <si>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</si>
  <si>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</si>
  <si>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</si>
  <si>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</si>
  <si>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</si>
  <si>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</si>
  <si>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</si>
  <si>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</si>
  <si>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</si>
  <si>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</si>
  <si>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</si>
  <si>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</si>
  <si>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</si>
  <si>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</si>
  <si>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</si>
  <si>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</si>
  <si>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</si>
  <si>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</si>
  <si>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</si>
  <si>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</si>
  <si>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</si>
  <si>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</si>
  <si>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</si>
  <si>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</si>
  <si>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</si>
  <si>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</si>
  <si>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</si>
  <si>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</si>
  <si>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</si>
  <si>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</si>
  <si>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</si>
  <si>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</si>
  <si>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</si>
  <si>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</si>
  <si>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</si>
  <si>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</si>
  <si>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</si>
  <si>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</si>
  <si>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</si>
  <si>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</si>
  <si>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</si>
  <si>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</si>
  <si>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</si>
  <si>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</si>
  <si>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</si>
  <si>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</si>
  <si>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</si>
  <si>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</si>
  <si>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</si>
  <si>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</si>
  <si>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</si>
  <si>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</si>
  <si>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</si>
  <si>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</si>
  <si>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</si>
  <si>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</si>
  <si>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</si>
  <si>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</si>
  <si>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</si>
  <si>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</si>
  <si>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</si>
  <si>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</si>
  <si>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</si>
  <si>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</si>
  <si>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</si>
  <si>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</si>
  <si>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</si>
  <si>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</si>
  <si>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</si>
  <si>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</si>
  <si>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</si>
  <si>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</si>
  <si>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</si>
  <si>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</si>
  <si>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</si>
  <si>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</si>
  <si>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</si>
  <si>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</si>
  <si>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</si>
  <si>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</si>
  <si>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</si>
  <si>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</si>
  <si>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</si>
  <si>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</si>
  <si>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</si>
  <si>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</si>
  <si>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</si>
  <si>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</si>
  <si>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</si>
  <si>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</si>
  <si>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</si>
  <si>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</si>
  <si>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</si>
  <si>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</si>
  <si>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</si>
  <si>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</si>
  <si>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</si>
  <si>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</si>
  <si>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</si>
  <si>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</si>
  <si>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</si>
  <si>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</si>
  <si>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</si>
  <si>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</si>
  <si>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</si>
  <si>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</si>
  <si>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</si>
  <si>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</si>
  <si>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</si>
  <si>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</si>
  <si>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</si>
  <si>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</si>
  <si>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</si>
  <si>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</si>
  <si>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</si>
  <si>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</si>
  <si>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</si>
  <si>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</si>
  <si>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</si>
  <si>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</si>
  <si>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</si>
  <si>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</si>
  <si>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</si>
  <si>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</si>
  <si>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</si>
  <si>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</si>
  <si>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</si>
  <si>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</si>
  <si>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</si>
  <si>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</si>
  <si>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</si>
  <si>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</si>
  <si>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</si>
  <si>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</si>
  <si>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</si>
  <si>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</si>
  <si>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</si>
  <si>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</si>
  <si>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</si>
  <si>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</si>
  <si>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</si>
  <si>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</si>
  <si>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</si>
  <si>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</si>
  <si>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</si>
  <si>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</si>
  <si>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</si>
  <si>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</si>
  <si>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</si>
  <si>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</si>
  <si>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</si>
  <si>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</si>
  <si>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</si>
  <si>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</si>
  <si>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</si>
  <si>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</si>
  <si>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</si>
  <si>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</si>
  <si>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</si>
  <si>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</si>
  <si>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</si>
  <si>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</si>
  <si>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</si>
  <si>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</si>
  <si>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</si>
  <si>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</si>
  <si>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</si>
  <si>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</si>
  <si>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</si>
  <si>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</si>
  <si>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</si>
  <si>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</si>
  <si>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</si>
  <si>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</si>
  <si>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</si>
  <si>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</si>
  <si>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</si>
  <si>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</si>
  <si>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</si>
  <si>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</si>
  <si>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</si>
  <si>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</si>
  <si>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</si>
  <si>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</si>
  <si>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</si>
  <si>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</si>
  <si>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</si>
  <si>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</si>
  <si>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</si>
  <si>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</si>
  <si>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</si>
  <si>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</si>
  <si>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</si>
  <si>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</si>
  <si>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</si>
  <si>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</si>
  <si>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</si>
  <si>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</si>
  <si>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</si>
  <si>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</si>
  <si>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</si>
  <si>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</si>
  <si>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</si>
  <si>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</si>
  <si>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</si>
  <si>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</si>
  <si>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</si>
  <si>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</si>
  <si>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</si>
  <si>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</si>
  <si>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</si>
  <si>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</si>
  <si>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</si>
  <si>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</si>
  <si>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</si>
  <si>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</si>
  <si>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</si>
  <si>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</si>
  <si>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</si>
  <si>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</si>
  <si>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</si>
  <si>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</si>
  <si>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</si>
  <si>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</si>
  <si>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</si>
  <si>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</si>
  <si>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</si>
  <si>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</si>
  <si>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</si>
  <si>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</si>
  <si>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</si>
  <si>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</si>
  <si>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</si>
  <si>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</si>
  <si>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</si>
  <si>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</si>
  <si>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</si>
  <si>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</si>
  <si>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</si>
  <si>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</si>
  <si>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</si>
  <si>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</si>
  <si>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</si>
  <si>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</si>
  <si>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</si>
  <si>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</si>
  <si>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</si>
  <si>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</si>
  <si>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</si>
  <si>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</si>
  <si>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</si>
  <si>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</si>
  <si>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</si>
  <si>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</si>
  <si>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</si>
  <si>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</si>
  <si>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</si>
  <si>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</si>
  <si>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</si>
  <si>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</si>
  <si>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</si>
  <si>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</si>
  <si>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</si>
  <si>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</si>
  <si>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</si>
  <si>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</si>
  <si>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</si>
  <si>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</si>
  <si>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</si>
  <si>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</si>
  <si>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</si>
  <si>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</si>
  <si>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</si>
  <si>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</si>
  <si>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</si>
  <si>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</si>
  <si>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</si>
  <si>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</si>
  <si>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</si>
  <si>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</si>
  <si>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</si>
  <si>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</si>
  <si>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</si>
  <si>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</si>
  <si>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</si>
  <si>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</si>
  <si>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</si>
  <si>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</si>
  <si>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</si>
  <si>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</si>
  <si>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</si>
  <si>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</si>
  <si>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</si>
  <si>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</si>
  <si>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</si>
  <si>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</si>
  <si>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</si>
  <si>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</si>
  <si>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</si>
  <si>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</si>
  <si>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</si>
  <si>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</si>
  <si>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</si>
  <si>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</si>
  <si>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</si>
  <si>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</si>
  <si>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</si>
  <si>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</si>
  <si>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</si>
  <si>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</si>
  <si>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</si>
  <si>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</si>
  <si>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</si>
  <si>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</si>
  <si>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</si>
  <si>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</si>
  <si>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</si>
  <si>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</si>
  <si>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</si>
  <si>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</si>
  <si>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</si>
  <si>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</si>
  <si>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</si>
  <si>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</si>
  <si>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</si>
  <si>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</si>
  <si>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</si>
  <si>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</si>
  <si>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</si>
  <si>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</si>
  <si>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</si>
  <si>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</si>
  <si>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</si>
  <si>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</si>
  <si>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</si>
  <si>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</si>
  <si>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</si>
  <si>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</si>
  <si>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</si>
  <si>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</si>
  <si>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</si>
  <si>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</si>
  <si>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</si>
  <si>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</si>
  <si>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</si>
  <si>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</si>
  <si>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</si>
  <si>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</si>
  <si>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</si>
  <si>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</si>
  <si>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</si>
  <si>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</si>
  <si>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</si>
  <si>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</si>
  <si>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</si>
  <si>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</si>
  <si>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</si>
  <si>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</si>
  <si>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</si>
  <si>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</si>
  <si>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</si>
  <si>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</si>
  <si>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</si>
  <si>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</si>
  <si>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</si>
  <si>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</si>
  <si>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</si>
  <si>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</si>
  <si>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</si>
  <si>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</si>
  <si>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</si>
  <si>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</si>
  <si>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</si>
  <si>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</si>
  <si>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</si>
  <si>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</si>
  <si>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</si>
  <si>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</si>
  <si>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</si>
  <si>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</si>
  <si>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</si>
  <si>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</si>
  <si>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</si>
  <si>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</si>
  <si>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</si>
  <si>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</si>
  <si>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</si>
  <si>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</si>
  <si>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</si>
  <si>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</si>
  <si>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</si>
  <si>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</si>
  <si>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</si>
  <si>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</si>
  <si>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</si>
  <si>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</si>
  <si>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</si>
  <si>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</si>
  <si>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</si>
  <si>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</si>
  <si>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</si>
  <si>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</si>
  <si>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</si>
  <si>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</si>
  <si>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</si>
  <si>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</si>
  <si>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</si>
  <si>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</si>
  <si>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</si>
  <si>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</si>
  <si>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</si>
  <si>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</si>
  <si>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</si>
  <si>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</si>
  <si>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</si>
  <si>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</si>
  <si>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</si>
  <si>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</si>
  <si>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</si>
  <si>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</si>
  <si>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</si>
  <si>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</si>
  <si>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</si>
  <si>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</si>
  <si>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</si>
  <si>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</si>
  <si>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</si>
  <si>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</si>
  <si>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</si>
  <si>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</si>
  <si>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</si>
  <si>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</si>
  <si>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</si>
  <si>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</si>
  <si>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</si>
  <si>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</si>
  <si>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</si>
  <si>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</si>
  <si>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</si>
  <si>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</si>
  <si>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</si>
  <si>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</si>
  <si>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</si>
  <si>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</si>
  <si>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</si>
  <si>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</si>
  <si>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</si>
  <si>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</si>
  <si>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</si>
  <si>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</si>
  <si>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</si>
  <si>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</si>
  <si>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</si>
  <si>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</si>
  <si>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</si>
  <si>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</si>
  <si>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</si>
  <si>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</si>
  <si>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</si>
  <si>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</si>
  <si>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</si>
  <si>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</si>
  <si>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</si>
  <si>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</si>
  <si>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</si>
  <si>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</si>
  <si>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</si>
  <si>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</si>
  <si>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</si>
  <si>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</si>
  <si>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</si>
  <si>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</si>
  <si>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</si>
  <si>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</si>
  <si>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</si>
  <si>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</si>
  <si>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</si>
  <si>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</si>
  <si>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</si>
  <si>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</si>
  <si>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</si>
  <si>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</si>
  <si>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</si>
  <si>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</si>
  <si>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</si>
  <si>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</si>
  <si>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</si>
  <si>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</si>
  <si>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</si>
  <si>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</si>
  <si>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</si>
  <si>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</si>
  <si>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</si>
  <si>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</si>
  <si>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</si>
  <si>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</si>
  <si>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</si>
  <si>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</si>
  <si>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</si>
  <si>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</si>
  <si>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</si>
  <si>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</si>
  <si>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</si>
  <si>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</si>
  <si>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</si>
  <si>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</si>
  <si>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</si>
  <si>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</si>
  <si>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</si>
  <si>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</si>
  <si>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</si>
  <si>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</si>
  <si>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</si>
  <si>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</si>
  <si>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</si>
  <si>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</si>
  <si>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</si>
  <si>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</si>
  <si>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</si>
  <si>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</si>
  <si>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</si>
  <si>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</si>
  <si>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</si>
  <si>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</si>
  <si>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</si>
  <si>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</si>
  <si>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</si>
  <si>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</si>
  <si>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</si>
  <si>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</si>
  <si>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</si>
  <si>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</si>
  <si>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</si>
  <si>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</si>
  <si>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</si>
  <si>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</si>
  <si>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</si>
  <si>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</si>
  <si>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</si>
  <si>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</si>
  <si>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</si>
  <si>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</si>
  <si>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</si>
  <si>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</si>
  <si>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</si>
  <si>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</si>
  <si>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</si>
  <si>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</si>
  <si>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</si>
  <si>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</si>
  <si>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</si>
  <si>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</si>
  <si>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</si>
  <si>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</si>
  <si>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</si>
  <si>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</si>
  <si>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</si>
  <si>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</si>
  <si>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</si>
  <si>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</si>
  <si>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</si>
  <si>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</si>
  <si>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</si>
  <si>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</si>
  <si>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</si>
  <si>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</si>
  <si>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</si>
  <si>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</si>
  <si>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</si>
  <si>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</si>
  <si>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</si>
  <si>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</si>
  <si>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</si>
  <si>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</si>
  <si>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</si>
  <si>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</si>
  <si>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</si>
  <si>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</si>
  <si>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</si>
  <si>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</si>
  <si>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</si>
  <si>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</si>
  <si>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</si>
  <si>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</si>
  <si>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</si>
  <si>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</si>
  <si>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</si>
  <si>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</si>
  <si>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</si>
  <si>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</si>
  <si>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</si>
  <si>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</si>
  <si>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</si>
  <si>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</si>
  <si>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</si>
  <si>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</si>
  <si>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</si>
  <si>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</si>
  <si>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</si>
  <si>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</si>
  <si>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</si>
  <si>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</si>
  <si>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</si>
  <si>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</si>
  <si>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</si>
  <si>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</si>
  <si>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</si>
  <si>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</si>
  <si>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</si>
  <si>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</si>
  <si>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</si>
  <si>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</si>
  <si>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</si>
  <si>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</si>
  <si>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</si>
  <si>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</si>
  <si>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</si>
  <si>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</si>
  <si>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</si>
  <si>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</si>
  <si>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</si>
  <si>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</si>
  <si>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</si>
  <si>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</si>
  <si>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</si>
  <si>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</si>
  <si>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</si>
  <si>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</si>
  <si>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</si>
  <si>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</si>
  <si>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</si>
  <si>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</si>
  <si>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</si>
  <si>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</si>
  <si>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</si>
  <si>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</si>
  <si>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</si>
  <si>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</si>
  <si>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</si>
  <si>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</si>
  <si>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</si>
  <si>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</si>
  <si>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</si>
  <si>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</si>
  <si>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</si>
  <si>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</si>
  <si>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</si>
  <si>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</si>
  <si>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</si>
  <si>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</si>
  <si>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</si>
  <si>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</si>
  <si>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</si>
  <si>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</si>
  <si>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</si>
  <si>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</si>
  <si>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</si>
  <si>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</si>
  <si>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</si>
  <si>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</si>
  <si>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</si>
  <si>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</si>
  <si>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</si>
  <si>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</si>
  <si>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</si>
  <si>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</si>
  <si>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</si>
  <si>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</si>
  <si>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</si>
  <si>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</si>
  <si>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</si>
  <si>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</si>
  <si>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</si>
  <si>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</si>
  <si>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</si>
  <si>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</si>
  <si>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</si>
  <si>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</si>
  <si>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</si>
  <si>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</si>
  <si>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</si>
  <si>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</si>
  <si>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</si>
  <si>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</si>
  <si>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</si>
  <si>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</si>
  <si>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</si>
  <si>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</si>
  <si>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</si>
  <si>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</si>
  <si>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</si>
  <si>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</si>
  <si>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</si>
  <si>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</si>
  <si>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</si>
  <si>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</si>
  <si>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</si>
  <si>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</si>
  <si>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</si>
  <si>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</si>
  <si>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</si>
  <si>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</si>
  <si>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</si>
  <si>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</si>
  <si>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</si>
  <si>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</si>
  <si>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</si>
  <si>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</si>
  <si>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</si>
  <si>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</si>
  <si>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</si>
  <si>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</si>
  <si>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</si>
  <si>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</si>
  <si>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</si>
  <si>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</si>
  <si>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</si>
  <si>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</si>
  <si>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</si>
  <si>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</si>
  <si>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</si>
  <si>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</si>
  <si>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</si>
  <si>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</si>
  <si>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</si>
  <si>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</si>
  <si>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</si>
  <si>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</si>
  <si>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</si>
  <si>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</si>
  <si>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</si>
  <si>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</si>
  <si>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</si>
  <si>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</si>
  <si>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</si>
  <si>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</si>
  <si>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</si>
  <si>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</si>
  <si>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</si>
  <si>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</si>
  <si>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</si>
  <si>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</si>
  <si>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</si>
  <si>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</si>
  <si>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</si>
  <si>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</si>
  <si>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</si>
  <si>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</si>
  <si>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</si>
  <si>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</si>
  <si>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</si>
  <si>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</si>
  <si>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</si>
  <si>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</si>
  <si>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</si>
  <si>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</si>
  <si>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</si>
  <si>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</si>
  <si>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</si>
  <si>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</si>
  <si>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</si>
  <si>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</si>
  <si>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</si>
  <si>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</si>
  <si>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</si>
  <si>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</si>
  <si>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</si>
  <si>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</si>
  <si>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</si>
  <si>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</si>
  <si>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</si>
  <si>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</si>
  <si>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</si>
  <si>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</si>
  <si>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</si>
  <si>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</si>
  <si>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</si>
  <si>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</si>
  <si>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</si>
  <si>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</si>
  <si>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</si>
  <si>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</si>
  <si>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</si>
  <si>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</si>
  <si>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</si>
  <si>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</si>
  <si>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</si>
  <si>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</si>
  <si>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</si>
  <si>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</si>
  <si>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</si>
  <si>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</si>
  <si>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</si>
  <si>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</si>
  <si>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</si>
  <si>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</si>
  <si>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</si>
  <si>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</si>
  <si>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</si>
  <si>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</si>
  <si>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</si>
  <si>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</si>
  <si>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</si>
  <si>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</si>
  <si>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</si>
  <si>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</si>
  <si>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</si>
  <si>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</si>
  <si>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</si>
  <si>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</si>
  <si>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</si>
  <si>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</si>
  <si>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</si>
  <si>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</si>
  <si>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</si>
  <si>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</si>
  <si>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</si>
  <si>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</si>
  <si>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</si>
  <si>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</si>
  <si>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</si>
  <si>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</si>
  <si>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</si>
  <si>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</si>
  <si>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</si>
  <si>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</si>
  <si>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</si>
  <si>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</si>
  <si>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</si>
  <si>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</si>
  <si>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</si>
  <si>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</si>
  <si>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</si>
  <si>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</si>
  <si>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</si>
  <si>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</si>
  <si>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</si>
  <si>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</si>
  <si>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[0.405755]</t>
  </si>
  <si>
    <t>0 [0.811915]</t>
  </si>
  <si>
    <t>0 [1.217765]</t>
  </si>
  <si>
    <t>0 [1.622528]</t>
  </si>
  <si>
    <t>0 [2.028218]</t>
  </si>
  <si>
    <t>0 [2.437503]</t>
  </si>
  <si>
    <t>0 [2.847043]</t>
  </si>
  <si>
    <t>0 [3.250471]</t>
  </si>
  <si>
    <t>0 [3.652811]</t>
  </si>
  <si>
    <t>0 [4.064075]</t>
  </si>
  <si>
    <t>0 [4.469532]</t>
  </si>
  <si>
    <t>0 [4.873866]</t>
  </si>
  <si>
    <t>0 [5.282266]</t>
  </si>
  <si>
    <t>0 [5.687295]</t>
  </si>
  <si>
    <t>0 [6.092793]</t>
  </si>
  <si>
    <t>0 [6.498224]</t>
  </si>
  <si>
    <t>0 [6.904973]</t>
  </si>
  <si>
    <t>0 [7.312546]</t>
  </si>
  <si>
    <t>0 [7.720959]</t>
  </si>
  <si>
    <t>0 [8.122426]</t>
  </si>
  <si>
    <t>0 [8.527977]</t>
  </si>
  <si>
    <t>0 [8.935877]</t>
  </si>
  <si>
    <t>0 [9.340878]</t>
  </si>
  <si>
    <t>0 [9.749605]</t>
  </si>
  <si>
    <t>0 [10.156221]</t>
  </si>
  <si>
    <t>0 [10.560247]</t>
  </si>
  <si>
    <t>0 [10.969418]</t>
  </si>
  <si>
    <t>0 [11.374484]</t>
  </si>
  <si>
    <t>0 [11.778248]</t>
  </si>
  <si>
    <t>0 [12.185495]</t>
  </si>
  <si>
    <t>0 [12.594991]</t>
  </si>
  <si>
    <t>0 [12.996052]</t>
  </si>
  <si>
    <t>0 [13.404694]</t>
  </si>
  <si>
    <t>0 [13.812679]</t>
  </si>
  <si>
    <t>0 [14.218141]</t>
  </si>
  <si>
    <t>0 [14.628775]</t>
  </si>
  <si>
    <t>0 [15.028018]</t>
  </si>
  <si>
    <t>0 [15.436120]</t>
  </si>
  <si>
    <t>0 [15.842805]</t>
  </si>
  <si>
    <t>0 [16.246448]</t>
  </si>
  <si>
    <t>0 [16.654422]</t>
  </si>
  <si>
    <t>0 [17.062034]</t>
  </si>
  <si>
    <t>0 [17.469345]</t>
  </si>
  <si>
    <t>0 [17.877268]</t>
  </si>
  <si>
    <t>0 [18.279866]</t>
  </si>
  <si>
    <t>0 [18.685576]</t>
  </si>
  <si>
    <t>0 [19.094428]</t>
  </si>
  <si>
    <t>0 [19.498531]</t>
  </si>
  <si>
    <t>0 [19.909051]</t>
  </si>
  <si>
    <t>0 [20.311057]</t>
  </si>
  <si>
    <t>0 [20.719830]</t>
  </si>
  <si>
    <t>0 [21.123883]</t>
  </si>
  <si>
    <t>0 [21.529617]</t>
  </si>
  <si>
    <t>0 [21.939603]</t>
  </si>
  <si>
    <t>0 [22.342469]</t>
  </si>
  <si>
    <t>0 [22.750587]</t>
  </si>
  <si>
    <t>0 [23.155430]</t>
  </si>
  <si>
    <t>0 [23.561598]</t>
  </si>
  <si>
    <t>0 [23.970574]</t>
  </si>
  <si>
    <t>0 [24.375913]</t>
  </si>
  <si>
    <t>0 [24.778899]</t>
  </si>
  <si>
    <t>0 [25.184420]</t>
  </si>
  <si>
    <t>0 [25.590027]</t>
  </si>
  <si>
    <t>0 [26.001105]</t>
  </si>
  <si>
    <t>0 [26.404730]</t>
  </si>
  <si>
    <t>0 [26.809670]</t>
  </si>
  <si>
    <t>0 [27.218679]</t>
  </si>
  <si>
    <t>0 [27.625875]</t>
  </si>
  <si>
    <t>0 [28.028668]</t>
  </si>
  <si>
    <t>0 [28.436831]</t>
  </si>
  <si>
    <t>0 [28.841165]</t>
  </si>
  <si>
    <t>0 [29.247160]</t>
  </si>
  <si>
    <t>0 [29.653655]</t>
  </si>
  <si>
    <t>0 [30.062091]</t>
  </si>
  <si>
    <t>0 [30.468077]</t>
  </si>
  <si>
    <t>0 [30.874459]</t>
  </si>
  <si>
    <t>0 [31.279918]</t>
  </si>
  <si>
    <t>0 [31.691485]</t>
  </si>
  <si>
    <t>0 [32.092449]</t>
  </si>
  <si>
    <t>0 [32.495841]</t>
  </si>
  <si>
    <t>0 [32.903938]</t>
  </si>
  <si>
    <t>0 [33.310586]</t>
  </si>
  <si>
    <t>0 [33.714938]</t>
  </si>
  <si>
    <t>0 [34.123519]</t>
  </si>
  <si>
    <t>0 [34.533269]</t>
  </si>
  <si>
    <t>0 [34.936834]</t>
  </si>
  <si>
    <t>0 [35.342138]</t>
  </si>
  <si>
    <t>0 [35.749081]</t>
  </si>
  <si>
    <t>0 [36.156435]</t>
  </si>
  <si>
    <t>0 [36.559837]</t>
  </si>
  <si>
    <t>0 [36.967366]</t>
  </si>
  <si>
    <t>0 [37.373253]</t>
  </si>
  <si>
    <t>0 [37.779884]</t>
  </si>
  <si>
    <t>0 [38.193153]</t>
  </si>
  <si>
    <t>0 [38.589977]</t>
  </si>
  <si>
    <t>0 [38.998037]</t>
  </si>
  <si>
    <t>0 [39.406124]</t>
  </si>
  <si>
    <t>0 [39.808381]</t>
  </si>
  <si>
    <t>0 [40.218221]</t>
  </si>
  <si>
    <t>0 [40.623738]</t>
  </si>
  <si>
    <t>0 [41.028522]</t>
  </si>
  <si>
    <t>0 [41.439896]</t>
  </si>
  <si>
    <t>0 [41.841220]</t>
  </si>
  <si>
    <t>0 [42.247509]</t>
  </si>
  <si>
    <t>0 [42.653902]</t>
  </si>
  <si>
    <t>0 [43.060481]</t>
  </si>
  <si>
    <t>0 [43.469516]</t>
  </si>
  <si>
    <t>0 [43.873387]</t>
  </si>
  <si>
    <t>0 [44.278327]</t>
  </si>
  <si>
    <t>0 [44.689470]</t>
  </si>
  <si>
    <t>0 [45.089883]</t>
  </si>
  <si>
    <t>0 [45.501149]</t>
  </si>
  <si>
    <t>0 [45.905286]</t>
  </si>
  <si>
    <t>0 [46.310518]</t>
  </si>
  <si>
    <t>0 [46.719636]</t>
  </si>
  <si>
    <t>0 [47.121794]</t>
  </si>
  <si>
    <t>0 [47.528696]</t>
  </si>
  <si>
    <t>0 [47.940795]</t>
  </si>
  <si>
    <t>0 [48.343011]</t>
  </si>
  <si>
    <t>0 [48.747834]</t>
  </si>
  <si>
    <t>vision^BXBr^2^9^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</si>
</sst>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50.55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50.550219999999996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21"/>
                <c:pt idx="0">
                  <c:v>5.8123699999999996</c:v>
                </c:pt>
                <c:pt idx="1">
                  <c:v>5.8042700000000007</c:v>
                </c:pt>
                <c:pt idx="2">
                  <c:v>5.8042600000000002</c:v>
                </c:pt>
                <c:pt idx="3">
                  <c:v>5.8076300000000005</c:v>
                </c:pt>
                <c:pt idx="4">
                  <c:v>5.8100799999999992</c:v>
                </c:pt>
                <c:pt idx="5">
                  <c:v>5.8138000000000005</c:v>
                </c:pt>
                <c:pt idx="6">
                  <c:v>5.8165900000000006</c:v>
                </c:pt>
                <c:pt idx="7">
                  <c:v>5.8208299999999999</c:v>
                </c:pt>
                <c:pt idx="8">
                  <c:v>5.8291000000000004</c:v>
                </c:pt>
                <c:pt idx="9">
                  <c:v>5.83887</c:v>
                </c:pt>
                <c:pt idx="10">
                  <c:v>5.8492899999999999</c:v>
                </c:pt>
                <c:pt idx="11">
                  <c:v>5.8630199999999997</c:v>
                </c:pt>
                <c:pt idx="12">
                  <c:v>5.877559999999999</c:v>
                </c:pt>
                <c:pt idx="13">
                  <c:v>5.8909099999999999</c:v>
                </c:pt>
                <c:pt idx="14">
                  <c:v>5.9060900000000007</c:v>
                </c:pt>
                <c:pt idx="15">
                  <c:v>5.9185600000000003</c:v>
                </c:pt>
                <c:pt idx="16">
                  <c:v>5.9304500000000004</c:v>
                </c:pt>
                <c:pt idx="17">
                  <c:v>5.9421199999999992</c:v>
                </c:pt>
                <c:pt idx="18">
                  <c:v>5.9555400000000001</c:v>
                </c:pt>
                <c:pt idx="19">
                  <c:v>5.9701800000000009</c:v>
                </c:pt>
                <c:pt idx="20">
                  <c:v>5.9870199999999993</c:v>
                </c:pt>
                <c:pt idx="21">
                  <c:v>6.0004599999999995</c:v>
                </c:pt>
                <c:pt idx="22">
                  <c:v>6.0164600000000004</c:v>
                </c:pt>
                <c:pt idx="23">
                  <c:v>6.0302599999999993</c:v>
                </c:pt>
                <c:pt idx="24">
                  <c:v>6.0425799999999992</c:v>
                </c:pt>
                <c:pt idx="25">
                  <c:v>6.05199</c:v>
                </c:pt>
                <c:pt idx="26">
                  <c:v>6.0585199999999997</c:v>
                </c:pt>
                <c:pt idx="27">
                  <c:v>6.0635300000000001</c:v>
                </c:pt>
                <c:pt idx="28">
                  <c:v>6.0679700000000008</c:v>
                </c:pt>
                <c:pt idx="29">
                  <c:v>6.0747200000000001</c:v>
                </c:pt>
                <c:pt idx="30">
                  <c:v>6.0830700000000002</c:v>
                </c:pt>
                <c:pt idx="31">
                  <c:v>6.0909399999999998</c:v>
                </c:pt>
                <c:pt idx="32">
                  <c:v>6.0975999999999999</c:v>
                </c:pt>
                <c:pt idx="33">
                  <c:v>6.1035199999999996</c:v>
                </c:pt>
                <c:pt idx="34">
                  <c:v>6.105080000000001</c:v>
                </c:pt>
                <c:pt idx="35">
                  <c:v>6.1068299999999995</c:v>
                </c:pt>
                <c:pt idx="36">
                  <c:v>6.1125499999999997</c:v>
                </c:pt>
                <c:pt idx="37">
                  <c:v>6.1234999999999999</c:v>
                </c:pt>
                <c:pt idx="38">
                  <c:v>6.1365400000000001</c:v>
                </c:pt>
                <c:pt idx="39">
                  <c:v>6.1523899999999996</c:v>
                </c:pt>
                <c:pt idx="40">
                  <c:v>6.16873</c:v>
                </c:pt>
                <c:pt idx="41">
                  <c:v>6.1852499999999999</c:v>
                </c:pt>
                <c:pt idx="42">
                  <c:v>6.2014199999999997</c:v>
                </c:pt>
                <c:pt idx="43">
                  <c:v>6.2162799999999994</c:v>
                </c:pt>
                <c:pt idx="44">
                  <c:v>6.2287699999999999</c:v>
                </c:pt>
                <c:pt idx="45">
                  <c:v>6.2380300000000002</c:v>
                </c:pt>
                <c:pt idx="46">
                  <c:v>6.2444200000000007</c:v>
                </c:pt>
                <c:pt idx="47">
                  <c:v>6.2509300000000003</c:v>
                </c:pt>
                <c:pt idx="48">
                  <c:v>6.2590900000000005</c:v>
                </c:pt>
                <c:pt idx="49">
                  <c:v>6.2663599999999997</c:v>
                </c:pt>
                <c:pt idx="50">
                  <c:v>6.2713900000000002</c:v>
                </c:pt>
                <c:pt idx="51">
                  <c:v>6.2749800000000002</c:v>
                </c:pt>
                <c:pt idx="52">
                  <c:v>6.2759400000000003</c:v>
                </c:pt>
                <c:pt idx="53">
                  <c:v>6.2757700000000005</c:v>
                </c:pt>
                <c:pt idx="54">
                  <c:v>6.2760000000000007</c:v>
                </c:pt>
                <c:pt idx="55">
                  <c:v>6.2748000000000008</c:v>
                </c:pt>
                <c:pt idx="56">
                  <c:v>6.2729900000000001</c:v>
                </c:pt>
                <c:pt idx="57">
                  <c:v>6.2696100000000001</c:v>
                </c:pt>
                <c:pt idx="58">
                  <c:v>6.26539</c:v>
                </c:pt>
                <c:pt idx="59">
                  <c:v>6.2608200000000007</c:v>
                </c:pt>
                <c:pt idx="60">
                  <c:v>6.2550699999999999</c:v>
                </c:pt>
                <c:pt idx="61">
                  <c:v>6.2473900000000002</c:v>
                </c:pt>
                <c:pt idx="62">
                  <c:v>6.23855</c:v>
                </c:pt>
                <c:pt idx="63">
                  <c:v>6.2299199999999999</c:v>
                </c:pt>
                <c:pt idx="64">
                  <c:v>6.22072</c:v>
                </c:pt>
                <c:pt idx="65">
                  <c:v>6.2114700000000003</c:v>
                </c:pt>
                <c:pt idx="66">
                  <c:v>6.2028999999999996</c:v>
                </c:pt>
                <c:pt idx="67">
                  <c:v>6.1941199999999998</c:v>
                </c:pt>
                <c:pt idx="68">
                  <c:v>6.1863299999999999</c:v>
                </c:pt>
                <c:pt idx="69">
                  <c:v>6.1790500000000002</c:v>
                </c:pt>
                <c:pt idx="70">
                  <c:v>6.1714400000000005</c:v>
                </c:pt>
                <c:pt idx="71">
                  <c:v>6.1644900000000007</c:v>
                </c:pt>
                <c:pt idx="72">
                  <c:v>6.1567499999999997</c:v>
                </c:pt>
                <c:pt idx="73">
                  <c:v>6.1478299999999999</c:v>
                </c:pt>
                <c:pt idx="74">
                  <c:v>6.1428400000000005</c:v>
                </c:pt>
                <c:pt idx="75">
                  <c:v>6.1397900000000005</c:v>
                </c:pt>
                <c:pt idx="76">
                  <c:v>6.1359699999999995</c:v>
                </c:pt>
                <c:pt idx="77">
                  <c:v>6.1317999999999993</c:v>
                </c:pt>
                <c:pt idx="78">
                  <c:v>6.1293500000000005</c:v>
                </c:pt>
                <c:pt idx="79">
                  <c:v>6.1277000000000008</c:v>
                </c:pt>
                <c:pt idx="80">
                  <c:v>6.1278900000000007</c:v>
                </c:pt>
                <c:pt idx="81">
                  <c:v>6.1290999999999993</c:v>
                </c:pt>
                <c:pt idx="82">
                  <c:v>6.1358199999999998</c:v>
                </c:pt>
                <c:pt idx="83">
                  <c:v>6.1484199999999998</c:v>
                </c:pt>
                <c:pt idx="84">
                  <c:v>6.16615</c:v>
                </c:pt>
                <c:pt idx="85">
                  <c:v>6.1878799999999998</c:v>
                </c:pt>
                <c:pt idx="86">
                  <c:v>6.2094100000000001</c:v>
                </c:pt>
                <c:pt idx="87">
                  <c:v>6.2260999999999997</c:v>
                </c:pt>
                <c:pt idx="88">
                  <c:v>6.2375899999999991</c:v>
                </c:pt>
                <c:pt idx="89">
                  <c:v>6.2452399999999999</c:v>
                </c:pt>
                <c:pt idx="90">
                  <c:v>6.2484700000000002</c:v>
                </c:pt>
                <c:pt idx="91">
                  <c:v>6.2472599999999998</c:v>
                </c:pt>
                <c:pt idx="92">
                  <c:v>6.241719999999999</c:v>
                </c:pt>
                <c:pt idx="93">
                  <c:v>6.2332200000000002</c:v>
                </c:pt>
                <c:pt idx="94">
                  <c:v>6.2222299999999997</c:v>
                </c:pt>
                <c:pt idx="95">
                  <c:v>6.2104499999999998</c:v>
                </c:pt>
                <c:pt idx="96">
                  <c:v>6.2077499999999999</c:v>
                </c:pt>
                <c:pt idx="97">
                  <c:v>6.21495</c:v>
                </c:pt>
                <c:pt idx="98">
                  <c:v>6.2233599999999996</c:v>
                </c:pt>
                <c:pt idx="99">
                  <c:v>6.2298799999999996</c:v>
                </c:pt>
                <c:pt idx="100">
                  <c:v>6.2349100000000002</c:v>
                </c:pt>
                <c:pt idx="101">
                  <c:v>6.2398899999999999</c:v>
                </c:pt>
                <c:pt idx="102">
                  <c:v>6.2454900000000002</c:v>
                </c:pt>
                <c:pt idx="103">
                  <c:v>6.2495900000000004</c:v>
                </c:pt>
                <c:pt idx="104">
                  <c:v>6.2519599999999995</c:v>
                </c:pt>
                <c:pt idx="105">
                  <c:v>6.2532399999999999</c:v>
                </c:pt>
                <c:pt idx="106">
                  <c:v>6.2549900000000003</c:v>
                </c:pt>
                <c:pt idx="107">
                  <c:v>6.2504899999999992</c:v>
                </c:pt>
                <c:pt idx="108">
                  <c:v>6.2359299999999998</c:v>
                </c:pt>
                <c:pt idx="109">
                  <c:v>6.21251</c:v>
                </c:pt>
                <c:pt idx="110">
                  <c:v>6.1758299999999995</c:v>
                </c:pt>
                <c:pt idx="111">
                  <c:v>6.1286700000000005</c:v>
                </c:pt>
                <c:pt idx="112">
                  <c:v>6.0783100000000001</c:v>
                </c:pt>
                <c:pt idx="113">
                  <c:v>6.0282899999999993</c:v>
                </c:pt>
                <c:pt idx="114">
                  <c:v>5.9748700000000001</c:v>
                </c:pt>
                <c:pt idx="115">
                  <c:v>5.9234299999999998</c:v>
                </c:pt>
                <c:pt idx="116">
                  <c:v>5.8781000000000008</c:v>
                </c:pt>
                <c:pt idx="117">
                  <c:v>5.8402399999999997</c:v>
                </c:pt>
                <c:pt idx="118">
                  <c:v>5.8028399999999998</c:v>
                </c:pt>
                <c:pt idx="119">
                  <c:v>5.7758299999999991</c:v>
                </c:pt>
                <c:pt idx="120">
                  <c:v>5.75</c:v>
                </c:pt>
              </c:numCache>
            </c:numRef>
          </c:xVal>
          <c:yVal>
            <c:numRef>
              <c:f>[0]!FT_PH</c:f>
              <c:numCache>
                <c:formatCode>0.00</c:formatCode>
                <c:ptCount val="121"/>
                <c:pt idx="0">
                  <c:v>57.954000000000008</c:v>
                </c:pt>
                <c:pt idx="1">
                  <c:v>58.186400000000006</c:v>
                </c:pt>
                <c:pt idx="2">
                  <c:v>58.253999999999998</c:v>
                </c:pt>
                <c:pt idx="3">
                  <c:v>58.226500000000001</c:v>
                </c:pt>
                <c:pt idx="4">
                  <c:v>58.138199999999998</c:v>
                </c:pt>
                <c:pt idx="5">
                  <c:v>58.14</c:v>
                </c:pt>
                <c:pt idx="6">
                  <c:v>58.135300000000001</c:v>
                </c:pt>
                <c:pt idx="7">
                  <c:v>58.152899999999995</c:v>
                </c:pt>
                <c:pt idx="8">
                  <c:v>58.054600000000001</c:v>
                </c:pt>
                <c:pt idx="9">
                  <c:v>57.944499999999998</c:v>
                </c:pt>
                <c:pt idx="10">
                  <c:v>57.826799999999999</c:v>
                </c:pt>
                <c:pt idx="11">
                  <c:v>57.818899999999992</c:v>
                </c:pt>
                <c:pt idx="12">
                  <c:v>57.770900000000005</c:v>
                </c:pt>
                <c:pt idx="13">
                  <c:v>57.835899999999995</c:v>
                </c:pt>
                <c:pt idx="14">
                  <c:v>57.969000000000001</c:v>
                </c:pt>
                <c:pt idx="15">
                  <c:v>58.098000000000006</c:v>
                </c:pt>
                <c:pt idx="16">
                  <c:v>58.104500000000002</c:v>
                </c:pt>
                <c:pt idx="17">
                  <c:v>58.128899999999994</c:v>
                </c:pt>
                <c:pt idx="18">
                  <c:v>58.334399999999995</c:v>
                </c:pt>
                <c:pt idx="19">
                  <c:v>58.405499999999996</c:v>
                </c:pt>
                <c:pt idx="20">
                  <c:v>58.453599999999994</c:v>
                </c:pt>
                <c:pt idx="21">
                  <c:v>58.642200000000003</c:v>
                </c:pt>
                <c:pt idx="22">
                  <c:v>58.872100000000003</c:v>
                </c:pt>
                <c:pt idx="23">
                  <c:v>59.103399999999993</c:v>
                </c:pt>
                <c:pt idx="24">
                  <c:v>59.313800000000008</c:v>
                </c:pt>
                <c:pt idx="25">
                  <c:v>59.226599999999998</c:v>
                </c:pt>
                <c:pt idx="26">
                  <c:v>58.911500000000004</c:v>
                </c:pt>
                <c:pt idx="27">
                  <c:v>58.501599999999996</c:v>
                </c:pt>
                <c:pt idx="28">
                  <c:v>58.066200000000002</c:v>
                </c:pt>
                <c:pt idx="29">
                  <c:v>57.659199999999998</c:v>
                </c:pt>
                <c:pt idx="30">
                  <c:v>57.198099999999997</c:v>
                </c:pt>
                <c:pt idx="31">
                  <c:v>56.792500000000004</c:v>
                </c:pt>
                <c:pt idx="32">
                  <c:v>56.366199999999999</c:v>
                </c:pt>
                <c:pt idx="33">
                  <c:v>56.022499999999994</c:v>
                </c:pt>
                <c:pt idx="34">
                  <c:v>55.778499999999994</c:v>
                </c:pt>
                <c:pt idx="35">
                  <c:v>55.573899999999995</c:v>
                </c:pt>
                <c:pt idx="36">
                  <c:v>55.335199999999993</c:v>
                </c:pt>
                <c:pt idx="37">
                  <c:v>55.0685</c:v>
                </c:pt>
                <c:pt idx="38">
                  <c:v>54.811200000000007</c:v>
                </c:pt>
                <c:pt idx="39">
                  <c:v>54.573499999999996</c:v>
                </c:pt>
                <c:pt idx="40">
                  <c:v>54.372</c:v>
                </c:pt>
                <c:pt idx="41">
                  <c:v>54.211600000000004</c:v>
                </c:pt>
                <c:pt idx="42">
                  <c:v>54.045000000000002</c:v>
                </c:pt>
                <c:pt idx="43">
                  <c:v>53.862600000000008</c:v>
                </c:pt>
                <c:pt idx="44">
                  <c:v>53.631300000000003</c:v>
                </c:pt>
                <c:pt idx="45">
                  <c:v>53.374699999999997</c:v>
                </c:pt>
                <c:pt idx="46">
                  <c:v>53.101399999999998</c:v>
                </c:pt>
                <c:pt idx="47">
                  <c:v>52.759699999999995</c:v>
                </c:pt>
                <c:pt idx="48">
                  <c:v>52.396600000000007</c:v>
                </c:pt>
                <c:pt idx="49">
                  <c:v>52.012899999999995</c:v>
                </c:pt>
                <c:pt idx="50">
                  <c:v>51.612400000000001</c:v>
                </c:pt>
                <c:pt idx="51">
                  <c:v>51.269799999999996</c:v>
                </c:pt>
                <c:pt idx="52">
                  <c:v>50.958400000000005</c:v>
                </c:pt>
                <c:pt idx="53">
                  <c:v>50.684700000000007</c:v>
                </c:pt>
                <c:pt idx="54">
                  <c:v>50.4039</c:v>
                </c:pt>
                <c:pt idx="55">
                  <c:v>50.1235</c:v>
                </c:pt>
                <c:pt idx="56">
                  <c:v>49.837299999999999</c:v>
                </c:pt>
                <c:pt idx="57">
                  <c:v>49.556600000000003</c:v>
                </c:pt>
                <c:pt idx="58">
                  <c:v>49.270699999999998</c:v>
                </c:pt>
                <c:pt idx="59">
                  <c:v>48.889400000000002</c:v>
                </c:pt>
                <c:pt idx="60">
                  <c:v>48.510799999999996</c:v>
                </c:pt>
                <c:pt idx="61">
                  <c:v>48.167400000000001</c:v>
                </c:pt>
                <c:pt idx="62">
                  <c:v>47.846299999999999</c:v>
                </c:pt>
                <c:pt idx="63">
                  <c:v>47.540300000000002</c:v>
                </c:pt>
                <c:pt idx="64">
                  <c:v>47.253699999999995</c:v>
                </c:pt>
                <c:pt idx="65">
                  <c:v>46.9908</c:v>
                </c:pt>
                <c:pt idx="66">
                  <c:v>46.713999999999999</c:v>
                </c:pt>
                <c:pt idx="67">
                  <c:v>46.448799999999999</c:v>
                </c:pt>
                <c:pt idx="68">
                  <c:v>46.232399999999998</c:v>
                </c:pt>
                <c:pt idx="69">
                  <c:v>46.040599999999998</c:v>
                </c:pt>
                <c:pt idx="70">
                  <c:v>45.848299999999995</c:v>
                </c:pt>
                <c:pt idx="71">
                  <c:v>45.598599999999998</c:v>
                </c:pt>
                <c:pt idx="72">
                  <c:v>45.400800000000004</c:v>
                </c:pt>
                <c:pt idx="73">
                  <c:v>45.3127</c:v>
                </c:pt>
                <c:pt idx="74">
                  <c:v>45.265799999999999</c:v>
                </c:pt>
                <c:pt idx="75">
                  <c:v>45.279599999999995</c:v>
                </c:pt>
                <c:pt idx="76">
                  <c:v>45.254399999999997</c:v>
                </c:pt>
                <c:pt idx="77">
                  <c:v>45.222200000000001</c:v>
                </c:pt>
                <c:pt idx="78">
                  <c:v>45.233499999999999</c:v>
                </c:pt>
                <c:pt idx="79">
                  <c:v>45.429299999999998</c:v>
                </c:pt>
                <c:pt idx="80">
                  <c:v>45.749600000000001</c:v>
                </c:pt>
                <c:pt idx="81">
                  <c:v>46.053399999999996</c:v>
                </c:pt>
                <c:pt idx="82">
                  <c:v>46.448699999999995</c:v>
                </c:pt>
                <c:pt idx="83">
                  <c:v>46.822699999999998</c:v>
                </c:pt>
                <c:pt idx="84">
                  <c:v>47.222099999999998</c:v>
                </c:pt>
                <c:pt idx="85">
                  <c:v>47.568300000000001</c:v>
                </c:pt>
                <c:pt idx="86">
                  <c:v>47.914400000000001</c:v>
                </c:pt>
                <c:pt idx="87">
                  <c:v>48.314299999999996</c:v>
                </c:pt>
                <c:pt idx="88">
                  <c:v>48.737499999999997</c:v>
                </c:pt>
                <c:pt idx="89">
                  <c:v>49.2074</c:v>
                </c:pt>
                <c:pt idx="90">
                  <c:v>49.717299999999994</c:v>
                </c:pt>
                <c:pt idx="91">
                  <c:v>50.189799999999998</c:v>
                </c:pt>
                <c:pt idx="92">
                  <c:v>50.609300000000005</c:v>
                </c:pt>
                <c:pt idx="93">
                  <c:v>51.017400000000002</c:v>
                </c:pt>
                <c:pt idx="94">
                  <c:v>51.3705</c:v>
                </c:pt>
                <c:pt idx="95">
                  <c:v>51.7042</c:v>
                </c:pt>
                <c:pt idx="96">
                  <c:v>52.086299999999994</c:v>
                </c:pt>
                <c:pt idx="97">
                  <c:v>52.494900000000001</c:v>
                </c:pt>
                <c:pt idx="98">
                  <c:v>52.877099999999999</c:v>
                </c:pt>
                <c:pt idx="99">
                  <c:v>53.276000000000003</c:v>
                </c:pt>
                <c:pt idx="100">
                  <c:v>53.662100000000002</c:v>
                </c:pt>
                <c:pt idx="101">
                  <c:v>54.095099999999995</c:v>
                </c:pt>
                <c:pt idx="102">
                  <c:v>54.545400000000001</c:v>
                </c:pt>
                <c:pt idx="103">
                  <c:v>54.9435</c:v>
                </c:pt>
                <c:pt idx="104">
                  <c:v>55.156400000000005</c:v>
                </c:pt>
                <c:pt idx="105">
                  <c:v>55.185200000000002</c:v>
                </c:pt>
                <c:pt idx="106">
                  <c:v>55.253</c:v>
                </c:pt>
                <c:pt idx="107">
                  <c:v>55.1312</c:v>
                </c:pt>
                <c:pt idx="108">
                  <c:v>55.003999999999998</c:v>
                </c:pt>
                <c:pt idx="109">
                  <c:v>54.921100000000003</c:v>
                </c:pt>
                <c:pt idx="110">
                  <c:v>55.005600000000001</c:v>
                </c:pt>
                <c:pt idx="111">
                  <c:v>55.255099999999999</c:v>
                </c:pt>
                <c:pt idx="112">
                  <c:v>55.545400000000001</c:v>
                </c:pt>
                <c:pt idx="113">
                  <c:v>55.866099999999996</c:v>
                </c:pt>
                <c:pt idx="114">
                  <c:v>56.188400000000001</c:v>
                </c:pt>
                <c:pt idx="115">
                  <c:v>56.3354</c:v>
                </c:pt>
                <c:pt idx="116">
                  <c:v>56.599900000000005</c:v>
                </c:pt>
                <c:pt idx="117">
                  <c:v>57.001599999999996</c:v>
                </c:pt>
                <c:pt idx="118">
                  <c:v>57.100300000000004</c:v>
                </c:pt>
                <c:pt idx="119">
                  <c:v>57.500900000000001</c:v>
                </c:pt>
                <c:pt idx="120">
                  <c:v>57.912399999999998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5.8630199999999997</c:v>
                </c:pt>
                <c:pt idx="1">
                  <c:v>6.2504899999999992</c:v>
                </c:pt>
              </c:numCache>
            </c:numRef>
          </c:xVal>
          <c:yVal>
            <c:numRef>
              <c:f>info!$W$2:$W$3</c:f>
              <c:numCache>
                <c:formatCode>0.00</c:formatCode>
                <c:ptCount val="2"/>
                <c:pt idx="0">
                  <c:v>57.818899999999992</c:v>
                </c:pt>
                <c:pt idx="1">
                  <c:v>55.1312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6.1317999999999993</c:v>
                </c:pt>
                <c:pt idx="1">
                  <c:v>6.0425799999999992</c:v>
                </c:pt>
              </c:numCache>
            </c:numRef>
          </c:xVal>
          <c:yVal>
            <c:numRef>
              <c:f>info!$W$15:$W$16</c:f>
              <c:numCache>
                <c:formatCode>0.00_ </c:formatCode>
                <c:ptCount val="2"/>
                <c:pt idx="0">
                  <c:v>45.222200000000001</c:v>
                </c:pt>
                <c:pt idx="1">
                  <c:v>59.313800000000008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6.1093867768595045</c:v>
                </c:pt>
              </c:numCache>
            </c:numRef>
          </c:xVal>
          <c:yVal>
            <c:numRef>
              <c:f>info!$N$9</c:f>
              <c:numCache>
                <c:formatCode>0.0</c:formatCode>
                <c:ptCount val="1"/>
                <c:pt idx="0">
                  <c:v>53.101682644628077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49.243600000000001</c:v>
                </c:pt>
                <c:pt idx="1">
                  <c:v>18.846800000000002</c:v>
                </c:pt>
                <c:pt idx="2">
                  <c:v>20.952000000000002</c:v>
                </c:pt>
                <c:pt idx="3">
                  <c:v>30.2316</c:v>
                </c:pt>
                <c:pt idx="4">
                  <c:v>67.921000000000006</c:v>
                </c:pt>
                <c:pt idx="5">
                  <c:v>81.533900000000003</c:v>
                </c:pt>
                <c:pt idx="6">
                  <c:v>51.396599999999999</c:v>
                </c:pt>
                <c:pt idx="7">
                  <c:v>75.287300000000002</c:v>
                </c:pt>
                <c:pt idx="8">
                  <c:v>20.008500000000002</c:v>
                </c:pt>
                <c:pt idx="9">
                  <c:v>38.8215</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50.55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50.550219999999996</c:v>
                </c:pt>
                <c:pt idx="1">
                  <c:v>50.550219999999996</c:v>
                </c:pt>
                <c:pt idx="2">
                  <c:v>0</c:v>
                </c:pt>
              </c:numCache>
            </c:numRef>
          </c:xVal>
          <c:yVal>
            <c:numRef>
              <c:f>'R2'!$I$5:$I$7</c:f>
              <c:numCache>
                <c:formatCode>0.0_ </c:formatCode>
                <c:ptCount val="3"/>
                <c:pt idx="0">
                  <c:v>0</c:v>
                </c:pt>
                <c:pt idx="1">
                  <c:v>50.988664642093639</c:v>
                </c:pt>
                <c:pt idx="2">
                  <c:v>50.988664642093639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100.000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100</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3.02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3.0234999999999999</c:v>
                </c:pt>
                <c:pt idx="1">
                  <c:v>3.0234999999999999</c:v>
                </c:pt>
                <c:pt idx="2">
                  <c:v>0</c:v>
                </c:pt>
              </c:numCache>
            </c:numRef>
          </c:xVal>
          <c:yVal>
            <c:numRef>
              <c:f>'R3'!$I$6:$I$8</c:f>
              <c:numCache>
                <c:formatCode>0.0_ </c:formatCode>
                <c:ptCount val="3"/>
                <c:pt idx="0">
                  <c:v>0</c:v>
                </c:pt>
                <c:pt idx="1">
                  <c:v>94.247969563974081</c:v>
                </c:pt>
                <c:pt idx="2">
                  <c:v>94.247969563974081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2.8329625608636553</c:v>
                </c:pt>
                <c:pt idx="1">
                  <c:v>2.8329625608636553</c:v>
                </c:pt>
                <c:pt idx="2">
                  <c:v>-7</c:v>
                </c:pt>
              </c:numCache>
            </c:numRef>
          </c:xVal>
          <c:yVal>
            <c:numRef>
              <c:f>'R'!$I$5:$I$7</c:f>
              <c:numCache>
                <c:formatCode>0.0_ </c:formatCode>
                <c:ptCount val="3"/>
                <c:pt idx="0">
                  <c:v>0</c:v>
                </c:pt>
                <c:pt idx="1">
                  <c:v>95.95624356592694</c:v>
                </c:pt>
                <c:pt idx="2">
                  <c:v>95.95624356592694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2.8329625608636553</c:v>
                </c:pt>
              </c:numCache>
            </c:numRef>
          </c:xVal>
          <c:yVal>
            <c:numRef>
              <c:f>'R'!$I$4</c:f>
              <c:numCache>
                <c:formatCode>0.00_ </c:formatCode>
                <c:ptCount val="1"/>
                <c:pt idx="0">
                  <c:v>95.95624356592694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50.55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50.550219999999996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21"/>
                <c:pt idx="0">
                  <c:v>5.8123699999999996</c:v>
                </c:pt>
                <c:pt idx="1">
                  <c:v>5.8042700000000007</c:v>
                </c:pt>
                <c:pt idx="2">
                  <c:v>5.8042600000000002</c:v>
                </c:pt>
                <c:pt idx="3">
                  <c:v>5.8076300000000005</c:v>
                </c:pt>
                <c:pt idx="4">
                  <c:v>5.8100799999999992</c:v>
                </c:pt>
                <c:pt idx="5">
                  <c:v>5.8138000000000005</c:v>
                </c:pt>
                <c:pt idx="6">
                  <c:v>5.8165900000000006</c:v>
                </c:pt>
                <c:pt idx="7">
                  <c:v>5.8208299999999999</c:v>
                </c:pt>
                <c:pt idx="8">
                  <c:v>5.8291000000000004</c:v>
                </c:pt>
                <c:pt idx="9">
                  <c:v>5.83887</c:v>
                </c:pt>
                <c:pt idx="10">
                  <c:v>5.8492899999999999</c:v>
                </c:pt>
                <c:pt idx="11">
                  <c:v>5.8630199999999997</c:v>
                </c:pt>
                <c:pt idx="12">
                  <c:v>5.877559999999999</c:v>
                </c:pt>
                <c:pt idx="13">
                  <c:v>5.8909099999999999</c:v>
                </c:pt>
                <c:pt idx="14">
                  <c:v>5.9060900000000007</c:v>
                </c:pt>
                <c:pt idx="15">
                  <c:v>5.9185600000000003</c:v>
                </c:pt>
                <c:pt idx="16">
                  <c:v>5.9304500000000004</c:v>
                </c:pt>
                <c:pt idx="17">
                  <c:v>5.9421199999999992</c:v>
                </c:pt>
                <c:pt idx="18">
                  <c:v>5.9555400000000001</c:v>
                </c:pt>
                <c:pt idx="19">
                  <c:v>5.9701800000000009</c:v>
                </c:pt>
                <c:pt idx="20">
                  <c:v>5.9870199999999993</c:v>
                </c:pt>
                <c:pt idx="21">
                  <c:v>6.0004599999999995</c:v>
                </c:pt>
                <c:pt idx="22">
                  <c:v>6.0164600000000004</c:v>
                </c:pt>
                <c:pt idx="23">
                  <c:v>6.0302599999999993</c:v>
                </c:pt>
                <c:pt idx="24">
                  <c:v>6.0425799999999992</c:v>
                </c:pt>
                <c:pt idx="25">
                  <c:v>6.05199</c:v>
                </c:pt>
                <c:pt idx="26">
                  <c:v>6.0585199999999997</c:v>
                </c:pt>
                <c:pt idx="27">
                  <c:v>6.0635300000000001</c:v>
                </c:pt>
                <c:pt idx="28">
                  <c:v>6.0679700000000008</c:v>
                </c:pt>
                <c:pt idx="29">
                  <c:v>6.0747200000000001</c:v>
                </c:pt>
                <c:pt idx="30">
                  <c:v>6.0830700000000002</c:v>
                </c:pt>
                <c:pt idx="31">
                  <c:v>6.0909399999999998</c:v>
                </c:pt>
                <c:pt idx="32">
                  <c:v>6.0975999999999999</c:v>
                </c:pt>
                <c:pt idx="33">
                  <c:v>6.1035199999999996</c:v>
                </c:pt>
                <c:pt idx="34">
                  <c:v>6.105080000000001</c:v>
                </c:pt>
                <c:pt idx="35">
                  <c:v>6.1068299999999995</c:v>
                </c:pt>
                <c:pt idx="36">
                  <c:v>6.1125499999999997</c:v>
                </c:pt>
                <c:pt idx="37">
                  <c:v>6.1234999999999999</c:v>
                </c:pt>
                <c:pt idx="38">
                  <c:v>6.1365400000000001</c:v>
                </c:pt>
                <c:pt idx="39">
                  <c:v>6.1523899999999996</c:v>
                </c:pt>
                <c:pt idx="40">
                  <c:v>6.16873</c:v>
                </c:pt>
                <c:pt idx="41">
                  <c:v>6.1852499999999999</c:v>
                </c:pt>
                <c:pt idx="42">
                  <c:v>6.2014199999999997</c:v>
                </c:pt>
                <c:pt idx="43">
                  <c:v>6.2162799999999994</c:v>
                </c:pt>
                <c:pt idx="44">
                  <c:v>6.2287699999999999</c:v>
                </c:pt>
                <c:pt idx="45">
                  <c:v>6.2380300000000002</c:v>
                </c:pt>
                <c:pt idx="46">
                  <c:v>6.2444200000000007</c:v>
                </c:pt>
                <c:pt idx="47">
                  <c:v>6.2509300000000003</c:v>
                </c:pt>
                <c:pt idx="48">
                  <c:v>6.2590900000000005</c:v>
                </c:pt>
                <c:pt idx="49">
                  <c:v>6.2663599999999997</c:v>
                </c:pt>
                <c:pt idx="50">
                  <c:v>6.2713900000000002</c:v>
                </c:pt>
                <c:pt idx="51">
                  <c:v>6.2749800000000002</c:v>
                </c:pt>
                <c:pt idx="52">
                  <c:v>6.2759400000000003</c:v>
                </c:pt>
                <c:pt idx="53">
                  <c:v>6.2757700000000005</c:v>
                </c:pt>
                <c:pt idx="54">
                  <c:v>6.2760000000000007</c:v>
                </c:pt>
                <c:pt idx="55">
                  <c:v>6.2748000000000008</c:v>
                </c:pt>
                <c:pt idx="56">
                  <c:v>6.2729900000000001</c:v>
                </c:pt>
                <c:pt idx="57">
                  <c:v>6.2696100000000001</c:v>
                </c:pt>
                <c:pt idx="58">
                  <c:v>6.26539</c:v>
                </c:pt>
                <c:pt idx="59">
                  <c:v>6.2608200000000007</c:v>
                </c:pt>
                <c:pt idx="60">
                  <c:v>6.2550699999999999</c:v>
                </c:pt>
                <c:pt idx="61">
                  <c:v>6.2473900000000002</c:v>
                </c:pt>
                <c:pt idx="62">
                  <c:v>6.23855</c:v>
                </c:pt>
                <c:pt idx="63">
                  <c:v>6.2299199999999999</c:v>
                </c:pt>
                <c:pt idx="64">
                  <c:v>6.22072</c:v>
                </c:pt>
                <c:pt idx="65">
                  <c:v>6.2114700000000003</c:v>
                </c:pt>
                <c:pt idx="66">
                  <c:v>6.2028999999999996</c:v>
                </c:pt>
                <c:pt idx="67">
                  <c:v>6.1941199999999998</c:v>
                </c:pt>
                <c:pt idx="68">
                  <c:v>6.1863299999999999</c:v>
                </c:pt>
                <c:pt idx="69">
                  <c:v>6.1790500000000002</c:v>
                </c:pt>
                <c:pt idx="70">
                  <c:v>6.1714400000000005</c:v>
                </c:pt>
                <c:pt idx="71">
                  <c:v>6.1644900000000007</c:v>
                </c:pt>
                <c:pt idx="72">
                  <c:v>6.1567499999999997</c:v>
                </c:pt>
                <c:pt idx="73">
                  <c:v>6.1478299999999999</c:v>
                </c:pt>
                <c:pt idx="74">
                  <c:v>6.1428400000000005</c:v>
                </c:pt>
                <c:pt idx="75">
                  <c:v>6.1397900000000005</c:v>
                </c:pt>
                <c:pt idx="76">
                  <c:v>6.1359699999999995</c:v>
                </c:pt>
                <c:pt idx="77">
                  <c:v>6.1317999999999993</c:v>
                </c:pt>
                <c:pt idx="78">
                  <c:v>6.1293500000000005</c:v>
                </c:pt>
                <c:pt idx="79">
                  <c:v>6.1277000000000008</c:v>
                </c:pt>
                <c:pt idx="80">
                  <c:v>6.1278900000000007</c:v>
                </c:pt>
                <c:pt idx="81">
                  <c:v>6.1290999999999993</c:v>
                </c:pt>
                <c:pt idx="82">
                  <c:v>6.1358199999999998</c:v>
                </c:pt>
                <c:pt idx="83">
                  <c:v>6.1484199999999998</c:v>
                </c:pt>
                <c:pt idx="84">
                  <c:v>6.16615</c:v>
                </c:pt>
                <c:pt idx="85">
                  <c:v>6.1878799999999998</c:v>
                </c:pt>
                <c:pt idx="86">
                  <c:v>6.2094100000000001</c:v>
                </c:pt>
                <c:pt idx="87">
                  <c:v>6.2260999999999997</c:v>
                </c:pt>
                <c:pt idx="88">
                  <c:v>6.2375899999999991</c:v>
                </c:pt>
                <c:pt idx="89">
                  <c:v>6.2452399999999999</c:v>
                </c:pt>
                <c:pt idx="90">
                  <c:v>6.2484700000000002</c:v>
                </c:pt>
                <c:pt idx="91">
                  <c:v>6.2472599999999998</c:v>
                </c:pt>
                <c:pt idx="92">
                  <c:v>6.241719999999999</c:v>
                </c:pt>
                <c:pt idx="93">
                  <c:v>6.2332200000000002</c:v>
                </c:pt>
                <c:pt idx="94">
                  <c:v>6.2222299999999997</c:v>
                </c:pt>
                <c:pt idx="95">
                  <c:v>6.2104499999999998</c:v>
                </c:pt>
                <c:pt idx="96">
                  <c:v>6.2077499999999999</c:v>
                </c:pt>
                <c:pt idx="97">
                  <c:v>6.21495</c:v>
                </c:pt>
                <c:pt idx="98">
                  <c:v>6.2233599999999996</c:v>
                </c:pt>
                <c:pt idx="99">
                  <c:v>6.2298799999999996</c:v>
                </c:pt>
                <c:pt idx="100">
                  <c:v>6.2349100000000002</c:v>
                </c:pt>
                <c:pt idx="101">
                  <c:v>6.2398899999999999</c:v>
                </c:pt>
                <c:pt idx="102">
                  <c:v>6.2454900000000002</c:v>
                </c:pt>
                <c:pt idx="103">
                  <c:v>6.2495900000000004</c:v>
                </c:pt>
                <c:pt idx="104">
                  <c:v>6.2519599999999995</c:v>
                </c:pt>
                <c:pt idx="105">
                  <c:v>6.2532399999999999</c:v>
                </c:pt>
                <c:pt idx="106">
                  <c:v>6.2549900000000003</c:v>
                </c:pt>
                <c:pt idx="107">
                  <c:v>6.2504899999999992</c:v>
                </c:pt>
                <c:pt idx="108">
                  <c:v>6.2359299999999998</c:v>
                </c:pt>
                <c:pt idx="109">
                  <c:v>6.21251</c:v>
                </c:pt>
                <c:pt idx="110">
                  <c:v>6.1758299999999995</c:v>
                </c:pt>
                <c:pt idx="111">
                  <c:v>6.1286700000000005</c:v>
                </c:pt>
                <c:pt idx="112">
                  <c:v>6.0783100000000001</c:v>
                </c:pt>
                <c:pt idx="113">
                  <c:v>6.0282899999999993</c:v>
                </c:pt>
                <c:pt idx="114">
                  <c:v>5.9748700000000001</c:v>
                </c:pt>
                <c:pt idx="115">
                  <c:v>5.9234299999999998</c:v>
                </c:pt>
                <c:pt idx="116">
                  <c:v>5.8781000000000008</c:v>
                </c:pt>
                <c:pt idx="117">
                  <c:v>5.8402399999999997</c:v>
                </c:pt>
                <c:pt idx="118">
                  <c:v>5.8028399999999998</c:v>
                </c:pt>
                <c:pt idx="119">
                  <c:v>5.7758299999999991</c:v>
                </c:pt>
                <c:pt idx="120">
                  <c:v>5.75</c:v>
                </c:pt>
              </c:numCache>
            </c:numRef>
          </c:xVal>
          <c:yVal>
            <c:numRef>
              <c:f>[0]!FT_PH</c:f>
              <c:numCache>
                <c:formatCode>0.00</c:formatCode>
                <c:ptCount val="121"/>
                <c:pt idx="0">
                  <c:v>57.954000000000008</c:v>
                </c:pt>
                <c:pt idx="1">
                  <c:v>58.186400000000006</c:v>
                </c:pt>
                <c:pt idx="2">
                  <c:v>58.253999999999998</c:v>
                </c:pt>
                <c:pt idx="3">
                  <c:v>58.226500000000001</c:v>
                </c:pt>
                <c:pt idx="4">
                  <c:v>58.138199999999998</c:v>
                </c:pt>
                <c:pt idx="5">
                  <c:v>58.14</c:v>
                </c:pt>
                <c:pt idx="6">
                  <c:v>58.135300000000001</c:v>
                </c:pt>
                <c:pt idx="7">
                  <c:v>58.152899999999995</c:v>
                </c:pt>
                <c:pt idx="8">
                  <c:v>58.054600000000001</c:v>
                </c:pt>
                <c:pt idx="9">
                  <c:v>57.944499999999998</c:v>
                </c:pt>
                <c:pt idx="10">
                  <c:v>57.826799999999999</c:v>
                </c:pt>
                <c:pt idx="11">
                  <c:v>57.818899999999992</c:v>
                </c:pt>
                <c:pt idx="12">
                  <c:v>57.770900000000005</c:v>
                </c:pt>
                <c:pt idx="13">
                  <c:v>57.835899999999995</c:v>
                </c:pt>
                <c:pt idx="14">
                  <c:v>57.969000000000001</c:v>
                </c:pt>
                <c:pt idx="15">
                  <c:v>58.098000000000006</c:v>
                </c:pt>
                <c:pt idx="16">
                  <c:v>58.104500000000002</c:v>
                </c:pt>
                <c:pt idx="17">
                  <c:v>58.128899999999994</c:v>
                </c:pt>
                <c:pt idx="18">
                  <c:v>58.334399999999995</c:v>
                </c:pt>
                <c:pt idx="19">
                  <c:v>58.405499999999996</c:v>
                </c:pt>
                <c:pt idx="20">
                  <c:v>58.453599999999994</c:v>
                </c:pt>
                <c:pt idx="21">
                  <c:v>58.642200000000003</c:v>
                </c:pt>
                <c:pt idx="22">
                  <c:v>58.872100000000003</c:v>
                </c:pt>
                <c:pt idx="23">
                  <c:v>59.103399999999993</c:v>
                </c:pt>
                <c:pt idx="24">
                  <c:v>59.313800000000008</c:v>
                </c:pt>
                <c:pt idx="25">
                  <c:v>59.226599999999998</c:v>
                </c:pt>
                <c:pt idx="26">
                  <c:v>58.911500000000004</c:v>
                </c:pt>
                <c:pt idx="27">
                  <c:v>58.501599999999996</c:v>
                </c:pt>
                <c:pt idx="28">
                  <c:v>58.066200000000002</c:v>
                </c:pt>
                <c:pt idx="29">
                  <c:v>57.659199999999998</c:v>
                </c:pt>
                <c:pt idx="30">
                  <c:v>57.198099999999997</c:v>
                </c:pt>
                <c:pt idx="31">
                  <c:v>56.792500000000004</c:v>
                </c:pt>
                <c:pt idx="32">
                  <c:v>56.366199999999999</c:v>
                </c:pt>
                <c:pt idx="33">
                  <c:v>56.022499999999994</c:v>
                </c:pt>
                <c:pt idx="34">
                  <c:v>55.778499999999994</c:v>
                </c:pt>
                <c:pt idx="35">
                  <c:v>55.573899999999995</c:v>
                </c:pt>
                <c:pt idx="36">
                  <c:v>55.335199999999993</c:v>
                </c:pt>
                <c:pt idx="37">
                  <c:v>55.0685</c:v>
                </c:pt>
                <c:pt idx="38">
                  <c:v>54.811200000000007</c:v>
                </c:pt>
                <c:pt idx="39">
                  <c:v>54.573499999999996</c:v>
                </c:pt>
                <c:pt idx="40">
                  <c:v>54.372</c:v>
                </c:pt>
                <c:pt idx="41">
                  <c:v>54.211600000000004</c:v>
                </c:pt>
                <c:pt idx="42">
                  <c:v>54.045000000000002</c:v>
                </c:pt>
                <c:pt idx="43">
                  <c:v>53.862600000000008</c:v>
                </c:pt>
                <c:pt idx="44">
                  <c:v>53.631300000000003</c:v>
                </c:pt>
                <c:pt idx="45">
                  <c:v>53.374699999999997</c:v>
                </c:pt>
                <c:pt idx="46">
                  <c:v>53.101399999999998</c:v>
                </c:pt>
                <c:pt idx="47">
                  <c:v>52.759699999999995</c:v>
                </c:pt>
                <c:pt idx="48">
                  <c:v>52.396600000000007</c:v>
                </c:pt>
                <c:pt idx="49">
                  <c:v>52.012899999999995</c:v>
                </c:pt>
                <c:pt idx="50">
                  <c:v>51.612400000000001</c:v>
                </c:pt>
                <c:pt idx="51">
                  <c:v>51.269799999999996</c:v>
                </c:pt>
                <c:pt idx="52">
                  <c:v>50.958400000000005</c:v>
                </c:pt>
                <c:pt idx="53">
                  <c:v>50.684700000000007</c:v>
                </c:pt>
                <c:pt idx="54">
                  <c:v>50.4039</c:v>
                </c:pt>
                <c:pt idx="55">
                  <c:v>50.1235</c:v>
                </c:pt>
                <c:pt idx="56">
                  <c:v>49.837299999999999</c:v>
                </c:pt>
                <c:pt idx="57">
                  <c:v>49.556600000000003</c:v>
                </c:pt>
                <c:pt idx="58">
                  <c:v>49.270699999999998</c:v>
                </c:pt>
                <c:pt idx="59">
                  <c:v>48.889400000000002</c:v>
                </c:pt>
                <c:pt idx="60">
                  <c:v>48.510799999999996</c:v>
                </c:pt>
                <c:pt idx="61">
                  <c:v>48.167400000000001</c:v>
                </c:pt>
                <c:pt idx="62">
                  <c:v>47.846299999999999</c:v>
                </c:pt>
                <c:pt idx="63">
                  <c:v>47.540300000000002</c:v>
                </c:pt>
                <c:pt idx="64">
                  <c:v>47.253699999999995</c:v>
                </c:pt>
                <c:pt idx="65">
                  <c:v>46.9908</c:v>
                </c:pt>
                <c:pt idx="66">
                  <c:v>46.713999999999999</c:v>
                </c:pt>
                <c:pt idx="67">
                  <c:v>46.448799999999999</c:v>
                </c:pt>
                <c:pt idx="68">
                  <c:v>46.232399999999998</c:v>
                </c:pt>
                <c:pt idx="69">
                  <c:v>46.040599999999998</c:v>
                </c:pt>
                <c:pt idx="70">
                  <c:v>45.848299999999995</c:v>
                </c:pt>
                <c:pt idx="71">
                  <c:v>45.598599999999998</c:v>
                </c:pt>
                <c:pt idx="72">
                  <c:v>45.400800000000004</c:v>
                </c:pt>
                <c:pt idx="73">
                  <c:v>45.3127</c:v>
                </c:pt>
                <c:pt idx="74">
                  <c:v>45.265799999999999</c:v>
                </c:pt>
                <c:pt idx="75">
                  <c:v>45.279599999999995</c:v>
                </c:pt>
                <c:pt idx="76">
                  <c:v>45.254399999999997</c:v>
                </c:pt>
                <c:pt idx="77">
                  <c:v>45.222200000000001</c:v>
                </c:pt>
                <c:pt idx="78">
                  <c:v>45.233499999999999</c:v>
                </c:pt>
                <c:pt idx="79">
                  <c:v>45.429299999999998</c:v>
                </c:pt>
                <c:pt idx="80">
                  <c:v>45.749600000000001</c:v>
                </c:pt>
                <c:pt idx="81">
                  <c:v>46.053399999999996</c:v>
                </c:pt>
                <c:pt idx="82">
                  <c:v>46.448699999999995</c:v>
                </c:pt>
                <c:pt idx="83">
                  <c:v>46.822699999999998</c:v>
                </c:pt>
                <c:pt idx="84">
                  <c:v>47.222099999999998</c:v>
                </c:pt>
                <c:pt idx="85">
                  <c:v>47.568300000000001</c:v>
                </c:pt>
                <c:pt idx="86">
                  <c:v>47.914400000000001</c:v>
                </c:pt>
                <c:pt idx="87">
                  <c:v>48.314299999999996</c:v>
                </c:pt>
                <c:pt idx="88">
                  <c:v>48.737499999999997</c:v>
                </c:pt>
                <c:pt idx="89">
                  <c:v>49.2074</c:v>
                </c:pt>
                <c:pt idx="90">
                  <c:v>49.717299999999994</c:v>
                </c:pt>
                <c:pt idx="91">
                  <c:v>50.189799999999998</c:v>
                </c:pt>
                <c:pt idx="92">
                  <c:v>50.609300000000005</c:v>
                </c:pt>
                <c:pt idx="93">
                  <c:v>51.017400000000002</c:v>
                </c:pt>
                <c:pt idx="94">
                  <c:v>51.3705</c:v>
                </c:pt>
                <c:pt idx="95">
                  <c:v>51.7042</c:v>
                </c:pt>
                <c:pt idx="96">
                  <c:v>52.086299999999994</c:v>
                </c:pt>
                <c:pt idx="97">
                  <c:v>52.494900000000001</c:v>
                </c:pt>
                <c:pt idx="98">
                  <c:v>52.877099999999999</c:v>
                </c:pt>
                <c:pt idx="99">
                  <c:v>53.276000000000003</c:v>
                </c:pt>
                <c:pt idx="100">
                  <c:v>53.662100000000002</c:v>
                </c:pt>
                <c:pt idx="101">
                  <c:v>54.095099999999995</c:v>
                </c:pt>
                <c:pt idx="102">
                  <c:v>54.545400000000001</c:v>
                </c:pt>
                <c:pt idx="103">
                  <c:v>54.9435</c:v>
                </c:pt>
                <c:pt idx="104">
                  <c:v>55.156400000000005</c:v>
                </c:pt>
                <c:pt idx="105">
                  <c:v>55.185200000000002</c:v>
                </c:pt>
                <c:pt idx="106">
                  <c:v>55.253</c:v>
                </c:pt>
                <c:pt idx="107">
                  <c:v>55.1312</c:v>
                </c:pt>
                <c:pt idx="108">
                  <c:v>55.003999999999998</c:v>
                </c:pt>
                <c:pt idx="109">
                  <c:v>54.921100000000003</c:v>
                </c:pt>
                <c:pt idx="110">
                  <c:v>55.005600000000001</c:v>
                </c:pt>
                <c:pt idx="111">
                  <c:v>55.255099999999999</c:v>
                </c:pt>
                <c:pt idx="112">
                  <c:v>55.545400000000001</c:v>
                </c:pt>
                <c:pt idx="113">
                  <c:v>55.866099999999996</c:v>
                </c:pt>
                <c:pt idx="114">
                  <c:v>56.188400000000001</c:v>
                </c:pt>
                <c:pt idx="115">
                  <c:v>56.3354</c:v>
                </c:pt>
                <c:pt idx="116">
                  <c:v>56.599900000000005</c:v>
                </c:pt>
                <c:pt idx="117">
                  <c:v>57.001599999999996</c:v>
                </c:pt>
                <c:pt idx="118">
                  <c:v>57.100300000000004</c:v>
                </c:pt>
                <c:pt idx="119">
                  <c:v>57.500900000000001</c:v>
                </c:pt>
                <c:pt idx="120">
                  <c:v>57.912399999999998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5.8630199999999997</c:v>
                </c:pt>
                <c:pt idx="1">
                  <c:v>6.2504899999999992</c:v>
                </c:pt>
              </c:numCache>
            </c:numRef>
          </c:xVal>
          <c:yVal>
            <c:numRef>
              <c:f>info!$W$2:$W$3</c:f>
              <c:numCache>
                <c:formatCode>0.00</c:formatCode>
                <c:ptCount val="2"/>
                <c:pt idx="0">
                  <c:v>57.818899999999992</c:v>
                </c:pt>
                <c:pt idx="1">
                  <c:v>55.1312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6.1317999999999993</c:v>
                </c:pt>
                <c:pt idx="1">
                  <c:v>6.0425799999999992</c:v>
                </c:pt>
              </c:numCache>
            </c:numRef>
          </c:xVal>
          <c:yVal>
            <c:numRef>
              <c:f>info!$W$15:$W$16</c:f>
              <c:numCache>
                <c:formatCode>0.00_ </c:formatCode>
                <c:ptCount val="2"/>
                <c:pt idx="0">
                  <c:v>45.222200000000001</c:v>
                </c:pt>
                <c:pt idx="1">
                  <c:v>59.313800000000008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6.1093867768595045</c:v>
                </c:pt>
              </c:numCache>
            </c:numRef>
          </c:xVal>
          <c:yVal>
            <c:numRef>
              <c:f>info!$N$9</c:f>
              <c:numCache>
                <c:formatCode>0.0</c:formatCode>
                <c:ptCount val="1"/>
                <c:pt idx="0">
                  <c:v>53.101682644628077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49.243600000000001</c:v>
                </c:pt>
                <c:pt idx="1">
                  <c:v>18.846800000000002</c:v>
                </c:pt>
                <c:pt idx="2">
                  <c:v>20.952000000000002</c:v>
                </c:pt>
                <c:pt idx="3">
                  <c:v>30.2316</c:v>
                </c:pt>
                <c:pt idx="4">
                  <c:v>67.921000000000006</c:v>
                </c:pt>
                <c:pt idx="5">
                  <c:v>81.533900000000003</c:v>
                </c:pt>
                <c:pt idx="6">
                  <c:v>51.396599999999999</c:v>
                </c:pt>
                <c:pt idx="7">
                  <c:v>75.287300000000002</c:v>
                </c:pt>
                <c:pt idx="8">
                  <c:v>20.008500000000002</c:v>
                </c:pt>
                <c:pt idx="9">
                  <c:v>38.8215</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50.55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50.550219999999996</c:v>
                </c:pt>
                <c:pt idx="1">
                  <c:v>50.550219999999996</c:v>
                </c:pt>
                <c:pt idx="2">
                  <c:v>0</c:v>
                </c:pt>
              </c:numCache>
            </c:numRef>
          </c:xVal>
          <c:yVal>
            <c:numRef>
              <c:f>'R2'!$I$5:$I$7</c:f>
              <c:numCache>
                <c:formatCode>0.0_ </c:formatCode>
                <c:ptCount val="3"/>
                <c:pt idx="0">
                  <c:v>0</c:v>
                </c:pt>
                <c:pt idx="1">
                  <c:v>50.988664642093639</c:v>
                </c:pt>
                <c:pt idx="2">
                  <c:v>50.988664642093639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100.000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100</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3.02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3.0234999999999999</c:v>
                </c:pt>
                <c:pt idx="1">
                  <c:v>3.0234999999999999</c:v>
                </c:pt>
                <c:pt idx="2">
                  <c:v>0</c:v>
                </c:pt>
              </c:numCache>
            </c:numRef>
          </c:xVal>
          <c:yVal>
            <c:numRef>
              <c:f>'R3'!$I$6:$I$8</c:f>
              <c:numCache>
                <c:formatCode>0.0_ </c:formatCode>
                <c:ptCount val="3"/>
                <c:pt idx="0">
                  <c:v>0</c:v>
                </c:pt>
                <c:pt idx="1">
                  <c:v>94.247969563974081</c:v>
                </c:pt>
                <c:pt idx="2">
                  <c:v>94.247969563974081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2.8329625608636553</c:v>
                </c:pt>
                <c:pt idx="1">
                  <c:v>2.8329625608636553</c:v>
                </c:pt>
                <c:pt idx="2">
                  <c:v>-7</c:v>
                </c:pt>
              </c:numCache>
            </c:numRef>
          </c:xVal>
          <c:yVal>
            <c:numRef>
              <c:f>'R'!$I$5:$I$7</c:f>
              <c:numCache>
                <c:formatCode>0.0_ </c:formatCode>
                <c:ptCount val="3"/>
                <c:pt idx="0">
                  <c:v>0</c:v>
                </c:pt>
                <c:pt idx="1">
                  <c:v>95.95624356592694</c:v>
                </c:pt>
                <c:pt idx="2">
                  <c:v>95.95624356592694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2.8329625608636553</c:v>
                </c:pt>
              </c:numCache>
            </c:numRef>
          </c:xVal>
          <c:yVal>
            <c:numRef>
              <c:f>'R'!$I$4</c:f>
              <c:numCache>
                <c:formatCode>0.00_ </c:formatCode>
                <c:ptCount val="1"/>
                <c:pt idx="0">
                  <c:v>95.95624356592694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0.40575499999999998</c:v>
                </c:pt>
                <c:pt idx="2">
                  <c:v>0.81191500000000005</c:v>
                </c:pt>
                <c:pt idx="3">
                  <c:v>1.21776</c:v>
                </c:pt>
                <c:pt idx="4">
                  <c:v>1.62253</c:v>
                </c:pt>
                <c:pt idx="5">
                  <c:v>2.0282200000000001</c:v>
                </c:pt>
                <c:pt idx="6">
                  <c:v>2.4375</c:v>
                </c:pt>
                <c:pt idx="7">
                  <c:v>2.8470399999999998</c:v>
                </c:pt>
                <c:pt idx="8">
                  <c:v>3.25047</c:v>
                </c:pt>
                <c:pt idx="9">
                  <c:v>3.6528100000000001</c:v>
                </c:pt>
                <c:pt idx="10">
                  <c:v>4.0640700000000001</c:v>
                </c:pt>
                <c:pt idx="11">
                  <c:v>4.4695299999999998</c:v>
                </c:pt>
                <c:pt idx="12">
                  <c:v>4.8738700000000001</c:v>
                </c:pt>
                <c:pt idx="13">
                  <c:v>5.2822699999999996</c:v>
                </c:pt>
                <c:pt idx="14">
                  <c:v>5.6872999999999996</c:v>
                </c:pt>
                <c:pt idx="15">
                  <c:v>6.0927899999999999</c:v>
                </c:pt>
                <c:pt idx="16">
                  <c:v>6.4982199999999999</c:v>
                </c:pt>
                <c:pt idx="17">
                  <c:v>6.9049699999999996</c:v>
                </c:pt>
                <c:pt idx="18">
                  <c:v>7.3125499999999999</c:v>
                </c:pt>
                <c:pt idx="19">
                  <c:v>7.7209599999999998</c:v>
                </c:pt>
                <c:pt idx="20">
                  <c:v>8.1224299999999996</c:v>
                </c:pt>
                <c:pt idx="21">
                  <c:v>8.5279799999999994</c:v>
                </c:pt>
                <c:pt idx="22">
                  <c:v>8.9358799999999992</c:v>
                </c:pt>
                <c:pt idx="23">
                  <c:v>9.3408800000000003</c:v>
                </c:pt>
                <c:pt idx="24">
                  <c:v>9.7496100000000006</c:v>
                </c:pt>
                <c:pt idx="25">
                  <c:v>10.1562</c:v>
                </c:pt>
                <c:pt idx="26">
                  <c:v>10.5602</c:v>
                </c:pt>
                <c:pt idx="27">
                  <c:v>10.9694</c:v>
                </c:pt>
                <c:pt idx="28">
                  <c:v>11.374499999999999</c:v>
                </c:pt>
                <c:pt idx="29">
                  <c:v>11.7782</c:v>
                </c:pt>
                <c:pt idx="30">
                  <c:v>12.185499999999999</c:v>
                </c:pt>
                <c:pt idx="31">
                  <c:v>12.595000000000001</c:v>
                </c:pt>
                <c:pt idx="32">
                  <c:v>12.9961</c:v>
                </c:pt>
                <c:pt idx="33">
                  <c:v>13.4047</c:v>
                </c:pt>
                <c:pt idx="34">
                  <c:v>13.8127</c:v>
                </c:pt>
                <c:pt idx="35">
                  <c:v>14.2181</c:v>
                </c:pt>
                <c:pt idx="36">
                  <c:v>14.6288</c:v>
                </c:pt>
                <c:pt idx="37">
                  <c:v>15.028</c:v>
                </c:pt>
                <c:pt idx="38">
                  <c:v>15.4361</c:v>
                </c:pt>
                <c:pt idx="39">
                  <c:v>15.8428</c:v>
                </c:pt>
                <c:pt idx="40">
                  <c:v>16.246400000000001</c:v>
                </c:pt>
                <c:pt idx="41">
                  <c:v>16.654399999999999</c:v>
                </c:pt>
                <c:pt idx="42">
                  <c:v>17.062000000000001</c:v>
                </c:pt>
                <c:pt idx="43">
                  <c:v>17.4693</c:v>
                </c:pt>
                <c:pt idx="44">
                  <c:v>17.877300000000002</c:v>
                </c:pt>
                <c:pt idx="45">
                  <c:v>18.279900000000001</c:v>
                </c:pt>
                <c:pt idx="46">
                  <c:v>18.685600000000001</c:v>
                </c:pt>
                <c:pt idx="47">
                  <c:v>19.0944</c:v>
                </c:pt>
                <c:pt idx="48">
                  <c:v>19.4985</c:v>
                </c:pt>
                <c:pt idx="49">
                  <c:v>19.909099999999999</c:v>
                </c:pt>
                <c:pt idx="50">
                  <c:v>20.3111</c:v>
                </c:pt>
                <c:pt idx="51">
                  <c:v>20.719799999999999</c:v>
                </c:pt>
                <c:pt idx="52">
                  <c:v>21.123899999999999</c:v>
                </c:pt>
                <c:pt idx="53">
                  <c:v>21.529599999999999</c:v>
                </c:pt>
                <c:pt idx="54">
                  <c:v>21.939599999999999</c:v>
                </c:pt>
                <c:pt idx="55">
                  <c:v>22.342500000000001</c:v>
                </c:pt>
                <c:pt idx="56">
                  <c:v>22.750599999999999</c:v>
                </c:pt>
                <c:pt idx="57">
                  <c:v>23.1554</c:v>
                </c:pt>
                <c:pt idx="58">
                  <c:v>23.561599999999999</c:v>
                </c:pt>
                <c:pt idx="59">
                  <c:v>23.970600000000001</c:v>
                </c:pt>
                <c:pt idx="60">
                  <c:v>24.375900000000001</c:v>
                </c:pt>
                <c:pt idx="61">
                  <c:v>24.7789</c:v>
                </c:pt>
                <c:pt idx="62">
                  <c:v>25.1844</c:v>
                </c:pt>
                <c:pt idx="63">
                  <c:v>25.59</c:v>
                </c:pt>
                <c:pt idx="64">
                  <c:v>26.001100000000001</c:v>
                </c:pt>
                <c:pt idx="65">
                  <c:v>26.404699999999998</c:v>
                </c:pt>
                <c:pt idx="66">
                  <c:v>26.809699999999999</c:v>
                </c:pt>
                <c:pt idx="67">
                  <c:v>27.218699999999998</c:v>
                </c:pt>
                <c:pt idx="68">
                  <c:v>27.625900000000001</c:v>
                </c:pt>
                <c:pt idx="69">
                  <c:v>28.028700000000001</c:v>
                </c:pt>
                <c:pt idx="70">
                  <c:v>28.436800000000002</c:v>
                </c:pt>
                <c:pt idx="71">
                  <c:v>28.841200000000001</c:v>
                </c:pt>
                <c:pt idx="72">
                  <c:v>29.247199999999999</c:v>
                </c:pt>
                <c:pt idx="73">
                  <c:v>29.653700000000001</c:v>
                </c:pt>
                <c:pt idx="74">
                  <c:v>30.062100000000001</c:v>
                </c:pt>
                <c:pt idx="75">
                  <c:v>30.4681</c:v>
                </c:pt>
                <c:pt idx="76">
                  <c:v>30.874500000000001</c:v>
                </c:pt>
                <c:pt idx="77">
                  <c:v>31.279900000000001</c:v>
                </c:pt>
                <c:pt idx="78">
                  <c:v>31.691500000000001</c:v>
                </c:pt>
                <c:pt idx="79">
                  <c:v>32.092399999999998</c:v>
                </c:pt>
                <c:pt idx="80">
                  <c:v>32.495800000000003</c:v>
                </c:pt>
                <c:pt idx="81">
                  <c:v>32.9039</c:v>
                </c:pt>
                <c:pt idx="82">
                  <c:v>33.310600000000001</c:v>
                </c:pt>
                <c:pt idx="83">
                  <c:v>33.7149</c:v>
                </c:pt>
                <c:pt idx="84">
                  <c:v>34.1235</c:v>
                </c:pt>
                <c:pt idx="85">
                  <c:v>34.533299999999997</c:v>
                </c:pt>
                <c:pt idx="86">
                  <c:v>34.936799999999998</c:v>
                </c:pt>
                <c:pt idx="87">
                  <c:v>35.342100000000002</c:v>
                </c:pt>
                <c:pt idx="88">
                  <c:v>35.749099999999999</c:v>
                </c:pt>
                <c:pt idx="89">
                  <c:v>36.156399999999998</c:v>
                </c:pt>
                <c:pt idx="90">
                  <c:v>36.559800000000003</c:v>
                </c:pt>
                <c:pt idx="91">
                  <c:v>36.967399999999998</c:v>
                </c:pt>
                <c:pt idx="92">
                  <c:v>37.3733</c:v>
                </c:pt>
                <c:pt idx="93">
                  <c:v>37.779899999999998</c:v>
                </c:pt>
                <c:pt idx="94">
                  <c:v>38.193199999999997</c:v>
                </c:pt>
                <c:pt idx="95">
                  <c:v>38.590000000000003</c:v>
                </c:pt>
                <c:pt idx="96">
                  <c:v>38.997999999999998</c:v>
                </c:pt>
                <c:pt idx="97">
                  <c:v>39.406100000000002</c:v>
                </c:pt>
                <c:pt idx="98">
                  <c:v>39.808399999999999</c:v>
                </c:pt>
                <c:pt idx="99">
                  <c:v>40.218200000000003</c:v>
                </c:pt>
                <c:pt idx="100">
                  <c:v>40.623699999999999</c:v>
                </c:pt>
                <c:pt idx="101">
                  <c:v>41.028500000000001</c:v>
                </c:pt>
                <c:pt idx="102">
                  <c:v>41.439900000000002</c:v>
                </c:pt>
                <c:pt idx="103">
                  <c:v>41.841200000000001</c:v>
                </c:pt>
                <c:pt idx="104">
                  <c:v>42.247500000000002</c:v>
                </c:pt>
                <c:pt idx="105">
                  <c:v>42.6539</c:v>
                </c:pt>
                <c:pt idx="106">
                  <c:v>43.060499999999998</c:v>
                </c:pt>
                <c:pt idx="107">
                  <c:v>43.469499999999996</c:v>
                </c:pt>
                <c:pt idx="108">
                  <c:v>43.873399999999997</c:v>
                </c:pt>
                <c:pt idx="109">
                  <c:v>44.278300000000002</c:v>
                </c:pt>
                <c:pt idx="110">
                  <c:v>44.689500000000002</c:v>
                </c:pt>
                <c:pt idx="111">
                  <c:v>45.0899</c:v>
                </c:pt>
                <c:pt idx="112">
                  <c:v>45.501100000000001</c:v>
                </c:pt>
                <c:pt idx="113">
                  <c:v>45.905299999999997</c:v>
                </c:pt>
                <c:pt idx="114">
                  <c:v>46.310499999999998</c:v>
                </c:pt>
                <c:pt idx="115">
                  <c:v>46.7196</c:v>
                </c:pt>
                <c:pt idx="116">
                  <c:v>47.1218</c:v>
                </c:pt>
                <c:pt idx="117">
                  <c:v>47.528700000000001</c:v>
                </c:pt>
                <c:pt idx="118">
                  <c:v>47.940800000000003</c:v>
                </c:pt>
                <c:pt idx="119">
                  <c:v>48.343000000000004</c:v>
                </c:pt>
                <c:pt idx="120">
                  <c:v>48.747799999999998</c:v>
                </c:pt>
              </c:numCache>
            </c:numRef>
          </c:xVal>
          <c:yVal>
            <c:numRef>
              <c:f>FT!$J$2:$J$2000</c:f>
              <c:numCache>
                <c:formatCode>General</c:formatCode>
                <c:ptCount val="1999"/>
                <c:pt idx="0">
                  <c:v>5.8123699999999996</c:v>
                </c:pt>
                <c:pt idx="1">
                  <c:v>5.8042700000000007</c:v>
                </c:pt>
                <c:pt idx="2">
                  <c:v>5.8042600000000002</c:v>
                </c:pt>
                <c:pt idx="3">
                  <c:v>5.8076300000000005</c:v>
                </c:pt>
                <c:pt idx="4">
                  <c:v>5.8100799999999992</c:v>
                </c:pt>
                <c:pt idx="5">
                  <c:v>5.8138000000000005</c:v>
                </c:pt>
                <c:pt idx="6">
                  <c:v>5.8165900000000006</c:v>
                </c:pt>
                <c:pt idx="7">
                  <c:v>5.8208299999999999</c:v>
                </c:pt>
                <c:pt idx="8">
                  <c:v>5.8291000000000004</c:v>
                </c:pt>
                <c:pt idx="9">
                  <c:v>5.83887</c:v>
                </c:pt>
                <c:pt idx="10">
                  <c:v>5.8492899999999999</c:v>
                </c:pt>
                <c:pt idx="11">
                  <c:v>5.8630199999999997</c:v>
                </c:pt>
                <c:pt idx="12">
                  <c:v>5.877559999999999</c:v>
                </c:pt>
                <c:pt idx="13">
                  <c:v>5.8909099999999999</c:v>
                </c:pt>
                <c:pt idx="14">
                  <c:v>5.9060900000000007</c:v>
                </c:pt>
                <c:pt idx="15">
                  <c:v>5.9185600000000003</c:v>
                </c:pt>
                <c:pt idx="16">
                  <c:v>5.9304500000000004</c:v>
                </c:pt>
                <c:pt idx="17">
                  <c:v>5.9421199999999992</c:v>
                </c:pt>
                <c:pt idx="18">
                  <c:v>5.9555400000000001</c:v>
                </c:pt>
                <c:pt idx="19">
                  <c:v>5.9701800000000009</c:v>
                </c:pt>
                <c:pt idx="20">
                  <c:v>5.9870199999999993</c:v>
                </c:pt>
                <c:pt idx="21">
                  <c:v>6.0004599999999995</c:v>
                </c:pt>
                <c:pt idx="22">
                  <c:v>6.0164600000000004</c:v>
                </c:pt>
                <c:pt idx="23">
                  <c:v>6.0302599999999993</c:v>
                </c:pt>
                <c:pt idx="24">
                  <c:v>6.0425799999999992</c:v>
                </c:pt>
                <c:pt idx="25">
                  <c:v>6.05199</c:v>
                </c:pt>
                <c:pt idx="26">
                  <c:v>6.0585199999999997</c:v>
                </c:pt>
                <c:pt idx="27">
                  <c:v>6.0635300000000001</c:v>
                </c:pt>
                <c:pt idx="28">
                  <c:v>6.0679700000000008</c:v>
                </c:pt>
                <c:pt idx="29">
                  <c:v>6.0747200000000001</c:v>
                </c:pt>
                <c:pt idx="30">
                  <c:v>6.0830700000000002</c:v>
                </c:pt>
                <c:pt idx="31">
                  <c:v>6.0909399999999998</c:v>
                </c:pt>
                <c:pt idx="32">
                  <c:v>6.0975999999999999</c:v>
                </c:pt>
                <c:pt idx="33">
                  <c:v>6.1035199999999996</c:v>
                </c:pt>
                <c:pt idx="34">
                  <c:v>6.105080000000001</c:v>
                </c:pt>
                <c:pt idx="35">
                  <c:v>6.1068299999999995</c:v>
                </c:pt>
                <c:pt idx="36">
                  <c:v>6.1125499999999997</c:v>
                </c:pt>
                <c:pt idx="37">
                  <c:v>6.1234999999999999</c:v>
                </c:pt>
                <c:pt idx="38">
                  <c:v>6.1365400000000001</c:v>
                </c:pt>
                <c:pt idx="39">
                  <c:v>6.1523899999999996</c:v>
                </c:pt>
                <c:pt idx="40">
                  <c:v>6.16873</c:v>
                </c:pt>
                <c:pt idx="41">
                  <c:v>6.1852499999999999</c:v>
                </c:pt>
                <c:pt idx="42">
                  <c:v>6.2014199999999997</c:v>
                </c:pt>
                <c:pt idx="43">
                  <c:v>6.2162799999999994</c:v>
                </c:pt>
                <c:pt idx="44">
                  <c:v>6.2287699999999999</c:v>
                </c:pt>
                <c:pt idx="45">
                  <c:v>6.2380300000000002</c:v>
                </c:pt>
                <c:pt idx="46">
                  <c:v>6.2444200000000007</c:v>
                </c:pt>
                <c:pt idx="47">
                  <c:v>6.2509300000000003</c:v>
                </c:pt>
                <c:pt idx="48">
                  <c:v>6.2590900000000005</c:v>
                </c:pt>
                <c:pt idx="49">
                  <c:v>6.2663599999999997</c:v>
                </c:pt>
                <c:pt idx="50">
                  <c:v>6.2713900000000002</c:v>
                </c:pt>
                <c:pt idx="51">
                  <c:v>6.2749800000000002</c:v>
                </c:pt>
                <c:pt idx="52">
                  <c:v>6.2759400000000003</c:v>
                </c:pt>
                <c:pt idx="53">
                  <c:v>6.2757700000000005</c:v>
                </c:pt>
                <c:pt idx="54">
                  <c:v>6.2760000000000007</c:v>
                </c:pt>
                <c:pt idx="55">
                  <c:v>6.2748000000000008</c:v>
                </c:pt>
                <c:pt idx="56">
                  <c:v>6.2729900000000001</c:v>
                </c:pt>
                <c:pt idx="57">
                  <c:v>6.2696100000000001</c:v>
                </c:pt>
                <c:pt idx="58">
                  <c:v>6.26539</c:v>
                </c:pt>
                <c:pt idx="59">
                  <c:v>6.2608200000000007</c:v>
                </c:pt>
                <c:pt idx="60">
                  <c:v>6.2550699999999999</c:v>
                </c:pt>
                <c:pt idx="61">
                  <c:v>6.2473900000000002</c:v>
                </c:pt>
                <c:pt idx="62">
                  <c:v>6.23855</c:v>
                </c:pt>
                <c:pt idx="63">
                  <c:v>6.2299199999999999</c:v>
                </c:pt>
                <c:pt idx="64">
                  <c:v>6.22072</c:v>
                </c:pt>
                <c:pt idx="65">
                  <c:v>6.2114700000000003</c:v>
                </c:pt>
                <c:pt idx="66">
                  <c:v>6.2028999999999996</c:v>
                </c:pt>
                <c:pt idx="67">
                  <c:v>6.1941199999999998</c:v>
                </c:pt>
                <c:pt idx="68">
                  <c:v>6.1863299999999999</c:v>
                </c:pt>
                <c:pt idx="69">
                  <c:v>6.1790500000000002</c:v>
                </c:pt>
                <c:pt idx="70">
                  <c:v>6.1714400000000005</c:v>
                </c:pt>
                <c:pt idx="71">
                  <c:v>6.1644900000000007</c:v>
                </c:pt>
                <c:pt idx="72">
                  <c:v>6.1567499999999997</c:v>
                </c:pt>
                <c:pt idx="73">
                  <c:v>6.1478299999999999</c:v>
                </c:pt>
                <c:pt idx="74">
                  <c:v>6.1428400000000005</c:v>
                </c:pt>
                <c:pt idx="75">
                  <c:v>6.1397900000000005</c:v>
                </c:pt>
                <c:pt idx="76">
                  <c:v>6.1359699999999995</c:v>
                </c:pt>
                <c:pt idx="77">
                  <c:v>6.1317999999999993</c:v>
                </c:pt>
                <c:pt idx="78">
                  <c:v>6.1293500000000005</c:v>
                </c:pt>
                <c:pt idx="79">
                  <c:v>6.1277000000000008</c:v>
                </c:pt>
                <c:pt idx="80">
                  <c:v>6.1278900000000007</c:v>
                </c:pt>
                <c:pt idx="81">
                  <c:v>6.1290999999999993</c:v>
                </c:pt>
                <c:pt idx="82">
                  <c:v>6.1358199999999998</c:v>
                </c:pt>
                <c:pt idx="83">
                  <c:v>6.1484199999999998</c:v>
                </c:pt>
                <c:pt idx="84">
                  <c:v>6.16615</c:v>
                </c:pt>
                <c:pt idx="85">
                  <c:v>6.1878799999999998</c:v>
                </c:pt>
                <c:pt idx="86">
                  <c:v>6.2094100000000001</c:v>
                </c:pt>
                <c:pt idx="87">
                  <c:v>6.2260999999999997</c:v>
                </c:pt>
                <c:pt idx="88">
                  <c:v>6.2375899999999991</c:v>
                </c:pt>
                <c:pt idx="89">
                  <c:v>6.2452399999999999</c:v>
                </c:pt>
                <c:pt idx="90">
                  <c:v>6.2484700000000002</c:v>
                </c:pt>
                <c:pt idx="91">
                  <c:v>6.2472599999999998</c:v>
                </c:pt>
                <c:pt idx="92">
                  <c:v>6.241719999999999</c:v>
                </c:pt>
                <c:pt idx="93">
                  <c:v>6.2332200000000002</c:v>
                </c:pt>
                <c:pt idx="94">
                  <c:v>6.2222299999999997</c:v>
                </c:pt>
                <c:pt idx="95">
                  <c:v>6.2104499999999998</c:v>
                </c:pt>
                <c:pt idx="96">
                  <c:v>6.2077499999999999</c:v>
                </c:pt>
                <c:pt idx="97">
                  <c:v>6.21495</c:v>
                </c:pt>
                <c:pt idx="98">
                  <c:v>6.2233599999999996</c:v>
                </c:pt>
                <c:pt idx="99">
                  <c:v>6.2298799999999996</c:v>
                </c:pt>
                <c:pt idx="100">
                  <c:v>6.2349100000000002</c:v>
                </c:pt>
                <c:pt idx="101">
                  <c:v>6.2398899999999999</c:v>
                </c:pt>
                <c:pt idx="102">
                  <c:v>6.2454900000000002</c:v>
                </c:pt>
                <c:pt idx="103">
                  <c:v>6.2495900000000004</c:v>
                </c:pt>
                <c:pt idx="104">
                  <c:v>6.2519599999999995</c:v>
                </c:pt>
                <c:pt idx="105">
                  <c:v>6.2532399999999999</c:v>
                </c:pt>
                <c:pt idx="106">
                  <c:v>6.2549900000000003</c:v>
                </c:pt>
                <c:pt idx="107">
                  <c:v>6.2504899999999992</c:v>
                </c:pt>
                <c:pt idx="108">
                  <c:v>6.2359299999999998</c:v>
                </c:pt>
                <c:pt idx="109">
                  <c:v>6.21251</c:v>
                </c:pt>
                <c:pt idx="110">
                  <c:v>6.1758299999999995</c:v>
                </c:pt>
                <c:pt idx="111">
                  <c:v>6.1286700000000005</c:v>
                </c:pt>
                <c:pt idx="112">
                  <c:v>6.0783100000000001</c:v>
                </c:pt>
                <c:pt idx="113">
                  <c:v>6.0282899999999993</c:v>
                </c:pt>
                <c:pt idx="114">
                  <c:v>5.9748700000000001</c:v>
                </c:pt>
                <c:pt idx="115">
                  <c:v>5.9234299999999998</c:v>
                </c:pt>
                <c:pt idx="116">
                  <c:v>5.8781000000000008</c:v>
                </c:pt>
                <c:pt idx="117">
                  <c:v>5.8402399999999997</c:v>
                </c:pt>
                <c:pt idx="118">
                  <c:v>5.8028399999999998</c:v>
                </c:pt>
                <c:pt idx="119">
                  <c:v>5.7758299999999991</c:v>
                </c:pt>
                <c:pt idx="120">
                  <c:v>5.75</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5.8123699999999996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5.8123699999999996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5.8123699999999996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5.8123699999999996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5.8123699999999996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5.8123699999999996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5.8123699999999996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5.8123699999999996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5.8123699999999996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5.8123699999999996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5.8123699999999996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5.8123699999999996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5.8123699999999996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5.8123699999999996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5.8123699999999996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5.8123699999999996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5.8123699999999996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5.8123699999999996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5.8123699999999996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5.8123699999999996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5.8123699999999996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5.8123699999999996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5.8123699999999996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5.8123699999999996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0.40575499999999998</c:v>
                </c:pt>
                <c:pt idx="2">
                  <c:v>0.81191500000000005</c:v>
                </c:pt>
                <c:pt idx="3">
                  <c:v>1.21776</c:v>
                </c:pt>
                <c:pt idx="4">
                  <c:v>1.62253</c:v>
                </c:pt>
                <c:pt idx="5">
                  <c:v>2.0282200000000001</c:v>
                </c:pt>
                <c:pt idx="6">
                  <c:v>2.4375</c:v>
                </c:pt>
                <c:pt idx="7">
                  <c:v>2.8470399999999998</c:v>
                </c:pt>
                <c:pt idx="8">
                  <c:v>3.25047</c:v>
                </c:pt>
                <c:pt idx="9">
                  <c:v>3.6528100000000001</c:v>
                </c:pt>
                <c:pt idx="10">
                  <c:v>4.0640700000000001</c:v>
                </c:pt>
                <c:pt idx="11">
                  <c:v>4.4695299999999998</c:v>
                </c:pt>
                <c:pt idx="12">
                  <c:v>4.8738700000000001</c:v>
                </c:pt>
                <c:pt idx="13">
                  <c:v>5.2822699999999996</c:v>
                </c:pt>
                <c:pt idx="14">
                  <c:v>5.6872999999999996</c:v>
                </c:pt>
                <c:pt idx="15">
                  <c:v>6.0927899999999999</c:v>
                </c:pt>
                <c:pt idx="16">
                  <c:v>6.4982199999999999</c:v>
                </c:pt>
                <c:pt idx="17">
                  <c:v>6.9049699999999996</c:v>
                </c:pt>
                <c:pt idx="18">
                  <c:v>7.3125499999999999</c:v>
                </c:pt>
                <c:pt idx="19">
                  <c:v>7.7209599999999998</c:v>
                </c:pt>
                <c:pt idx="20">
                  <c:v>8.1224299999999996</c:v>
                </c:pt>
                <c:pt idx="21">
                  <c:v>8.5279799999999994</c:v>
                </c:pt>
                <c:pt idx="22">
                  <c:v>8.9358799999999992</c:v>
                </c:pt>
                <c:pt idx="23">
                  <c:v>9.3408800000000003</c:v>
                </c:pt>
                <c:pt idx="24">
                  <c:v>9.7496100000000006</c:v>
                </c:pt>
                <c:pt idx="25">
                  <c:v>10.1562</c:v>
                </c:pt>
                <c:pt idx="26">
                  <c:v>10.5602</c:v>
                </c:pt>
                <c:pt idx="27">
                  <c:v>10.9694</c:v>
                </c:pt>
                <c:pt idx="28">
                  <c:v>11.374499999999999</c:v>
                </c:pt>
                <c:pt idx="29">
                  <c:v>11.7782</c:v>
                </c:pt>
                <c:pt idx="30">
                  <c:v>12.185499999999999</c:v>
                </c:pt>
                <c:pt idx="31">
                  <c:v>12.595000000000001</c:v>
                </c:pt>
                <c:pt idx="32">
                  <c:v>12.9961</c:v>
                </c:pt>
                <c:pt idx="33">
                  <c:v>13.4047</c:v>
                </c:pt>
                <c:pt idx="34">
                  <c:v>13.8127</c:v>
                </c:pt>
                <c:pt idx="35">
                  <c:v>14.2181</c:v>
                </c:pt>
                <c:pt idx="36">
                  <c:v>14.6288</c:v>
                </c:pt>
                <c:pt idx="37">
                  <c:v>15.028</c:v>
                </c:pt>
                <c:pt idx="38">
                  <c:v>15.4361</c:v>
                </c:pt>
                <c:pt idx="39">
                  <c:v>15.8428</c:v>
                </c:pt>
                <c:pt idx="40">
                  <c:v>16.246400000000001</c:v>
                </c:pt>
                <c:pt idx="41">
                  <c:v>16.654399999999999</c:v>
                </c:pt>
                <c:pt idx="42">
                  <c:v>17.062000000000001</c:v>
                </c:pt>
                <c:pt idx="43">
                  <c:v>17.4693</c:v>
                </c:pt>
                <c:pt idx="44">
                  <c:v>17.877300000000002</c:v>
                </c:pt>
                <c:pt idx="45">
                  <c:v>18.279900000000001</c:v>
                </c:pt>
                <c:pt idx="46">
                  <c:v>18.685600000000001</c:v>
                </c:pt>
                <c:pt idx="47">
                  <c:v>19.0944</c:v>
                </c:pt>
                <c:pt idx="48">
                  <c:v>19.4985</c:v>
                </c:pt>
                <c:pt idx="49">
                  <c:v>19.909099999999999</c:v>
                </c:pt>
                <c:pt idx="50">
                  <c:v>20.3111</c:v>
                </c:pt>
                <c:pt idx="51">
                  <c:v>20.719799999999999</c:v>
                </c:pt>
                <c:pt idx="52">
                  <c:v>21.123899999999999</c:v>
                </c:pt>
                <c:pt idx="53">
                  <c:v>21.529599999999999</c:v>
                </c:pt>
                <c:pt idx="54">
                  <c:v>21.939599999999999</c:v>
                </c:pt>
                <c:pt idx="55">
                  <c:v>22.342500000000001</c:v>
                </c:pt>
                <c:pt idx="56">
                  <c:v>22.750599999999999</c:v>
                </c:pt>
                <c:pt idx="57">
                  <c:v>23.1554</c:v>
                </c:pt>
                <c:pt idx="58">
                  <c:v>23.561599999999999</c:v>
                </c:pt>
                <c:pt idx="59">
                  <c:v>23.970600000000001</c:v>
                </c:pt>
                <c:pt idx="60">
                  <c:v>24.375900000000001</c:v>
                </c:pt>
                <c:pt idx="61">
                  <c:v>24.7789</c:v>
                </c:pt>
                <c:pt idx="62">
                  <c:v>25.1844</c:v>
                </c:pt>
                <c:pt idx="63">
                  <c:v>25.59</c:v>
                </c:pt>
                <c:pt idx="64">
                  <c:v>26.001100000000001</c:v>
                </c:pt>
                <c:pt idx="65">
                  <c:v>26.404699999999998</c:v>
                </c:pt>
                <c:pt idx="66">
                  <c:v>26.809699999999999</c:v>
                </c:pt>
                <c:pt idx="67">
                  <c:v>27.218699999999998</c:v>
                </c:pt>
                <c:pt idx="68">
                  <c:v>27.625900000000001</c:v>
                </c:pt>
                <c:pt idx="69">
                  <c:v>28.028700000000001</c:v>
                </c:pt>
                <c:pt idx="70">
                  <c:v>28.436800000000002</c:v>
                </c:pt>
                <c:pt idx="71">
                  <c:v>28.841200000000001</c:v>
                </c:pt>
                <c:pt idx="72">
                  <c:v>29.247199999999999</c:v>
                </c:pt>
                <c:pt idx="73">
                  <c:v>29.653700000000001</c:v>
                </c:pt>
                <c:pt idx="74">
                  <c:v>30.062100000000001</c:v>
                </c:pt>
                <c:pt idx="75">
                  <c:v>30.4681</c:v>
                </c:pt>
                <c:pt idx="76">
                  <c:v>30.874500000000001</c:v>
                </c:pt>
                <c:pt idx="77">
                  <c:v>31.279900000000001</c:v>
                </c:pt>
                <c:pt idx="78">
                  <c:v>31.691500000000001</c:v>
                </c:pt>
                <c:pt idx="79">
                  <c:v>32.092399999999998</c:v>
                </c:pt>
                <c:pt idx="80">
                  <c:v>32.495800000000003</c:v>
                </c:pt>
                <c:pt idx="81">
                  <c:v>32.9039</c:v>
                </c:pt>
                <c:pt idx="82">
                  <c:v>33.310600000000001</c:v>
                </c:pt>
                <c:pt idx="83">
                  <c:v>33.7149</c:v>
                </c:pt>
                <c:pt idx="84">
                  <c:v>34.1235</c:v>
                </c:pt>
                <c:pt idx="85">
                  <c:v>34.533299999999997</c:v>
                </c:pt>
                <c:pt idx="86">
                  <c:v>34.936799999999998</c:v>
                </c:pt>
                <c:pt idx="87">
                  <c:v>35.342100000000002</c:v>
                </c:pt>
                <c:pt idx="88">
                  <c:v>35.749099999999999</c:v>
                </c:pt>
                <c:pt idx="89">
                  <c:v>36.156399999999998</c:v>
                </c:pt>
                <c:pt idx="90">
                  <c:v>36.559800000000003</c:v>
                </c:pt>
                <c:pt idx="91">
                  <c:v>36.967399999999998</c:v>
                </c:pt>
                <c:pt idx="92">
                  <c:v>37.3733</c:v>
                </c:pt>
                <c:pt idx="93">
                  <c:v>37.779899999999998</c:v>
                </c:pt>
                <c:pt idx="94">
                  <c:v>38.193199999999997</c:v>
                </c:pt>
                <c:pt idx="95">
                  <c:v>38.590000000000003</c:v>
                </c:pt>
                <c:pt idx="96">
                  <c:v>38.997999999999998</c:v>
                </c:pt>
                <c:pt idx="97">
                  <c:v>39.406100000000002</c:v>
                </c:pt>
                <c:pt idx="98">
                  <c:v>39.808399999999999</c:v>
                </c:pt>
                <c:pt idx="99">
                  <c:v>40.218200000000003</c:v>
                </c:pt>
                <c:pt idx="100">
                  <c:v>40.623699999999999</c:v>
                </c:pt>
                <c:pt idx="101">
                  <c:v>41.028500000000001</c:v>
                </c:pt>
                <c:pt idx="102">
                  <c:v>41.439900000000002</c:v>
                </c:pt>
                <c:pt idx="103">
                  <c:v>41.841200000000001</c:v>
                </c:pt>
                <c:pt idx="104">
                  <c:v>42.247500000000002</c:v>
                </c:pt>
                <c:pt idx="105">
                  <c:v>42.6539</c:v>
                </c:pt>
                <c:pt idx="106">
                  <c:v>43.060499999999998</c:v>
                </c:pt>
                <c:pt idx="107">
                  <c:v>43.469499999999996</c:v>
                </c:pt>
                <c:pt idx="108">
                  <c:v>43.873399999999997</c:v>
                </c:pt>
                <c:pt idx="109">
                  <c:v>44.278300000000002</c:v>
                </c:pt>
                <c:pt idx="110">
                  <c:v>44.689500000000002</c:v>
                </c:pt>
                <c:pt idx="111">
                  <c:v>45.0899</c:v>
                </c:pt>
                <c:pt idx="112">
                  <c:v>45.501100000000001</c:v>
                </c:pt>
                <c:pt idx="113">
                  <c:v>45.905299999999997</c:v>
                </c:pt>
                <c:pt idx="114">
                  <c:v>46.310499999999998</c:v>
                </c:pt>
                <c:pt idx="115">
                  <c:v>46.7196</c:v>
                </c:pt>
                <c:pt idx="116">
                  <c:v>47.1218</c:v>
                </c:pt>
                <c:pt idx="117">
                  <c:v>47.528700000000001</c:v>
                </c:pt>
                <c:pt idx="118">
                  <c:v>47.940800000000003</c:v>
                </c:pt>
                <c:pt idx="119">
                  <c:v>48.343000000000004</c:v>
                </c:pt>
                <c:pt idx="120">
                  <c:v>48.747799999999998</c:v>
                </c:pt>
              </c:numCache>
            </c:numRef>
          </c:xVal>
          <c:yVal>
            <c:numRef>
              <c:f>FT!$K$2:$K$2000</c:f>
              <c:numCache>
                <c:formatCode>General</c:formatCode>
                <c:ptCount val="1999"/>
                <c:pt idx="0">
                  <c:v>57.954000000000008</c:v>
                </c:pt>
                <c:pt idx="1">
                  <c:v>58.186400000000006</c:v>
                </c:pt>
                <c:pt idx="2">
                  <c:v>58.253999999999998</c:v>
                </c:pt>
                <c:pt idx="3">
                  <c:v>58.226500000000001</c:v>
                </c:pt>
                <c:pt idx="4">
                  <c:v>58.138199999999998</c:v>
                </c:pt>
                <c:pt idx="5">
                  <c:v>58.14</c:v>
                </c:pt>
                <c:pt idx="6">
                  <c:v>58.135300000000001</c:v>
                </c:pt>
                <c:pt idx="7">
                  <c:v>58.152899999999995</c:v>
                </c:pt>
                <c:pt idx="8">
                  <c:v>58.054600000000001</c:v>
                </c:pt>
                <c:pt idx="9">
                  <c:v>57.944499999999998</c:v>
                </c:pt>
                <c:pt idx="10">
                  <c:v>57.826799999999999</c:v>
                </c:pt>
                <c:pt idx="11">
                  <c:v>57.818899999999992</c:v>
                </c:pt>
                <c:pt idx="12">
                  <c:v>57.770900000000005</c:v>
                </c:pt>
                <c:pt idx="13">
                  <c:v>57.835899999999995</c:v>
                </c:pt>
                <c:pt idx="14">
                  <c:v>57.969000000000001</c:v>
                </c:pt>
                <c:pt idx="15">
                  <c:v>58.098000000000006</c:v>
                </c:pt>
                <c:pt idx="16">
                  <c:v>58.104500000000002</c:v>
                </c:pt>
                <c:pt idx="17">
                  <c:v>58.128899999999994</c:v>
                </c:pt>
                <c:pt idx="18">
                  <c:v>58.334399999999995</c:v>
                </c:pt>
                <c:pt idx="19">
                  <c:v>58.405499999999996</c:v>
                </c:pt>
                <c:pt idx="20">
                  <c:v>58.453599999999994</c:v>
                </c:pt>
                <c:pt idx="21">
                  <c:v>58.642200000000003</c:v>
                </c:pt>
                <c:pt idx="22">
                  <c:v>58.872100000000003</c:v>
                </c:pt>
                <c:pt idx="23">
                  <c:v>59.103399999999993</c:v>
                </c:pt>
                <c:pt idx="24">
                  <c:v>59.313800000000008</c:v>
                </c:pt>
                <c:pt idx="25">
                  <c:v>59.226599999999998</c:v>
                </c:pt>
                <c:pt idx="26">
                  <c:v>58.911500000000004</c:v>
                </c:pt>
                <c:pt idx="27">
                  <c:v>58.501599999999996</c:v>
                </c:pt>
                <c:pt idx="28">
                  <c:v>58.066200000000002</c:v>
                </c:pt>
                <c:pt idx="29">
                  <c:v>57.659199999999998</c:v>
                </c:pt>
                <c:pt idx="30">
                  <c:v>57.198099999999997</c:v>
                </c:pt>
                <c:pt idx="31">
                  <c:v>56.792500000000004</c:v>
                </c:pt>
                <c:pt idx="32">
                  <c:v>56.366199999999999</c:v>
                </c:pt>
                <c:pt idx="33">
                  <c:v>56.022499999999994</c:v>
                </c:pt>
                <c:pt idx="34">
                  <c:v>55.778499999999994</c:v>
                </c:pt>
                <c:pt idx="35">
                  <c:v>55.573899999999995</c:v>
                </c:pt>
                <c:pt idx="36">
                  <c:v>55.335199999999993</c:v>
                </c:pt>
                <c:pt idx="37">
                  <c:v>55.0685</c:v>
                </c:pt>
                <c:pt idx="38">
                  <c:v>54.811200000000007</c:v>
                </c:pt>
                <c:pt idx="39">
                  <c:v>54.573499999999996</c:v>
                </c:pt>
                <c:pt idx="40">
                  <c:v>54.372</c:v>
                </c:pt>
                <c:pt idx="41">
                  <c:v>54.211600000000004</c:v>
                </c:pt>
                <c:pt idx="42">
                  <c:v>54.045000000000002</c:v>
                </c:pt>
                <c:pt idx="43">
                  <c:v>53.862600000000008</c:v>
                </c:pt>
                <c:pt idx="44">
                  <c:v>53.631300000000003</c:v>
                </c:pt>
                <c:pt idx="45">
                  <c:v>53.374699999999997</c:v>
                </c:pt>
                <c:pt idx="46">
                  <c:v>53.101399999999998</c:v>
                </c:pt>
                <c:pt idx="47">
                  <c:v>52.759699999999995</c:v>
                </c:pt>
                <c:pt idx="48">
                  <c:v>52.396600000000007</c:v>
                </c:pt>
                <c:pt idx="49">
                  <c:v>52.012899999999995</c:v>
                </c:pt>
                <c:pt idx="50">
                  <c:v>51.612400000000001</c:v>
                </c:pt>
                <c:pt idx="51">
                  <c:v>51.269799999999996</c:v>
                </c:pt>
                <c:pt idx="52">
                  <c:v>50.958400000000005</c:v>
                </c:pt>
                <c:pt idx="53">
                  <c:v>50.684700000000007</c:v>
                </c:pt>
                <c:pt idx="54">
                  <c:v>50.4039</c:v>
                </c:pt>
                <c:pt idx="55">
                  <c:v>50.1235</c:v>
                </c:pt>
                <c:pt idx="56">
                  <c:v>49.837299999999999</c:v>
                </c:pt>
                <c:pt idx="57">
                  <c:v>49.556600000000003</c:v>
                </c:pt>
                <c:pt idx="58">
                  <c:v>49.270699999999998</c:v>
                </c:pt>
                <c:pt idx="59">
                  <c:v>48.889400000000002</c:v>
                </c:pt>
                <c:pt idx="60">
                  <c:v>48.510799999999996</c:v>
                </c:pt>
                <c:pt idx="61">
                  <c:v>48.167400000000001</c:v>
                </c:pt>
                <c:pt idx="62">
                  <c:v>47.846299999999999</c:v>
                </c:pt>
                <c:pt idx="63">
                  <c:v>47.540300000000002</c:v>
                </c:pt>
                <c:pt idx="64">
                  <c:v>47.253699999999995</c:v>
                </c:pt>
                <c:pt idx="65">
                  <c:v>46.9908</c:v>
                </c:pt>
                <c:pt idx="66">
                  <c:v>46.713999999999999</c:v>
                </c:pt>
                <c:pt idx="67">
                  <c:v>46.448799999999999</c:v>
                </c:pt>
                <c:pt idx="68">
                  <c:v>46.232399999999998</c:v>
                </c:pt>
                <c:pt idx="69">
                  <c:v>46.040599999999998</c:v>
                </c:pt>
                <c:pt idx="70">
                  <c:v>45.848299999999995</c:v>
                </c:pt>
                <c:pt idx="71">
                  <c:v>45.598599999999998</c:v>
                </c:pt>
                <c:pt idx="72">
                  <c:v>45.400800000000004</c:v>
                </c:pt>
                <c:pt idx="73">
                  <c:v>45.3127</c:v>
                </c:pt>
                <c:pt idx="74">
                  <c:v>45.265799999999999</c:v>
                </c:pt>
                <c:pt idx="75">
                  <c:v>45.279599999999995</c:v>
                </c:pt>
                <c:pt idx="76">
                  <c:v>45.254399999999997</c:v>
                </c:pt>
                <c:pt idx="77">
                  <c:v>45.222200000000001</c:v>
                </c:pt>
                <c:pt idx="78">
                  <c:v>45.233499999999999</c:v>
                </c:pt>
                <c:pt idx="79">
                  <c:v>45.429299999999998</c:v>
                </c:pt>
                <c:pt idx="80">
                  <c:v>45.749600000000001</c:v>
                </c:pt>
                <c:pt idx="81">
                  <c:v>46.053399999999996</c:v>
                </c:pt>
                <c:pt idx="82">
                  <c:v>46.448699999999995</c:v>
                </c:pt>
                <c:pt idx="83">
                  <c:v>46.822699999999998</c:v>
                </c:pt>
                <c:pt idx="84">
                  <c:v>47.222099999999998</c:v>
                </c:pt>
                <c:pt idx="85">
                  <c:v>47.568300000000001</c:v>
                </c:pt>
                <c:pt idx="86">
                  <c:v>47.914400000000001</c:v>
                </c:pt>
                <c:pt idx="87">
                  <c:v>48.314299999999996</c:v>
                </c:pt>
                <c:pt idx="88">
                  <c:v>48.737499999999997</c:v>
                </c:pt>
                <c:pt idx="89">
                  <c:v>49.2074</c:v>
                </c:pt>
                <c:pt idx="90">
                  <c:v>49.717299999999994</c:v>
                </c:pt>
                <c:pt idx="91">
                  <c:v>50.189799999999998</c:v>
                </c:pt>
                <c:pt idx="92">
                  <c:v>50.609300000000005</c:v>
                </c:pt>
                <c:pt idx="93">
                  <c:v>51.017400000000002</c:v>
                </c:pt>
                <c:pt idx="94">
                  <c:v>51.3705</c:v>
                </c:pt>
                <c:pt idx="95">
                  <c:v>51.7042</c:v>
                </c:pt>
                <c:pt idx="96">
                  <c:v>52.086299999999994</c:v>
                </c:pt>
                <c:pt idx="97">
                  <c:v>52.494900000000001</c:v>
                </c:pt>
                <c:pt idx="98">
                  <c:v>52.877099999999999</c:v>
                </c:pt>
                <c:pt idx="99">
                  <c:v>53.276000000000003</c:v>
                </c:pt>
                <c:pt idx="100">
                  <c:v>53.662100000000002</c:v>
                </c:pt>
                <c:pt idx="101">
                  <c:v>54.095099999999995</c:v>
                </c:pt>
                <c:pt idx="102">
                  <c:v>54.545400000000001</c:v>
                </c:pt>
                <c:pt idx="103">
                  <c:v>54.9435</c:v>
                </c:pt>
                <c:pt idx="104">
                  <c:v>55.156400000000005</c:v>
                </c:pt>
                <c:pt idx="105">
                  <c:v>55.185200000000002</c:v>
                </c:pt>
                <c:pt idx="106">
                  <c:v>55.253</c:v>
                </c:pt>
                <c:pt idx="107">
                  <c:v>55.1312</c:v>
                </c:pt>
                <c:pt idx="108">
                  <c:v>55.003999999999998</c:v>
                </c:pt>
                <c:pt idx="109">
                  <c:v>54.921100000000003</c:v>
                </c:pt>
                <c:pt idx="110">
                  <c:v>55.005600000000001</c:v>
                </c:pt>
                <c:pt idx="111">
                  <c:v>55.255099999999999</c:v>
                </c:pt>
                <c:pt idx="112">
                  <c:v>55.545400000000001</c:v>
                </c:pt>
                <c:pt idx="113">
                  <c:v>55.866099999999996</c:v>
                </c:pt>
                <c:pt idx="114">
                  <c:v>56.188400000000001</c:v>
                </c:pt>
                <c:pt idx="115">
                  <c:v>56.3354</c:v>
                </c:pt>
                <c:pt idx="116">
                  <c:v>56.599900000000005</c:v>
                </c:pt>
                <c:pt idx="117">
                  <c:v>57.001599999999996</c:v>
                </c:pt>
                <c:pt idx="118">
                  <c:v>57.100300000000004</c:v>
                </c:pt>
                <c:pt idx="119">
                  <c:v>57.500900000000001</c:v>
                </c:pt>
                <c:pt idx="120">
                  <c:v>57.912399999999998</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57.954000000000008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57.954000000000008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57.954000000000008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57.954000000000008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57.954000000000008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57.954000000000008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57.954000000000008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57.954000000000008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57.954000000000008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57.954000000000008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57.954000000000008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57.954000000000008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57.954000000000008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57.954000000000008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57.954000000000008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57.954000000000008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57.954000000000008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57.954000000000008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57.954000000000008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57.954000000000008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57.954000000000008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57.954000000000008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57.954000000000008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57.954000000000008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0.40575499999999998</c:v>
                </c:pt>
                <c:pt idx="2">
                  <c:v>0.81191500000000005</c:v>
                </c:pt>
                <c:pt idx="3">
                  <c:v>1.21776</c:v>
                </c:pt>
                <c:pt idx="4">
                  <c:v>1.62253</c:v>
                </c:pt>
                <c:pt idx="5">
                  <c:v>2.0282200000000001</c:v>
                </c:pt>
                <c:pt idx="6">
                  <c:v>2.4375</c:v>
                </c:pt>
                <c:pt idx="7">
                  <c:v>2.8470399999999998</c:v>
                </c:pt>
                <c:pt idx="8">
                  <c:v>3.25047</c:v>
                </c:pt>
                <c:pt idx="9">
                  <c:v>3.6528100000000001</c:v>
                </c:pt>
                <c:pt idx="10">
                  <c:v>4.0640700000000001</c:v>
                </c:pt>
                <c:pt idx="11">
                  <c:v>4.4695299999999998</c:v>
                </c:pt>
                <c:pt idx="12">
                  <c:v>4.8738700000000001</c:v>
                </c:pt>
                <c:pt idx="13">
                  <c:v>5.2822699999999996</c:v>
                </c:pt>
                <c:pt idx="14">
                  <c:v>5.6872999999999996</c:v>
                </c:pt>
                <c:pt idx="15">
                  <c:v>6.0927899999999999</c:v>
                </c:pt>
                <c:pt idx="16">
                  <c:v>6.4982199999999999</c:v>
                </c:pt>
                <c:pt idx="17">
                  <c:v>6.9049699999999996</c:v>
                </c:pt>
                <c:pt idx="18">
                  <c:v>7.3125499999999999</c:v>
                </c:pt>
                <c:pt idx="19">
                  <c:v>7.7209599999999998</c:v>
                </c:pt>
                <c:pt idx="20">
                  <c:v>8.1224299999999996</c:v>
                </c:pt>
                <c:pt idx="21">
                  <c:v>8.5279799999999994</c:v>
                </c:pt>
                <c:pt idx="22">
                  <c:v>8.9358799999999992</c:v>
                </c:pt>
                <c:pt idx="23">
                  <c:v>9.3408800000000003</c:v>
                </c:pt>
                <c:pt idx="24">
                  <c:v>9.7496100000000006</c:v>
                </c:pt>
                <c:pt idx="25">
                  <c:v>10.1562</c:v>
                </c:pt>
                <c:pt idx="26">
                  <c:v>10.5602</c:v>
                </c:pt>
                <c:pt idx="27">
                  <c:v>10.9694</c:v>
                </c:pt>
                <c:pt idx="28">
                  <c:v>11.374499999999999</c:v>
                </c:pt>
                <c:pt idx="29">
                  <c:v>11.7782</c:v>
                </c:pt>
                <c:pt idx="30">
                  <c:v>12.185499999999999</c:v>
                </c:pt>
                <c:pt idx="31">
                  <c:v>12.595000000000001</c:v>
                </c:pt>
                <c:pt idx="32">
                  <c:v>12.9961</c:v>
                </c:pt>
                <c:pt idx="33">
                  <c:v>13.4047</c:v>
                </c:pt>
                <c:pt idx="34">
                  <c:v>13.8127</c:v>
                </c:pt>
                <c:pt idx="35">
                  <c:v>14.2181</c:v>
                </c:pt>
                <c:pt idx="36">
                  <c:v>14.6288</c:v>
                </c:pt>
                <c:pt idx="37">
                  <c:v>15.028</c:v>
                </c:pt>
                <c:pt idx="38">
                  <c:v>15.4361</c:v>
                </c:pt>
                <c:pt idx="39">
                  <c:v>15.8428</c:v>
                </c:pt>
                <c:pt idx="40">
                  <c:v>16.246400000000001</c:v>
                </c:pt>
                <c:pt idx="41">
                  <c:v>16.654399999999999</c:v>
                </c:pt>
                <c:pt idx="42">
                  <c:v>17.062000000000001</c:v>
                </c:pt>
                <c:pt idx="43">
                  <c:v>17.4693</c:v>
                </c:pt>
                <c:pt idx="44">
                  <c:v>17.877300000000002</c:v>
                </c:pt>
                <c:pt idx="45">
                  <c:v>18.279900000000001</c:v>
                </c:pt>
                <c:pt idx="46">
                  <c:v>18.685600000000001</c:v>
                </c:pt>
                <c:pt idx="47">
                  <c:v>19.0944</c:v>
                </c:pt>
                <c:pt idx="48">
                  <c:v>19.4985</c:v>
                </c:pt>
                <c:pt idx="49">
                  <c:v>19.909099999999999</c:v>
                </c:pt>
                <c:pt idx="50">
                  <c:v>20.3111</c:v>
                </c:pt>
                <c:pt idx="51">
                  <c:v>20.719799999999999</c:v>
                </c:pt>
                <c:pt idx="52">
                  <c:v>21.123899999999999</c:v>
                </c:pt>
                <c:pt idx="53">
                  <c:v>21.529599999999999</c:v>
                </c:pt>
                <c:pt idx="54">
                  <c:v>21.939599999999999</c:v>
                </c:pt>
                <c:pt idx="55">
                  <c:v>22.342500000000001</c:v>
                </c:pt>
                <c:pt idx="56">
                  <c:v>22.750599999999999</c:v>
                </c:pt>
                <c:pt idx="57">
                  <c:v>23.1554</c:v>
                </c:pt>
                <c:pt idx="58">
                  <c:v>23.561599999999999</c:v>
                </c:pt>
                <c:pt idx="59">
                  <c:v>23.970600000000001</c:v>
                </c:pt>
                <c:pt idx="60">
                  <c:v>24.375900000000001</c:v>
                </c:pt>
                <c:pt idx="61">
                  <c:v>24.7789</c:v>
                </c:pt>
                <c:pt idx="62">
                  <c:v>25.1844</c:v>
                </c:pt>
                <c:pt idx="63">
                  <c:v>25.59</c:v>
                </c:pt>
                <c:pt idx="64">
                  <c:v>26.001100000000001</c:v>
                </c:pt>
                <c:pt idx="65">
                  <c:v>26.404699999999998</c:v>
                </c:pt>
                <c:pt idx="66">
                  <c:v>26.809699999999999</c:v>
                </c:pt>
                <c:pt idx="67">
                  <c:v>27.218699999999998</c:v>
                </c:pt>
                <c:pt idx="68">
                  <c:v>27.625900000000001</c:v>
                </c:pt>
                <c:pt idx="69">
                  <c:v>28.028700000000001</c:v>
                </c:pt>
                <c:pt idx="70">
                  <c:v>28.436800000000002</c:v>
                </c:pt>
                <c:pt idx="71">
                  <c:v>28.841200000000001</c:v>
                </c:pt>
                <c:pt idx="72">
                  <c:v>29.247199999999999</c:v>
                </c:pt>
                <c:pt idx="73">
                  <c:v>29.653700000000001</c:v>
                </c:pt>
                <c:pt idx="74">
                  <c:v>30.062100000000001</c:v>
                </c:pt>
                <c:pt idx="75">
                  <c:v>30.4681</c:v>
                </c:pt>
                <c:pt idx="76">
                  <c:v>30.874500000000001</c:v>
                </c:pt>
                <c:pt idx="77">
                  <c:v>31.279900000000001</c:v>
                </c:pt>
                <c:pt idx="78">
                  <c:v>31.691500000000001</c:v>
                </c:pt>
                <c:pt idx="79">
                  <c:v>32.092399999999998</c:v>
                </c:pt>
                <c:pt idx="80">
                  <c:v>32.495800000000003</c:v>
                </c:pt>
                <c:pt idx="81">
                  <c:v>32.9039</c:v>
                </c:pt>
                <c:pt idx="82">
                  <c:v>33.310600000000001</c:v>
                </c:pt>
                <c:pt idx="83">
                  <c:v>33.7149</c:v>
                </c:pt>
                <c:pt idx="84">
                  <c:v>34.1235</c:v>
                </c:pt>
                <c:pt idx="85">
                  <c:v>34.533299999999997</c:v>
                </c:pt>
                <c:pt idx="86">
                  <c:v>34.936799999999998</c:v>
                </c:pt>
                <c:pt idx="87">
                  <c:v>35.342100000000002</c:v>
                </c:pt>
                <c:pt idx="88">
                  <c:v>35.749099999999999</c:v>
                </c:pt>
                <c:pt idx="89">
                  <c:v>36.156399999999998</c:v>
                </c:pt>
                <c:pt idx="90">
                  <c:v>36.559800000000003</c:v>
                </c:pt>
                <c:pt idx="91">
                  <c:v>36.967399999999998</c:v>
                </c:pt>
                <c:pt idx="92">
                  <c:v>37.3733</c:v>
                </c:pt>
                <c:pt idx="93">
                  <c:v>37.779899999999998</c:v>
                </c:pt>
                <c:pt idx="94">
                  <c:v>38.193199999999997</c:v>
                </c:pt>
                <c:pt idx="95">
                  <c:v>38.590000000000003</c:v>
                </c:pt>
                <c:pt idx="96">
                  <c:v>38.997999999999998</c:v>
                </c:pt>
                <c:pt idx="97">
                  <c:v>39.406100000000002</c:v>
                </c:pt>
                <c:pt idx="98">
                  <c:v>39.808399999999999</c:v>
                </c:pt>
                <c:pt idx="99">
                  <c:v>40.218200000000003</c:v>
                </c:pt>
                <c:pt idx="100">
                  <c:v>40.623699999999999</c:v>
                </c:pt>
                <c:pt idx="101">
                  <c:v>41.028500000000001</c:v>
                </c:pt>
                <c:pt idx="102">
                  <c:v>41.439900000000002</c:v>
                </c:pt>
                <c:pt idx="103">
                  <c:v>41.841200000000001</c:v>
                </c:pt>
                <c:pt idx="104">
                  <c:v>42.247500000000002</c:v>
                </c:pt>
                <c:pt idx="105">
                  <c:v>42.6539</c:v>
                </c:pt>
                <c:pt idx="106">
                  <c:v>43.060499999999998</c:v>
                </c:pt>
                <c:pt idx="107">
                  <c:v>43.469499999999996</c:v>
                </c:pt>
                <c:pt idx="108">
                  <c:v>43.873399999999997</c:v>
                </c:pt>
                <c:pt idx="109">
                  <c:v>44.278300000000002</c:v>
                </c:pt>
                <c:pt idx="110">
                  <c:v>44.689500000000002</c:v>
                </c:pt>
                <c:pt idx="111">
                  <c:v>45.0899</c:v>
                </c:pt>
                <c:pt idx="112">
                  <c:v>45.501100000000001</c:v>
                </c:pt>
                <c:pt idx="113">
                  <c:v>45.905299999999997</c:v>
                </c:pt>
                <c:pt idx="114">
                  <c:v>46.310499999999998</c:v>
                </c:pt>
                <c:pt idx="115">
                  <c:v>46.7196</c:v>
                </c:pt>
                <c:pt idx="116">
                  <c:v>47.1218</c:v>
                </c:pt>
                <c:pt idx="117">
                  <c:v>47.528700000000001</c:v>
                </c:pt>
                <c:pt idx="118">
                  <c:v>47.940800000000003</c:v>
                </c:pt>
                <c:pt idx="119">
                  <c:v>48.343000000000004</c:v>
                </c:pt>
                <c:pt idx="120">
                  <c:v>48.747799999999998</c:v>
                </c:pt>
              </c:numCache>
            </c:numRef>
          </c:xVal>
          <c:yVal>
            <c:numRef>
              <c:f>FT!$L$2:$L$2000</c:f>
              <c:numCache>
                <c:formatCode>General</c:formatCode>
                <c:ptCount val="1999"/>
                <c:pt idx="0">
                  <c:v>9.9708036480815938</c:v>
                </c:pt>
                <c:pt idx="1">
                  <c:v>10.024757635327095</c:v>
                </c:pt>
                <c:pt idx="2">
                  <c:v>10.036421524880001</c:v>
                </c:pt>
                <c:pt idx="3">
                  <c:v>10.025862529121174</c:v>
                </c:pt>
                <c:pt idx="4">
                  <c:v>10.00643708864594</c:v>
                </c:pt>
                <c:pt idx="5">
                  <c:v>10.000344009081839</c:v>
                </c:pt>
                <c:pt idx="6">
                  <c:v>9.9947391856740797</c:v>
                </c:pt>
                <c:pt idx="7">
                  <c:v>9.990482456969195</c:v>
                </c:pt>
                <c:pt idx="8">
                  <c:v>9.9594448542656657</c:v>
                </c:pt>
                <c:pt idx="9">
                  <c:v>9.9239236359090022</c:v>
                </c:pt>
                <c:pt idx="10">
                  <c:v>9.8861229311591661</c:v>
                </c:pt>
                <c:pt idx="11">
                  <c:v>9.8616242141421981</c:v>
                </c:pt>
                <c:pt idx="12">
                  <c:v>9.8290617194890419</c:v>
                </c:pt>
                <c:pt idx="13">
                  <c:v>9.8178210157683612</c:v>
                </c:pt>
                <c:pt idx="14">
                  <c:v>9.8151230340208144</c:v>
                </c:pt>
                <c:pt idx="15">
                  <c:v>9.8162390851828825</c:v>
                </c:pt>
                <c:pt idx="16">
                  <c:v>9.7976544781593304</c:v>
                </c:pt>
                <c:pt idx="17">
                  <c:v>9.7825186970306905</c:v>
                </c:pt>
                <c:pt idx="18">
                  <c:v>9.7949808077856915</c:v>
                </c:pt>
                <c:pt idx="19">
                  <c:v>9.7828708682150261</c:v>
                </c:pt>
                <c:pt idx="20">
                  <c:v>9.7633881296538174</c:v>
                </c:pt>
                <c:pt idx="21">
                  <c:v>9.7729507404432336</c:v>
                </c:pt>
                <c:pt idx="22">
                  <c:v>9.7851726762913742</c:v>
                </c:pt>
                <c:pt idx="23">
                  <c:v>9.8011362694145863</c:v>
                </c:pt>
                <c:pt idx="24">
                  <c:v>9.8159726474452995</c:v>
                </c:pt>
                <c:pt idx="25">
                  <c:v>9.7863016958058413</c:v>
                </c:pt>
                <c:pt idx="26">
                  <c:v>9.7237444128268962</c:v>
                </c:pt>
                <c:pt idx="27">
                  <c:v>9.6481092696828412</c:v>
                </c:pt>
                <c:pt idx="28">
                  <c:v>9.5692958271052753</c:v>
                </c:pt>
                <c:pt idx="29">
                  <c:v>9.4916638133115594</c:v>
                </c:pt>
                <c:pt idx="30">
                  <c:v>9.40283442406548</c:v>
                </c:pt>
                <c:pt idx="31">
                  <c:v>9.3240944747444576</c:v>
                </c:pt>
                <c:pt idx="32">
                  <c:v>9.2439976384151148</c:v>
                </c:pt>
                <c:pt idx="33">
                  <c:v>9.1787198206936313</c:v>
                </c:pt>
                <c:pt idx="34">
                  <c:v>9.1364077129210397</c:v>
                </c:pt>
                <c:pt idx="35">
                  <c:v>9.100286073134507</c:v>
                </c:pt>
                <c:pt idx="36">
                  <c:v>9.0527194051582391</c:v>
                </c:pt>
                <c:pt idx="37">
                  <c:v>8.9929778721319504</c:v>
                </c:pt>
                <c:pt idx="38">
                  <c:v>8.9319388450168997</c:v>
                </c:pt>
                <c:pt idx="39">
                  <c:v>8.8702926830061166</c:v>
                </c:pt>
                <c:pt idx="40">
                  <c:v>8.8141319201845434</c:v>
                </c:pt>
                <c:pt idx="41">
                  <c:v>8.7646578553817562</c:v>
                </c:pt>
                <c:pt idx="42">
                  <c:v>8.7149394816026007</c:v>
                </c:pt>
                <c:pt idx="43">
                  <c:v>8.6647641354636562</c:v>
                </c:pt>
                <c:pt idx="44">
                  <c:v>8.6102553152548591</c:v>
                </c:pt>
                <c:pt idx="45">
                  <c:v>8.5563391006455554</c:v>
                </c:pt>
                <c:pt idx="46">
                  <c:v>8.5038162071097059</c:v>
                </c:pt>
                <c:pt idx="47">
                  <c:v>8.4402960839427088</c:v>
                </c:pt>
                <c:pt idx="48">
                  <c:v>8.3712808091911128</c:v>
                </c:pt>
                <c:pt idx="49">
                  <c:v>8.3003370377699337</c:v>
                </c:pt>
                <c:pt idx="50">
                  <c:v>8.2298182699529132</c:v>
                </c:pt>
                <c:pt idx="51">
                  <c:v>8.1705120972497109</c:v>
                </c:pt>
                <c:pt idx="52">
                  <c:v>8.1196442285936445</c:v>
                </c:pt>
                <c:pt idx="53">
                  <c:v>8.0762519977628244</c:v>
                </c:pt>
                <c:pt idx="54">
                  <c:v>8.0312141491395792</c:v>
                </c:pt>
                <c:pt idx="55">
                  <c:v>7.9880633645693875</c:v>
                </c:pt>
                <c:pt idx="56">
                  <c:v>7.9447440534737019</c:v>
                </c:pt>
                <c:pt idx="57">
                  <c:v>7.9042556076055774</c:v>
                </c:pt>
                <c:pt idx="58">
                  <c:v>7.8639478149005884</c:v>
                </c:pt>
                <c:pt idx="59">
                  <c:v>7.8087854306624367</c:v>
                </c:pt>
                <c:pt idx="60">
                  <c:v>7.7554367896762137</c:v>
                </c:pt>
                <c:pt idx="61">
                  <c:v>7.710003697544094</c:v>
                </c:pt>
                <c:pt idx="62">
                  <c:v>7.6694584478765098</c:v>
                </c:pt>
                <c:pt idx="63">
                  <c:v>7.6309647635924707</c:v>
                </c:pt>
                <c:pt idx="64">
                  <c:v>7.5961785773993995</c:v>
                </c:pt>
                <c:pt idx="65">
                  <c:v>7.5651657337152072</c:v>
                </c:pt>
                <c:pt idx="66">
                  <c:v>7.5309935675248676</c:v>
                </c:pt>
                <c:pt idx="67">
                  <c:v>7.4988537516225069</c:v>
                </c:pt>
                <c:pt idx="68">
                  <c:v>7.4733161664508678</c:v>
                </c:pt>
                <c:pt idx="69">
                  <c:v>7.451080667740186</c:v>
                </c:pt>
                <c:pt idx="70">
                  <c:v>7.4291089275760589</c:v>
                </c:pt>
                <c:pt idx="71">
                  <c:v>7.3969785010601026</c:v>
                </c:pt>
                <c:pt idx="72">
                  <c:v>7.3741503228164218</c:v>
                </c:pt>
                <c:pt idx="73">
                  <c:v>7.3705193539834379</c:v>
                </c:pt>
                <c:pt idx="74">
                  <c:v>7.3688717270838886</c:v>
                </c:pt>
                <c:pt idx="75">
                  <c:v>7.3747799191829024</c:v>
                </c:pt>
                <c:pt idx="76">
                  <c:v>7.3752642206529693</c:v>
                </c:pt>
                <c:pt idx="77">
                  <c:v>7.3750285397436324</c:v>
                </c:pt>
                <c:pt idx="78">
                  <c:v>7.3798200461712895</c:v>
                </c:pt>
                <c:pt idx="79">
                  <c:v>7.4137604647747102</c:v>
                </c:pt>
                <c:pt idx="80">
                  <c:v>7.4657998103751853</c:v>
                </c:pt>
                <c:pt idx="81">
                  <c:v>7.5138927411854928</c:v>
                </c:pt>
                <c:pt idx="82">
                  <c:v>7.5700884315380828</c:v>
                </c:pt>
                <c:pt idx="83">
                  <c:v>7.6154036321526508</c:v>
                </c:pt>
                <c:pt idx="84">
                  <c:v>7.6582794774697334</c:v>
                </c:pt>
                <c:pt idx="85">
                  <c:v>7.6873339495917827</c:v>
                </c:pt>
                <c:pt idx="86">
                  <c:v>7.7164175018238446</c:v>
                </c:pt>
                <c:pt idx="87">
                  <c:v>7.7599620950514767</c:v>
                </c:pt>
                <c:pt idx="88">
                  <c:v>7.8135145144198326</c:v>
                </c:pt>
                <c:pt idx="89">
                  <c:v>7.8791847871338812</c:v>
                </c:pt>
                <c:pt idx="90">
                  <c:v>7.9567158040288248</c:v>
                </c:pt>
                <c:pt idx="91">
                  <c:v>8.0338900574011642</c:v>
                </c:pt>
                <c:pt idx="92">
                  <c:v>8.1082297828162773</c:v>
                </c:pt>
                <c:pt idx="93">
                  <c:v>8.1847584394582569</c:v>
                </c:pt>
                <c:pt idx="94">
                  <c:v>8.2559628943320966</c:v>
                </c:pt>
                <c:pt idx="95">
                  <c:v>8.3253548454620852</c:v>
                </c:pt>
                <c:pt idx="96">
                  <c:v>8.3905279690709182</c:v>
                </c:pt>
                <c:pt idx="97">
                  <c:v>8.4465522651026959</c:v>
                </c:pt>
                <c:pt idx="98">
                  <c:v>8.4965517019744965</c:v>
                </c:pt>
                <c:pt idx="99">
                  <c:v>8.5516895991576085</c:v>
                </c:pt>
                <c:pt idx="100">
                  <c:v>8.6067160552437816</c:v>
                </c:pt>
                <c:pt idx="101">
                  <c:v>8.669239361591309</c:v>
                </c:pt>
                <c:pt idx="102">
                  <c:v>8.7335661413275822</c:v>
                </c:pt>
                <c:pt idx="103">
                  <c:v>8.7915367248091467</c:v>
                </c:pt>
                <c:pt idx="104">
                  <c:v>8.8222573400981474</c:v>
                </c:pt>
                <c:pt idx="105">
                  <c:v>8.8250570904043339</c:v>
                </c:pt>
                <c:pt idx="106">
                  <c:v>8.8334273915705701</c:v>
                </c:pt>
                <c:pt idx="107">
                  <c:v>8.820300488441708</c:v>
                </c:pt>
                <c:pt idx="108">
                  <c:v>8.8204967021759391</c:v>
                </c:pt>
                <c:pt idx="109">
                  <c:v>8.8404042810393868</c:v>
                </c:pt>
                <c:pt idx="110">
                  <c:v>8.9065923122883905</c:v>
                </c:pt>
                <c:pt idx="111">
                  <c:v>9.0158386729910394</c:v>
                </c:pt>
                <c:pt idx="112">
                  <c:v>9.1382966646979185</c:v>
                </c:pt>
                <c:pt idx="113">
                  <c:v>9.2673212469871231</c:v>
                </c:pt>
                <c:pt idx="114">
                  <c:v>9.4041209264804095</c:v>
                </c:pt>
                <c:pt idx="115">
                  <c:v>9.5106044977318884</c:v>
                </c:pt>
                <c:pt idx="116">
                  <c:v>9.6289447270376485</c:v>
                </c:pt>
                <c:pt idx="117">
                  <c:v>9.7601468432804133</c:v>
                </c:pt>
                <c:pt idx="118">
                  <c:v>9.8400610735432998</c:v>
                </c:pt>
                <c:pt idx="119">
                  <c:v>9.9554349764449448</c:v>
                </c:pt>
                <c:pt idx="120">
                  <c:v>10.071721739130435</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2.0885341940380282E-3</c:v>
                </c:pt>
                <c:pt idx="17">
                  <c:v>0</c:v>
                </c:pt>
                <c:pt idx="18">
                  <c:v>0</c:v>
                </c:pt>
                <c:pt idx="19">
                  <c:v>7.1062180087107978E-4</c:v>
                </c:pt>
                <c:pt idx="20">
                  <c:v>0</c:v>
                </c:pt>
                <c:pt idx="21">
                  <c:v>2.6258279628117581E-3</c:v>
                </c:pt>
                <c:pt idx="22">
                  <c:v>0</c:v>
                </c:pt>
                <c:pt idx="23">
                  <c:v>0</c:v>
                </c:pt>
                <c:pt idx="24">
                  <c:v>1.265250824498532E-3</c:v>
                </c:pt>
                <c:pt idx="25">
                  <c:v>0</c:v>
                </c:pt>
                <c:pt idx="26">
                  <c:v>3.4404453038226453E-3</c:v>
                </c:pt>
                <c:pt idx="27">
                  <c:v>0</c:v>
                </c:pt>
                <c:pt idx="28">
                  <c:v>0</c:v>
                </c:pt>
                <c:pt idx="29">
                  <c:v>9.2727464595063029E-4</c:v>
                </c:pt>
                <c:pt idx="30">
                  <c:v>0</c:v>
                </c:pt>
                <c:pt idx="31">
                  <c:v>2.1231983081524625E-3</c:v>
                </c:pt>
                <c:pt idx="32">
                  <c:v>0</c:v>
                </c:pt>
                <c:pt idx="33">
                  <c:v>0</c:v>
                </c:pt>
                <c:pt idx="34">
                  <c:v>2.6344939913403669E-3</c:v>
                </c:pt>
                <c:pt idx="35">
                  <c:v>0</c:v>
                </c:pt>
                <c:pt idx="36">
                  <c:v>0</c:v>
                </c:pt>
                <c:pt idx="37">
                  <c:v>4.7663583280214382E-3</c:v>
                </c:pt>
                <c:pt idx="38">
                  <c:v>0</c:v>
                </c:pt>
                <c:pt idx="39">
                  <c:v>6.9328867788169433E-3</c:v>
                </c:pt>
                <c:pt idx="40">
                  <c:v>0</c:v>
                </c:pt>
                <c:pt idx="41">
                  <c:v>0</c:v>
                </c:pt>
                <c:pt idx="42">
                  <c:v>6.8288944364736396E-3</c:v>
                </c:pt>
                <c:pt idx="43">
                  <c:v>0</c:v>
                </c:pt>
                <c:pt idx="44">
                  <c:v>2.2705207931388079E-3</c:v>
                </c:pt>
                <c:pt idx="45">
                  <c:v>0</c:v>
                </c:pt>
                <c:pt idx="46">
                  <c:v>0</c:v>
                </c:pt>
                <c:pt idx="47">
                  <c:v>1.0330012599318228E-2</c:v>
                </c:pt>
                <c:pt idx="48">
                  <c:v>0</c:v>
                </c:pt>
                <c:pt idx="49">
                  <c:v>7.5135213495553998E-3</c:v>
                </c:pt>
                <c:pt idx="50">
                  <c:v>0</c:v>
                </c:pt>
                <c:pt idx="51">
                  <c:v>0</c:v>
                </c:pt>
                <c:pt idx="52">
                  <c:v>1.3718440413325858E-2</c:v>
                </c:pt>
                <c:pt idx="53">
                  <c:v>0</c:v>
                </c:pt>
                <c:pt idx="54">
                  <c:v>0</c:v>
                </c:pt>
                <c:pt idx="55">
                  <c:v>7.2102103510540997E-3</c:v>
                </c:pt>
                <c:pt idx="56">
                  <c:v>0</c:v>
                </c:pt>
                <c:pt idx="57">
                  <c:v>2.0183425607528036E-2</c:v>
                </c:pt>
                <c:pt idx="58">
                  <c:v>0</c:v>
                </c:pt>
                <c:pt idx="59">
                  <c:v>0</c:v>
                </c:pt>
                <c:pt idx="60">
                  <c:v>8.1548181199941165E-3</c:v>
                </c:pt>
                <c:pt idx="61">
                  <c:v>0</c:v>
                </c:pt>
                <c:pt idx="62">
                  <c:v>1.0434004941661532E-2</c:v>
                </c:pt>
                <c:pt idx="63">
                  <c:v>0</c:v>
                </c:pt>
                <c:pt idx="64">
                  <c:v>0</c:v>
                </c:pt>
                <c:pt idx="65">
                  <c:v>5.8062924107761477E-3</c:v>
                </c:pt>
                <c:pt idx="66">
                  <c:v>0</c:v>
                </c:pt>
                <c:pt idx="67">
                  <c:v>1.2860471611028559E-2</c:v>
                </c:pt>
                <c:pt idx="68">
                  <c:v>0</c:v>
                </c:pt>
                <c:pt idx="69">
                  <c:v>0</c:v>
                </c:pt>
                <c:pt idx="70">
                  <c:v>8.6921118887678464E-3</c:v>
                </c:pt>
                <c:pt idx="71">
                  <c:v>0</c:v>
                </c:pt>
                <c:pt idx="72">
                  <c:v>0</c:v>
                </c:pt>
                <c:pt idx="73">
                  <c:v>8.9520927446261021E-3</c:v>
                </c:pt>
                <c:pt idx="74">
                  <c:v>0</c:v>
                </c:pt>
                <c:pt idx="75">
                  <c:v>1.4905675662423543E-2</c:v>
                </c:pt>
                <c:pt idx="76">
                  <c:v>0</c:v>
                </c:pt>
                <c:pt idx="77">
                  <c:v>0</c:v>
                </c:pt>
                <c:pt idx="78">
                  <c:v>1.3987161912964506E-2</c:v>
                </c:pt>
                <c:pt idx="79">
                  <c:v>0</c:v>
                </c:pt>
                <c:pt idx="80">
                  <c:v>2.5305016489970644E-2</c:v>
                </c:pt>
                <c:pt idx="81">
                  <c:v>0</c:v>
                </c:pt>
                <c:pt idx="82">
                  <c:v>0</c:v>
                </c:pt>
                <c:pt idx="83">
                  <c:v>2.3615194223500391E-2</c:v>
                </c:pt>
                <c:pt idx="84">
                  <c:v>0</c:v>
                </c:pt>
                <c:pt idx="85">
                  <c:v>0</c:v>
                </c:pt>
                <c:pt idx="86">
                  <c:v>3.2229311855510763E-2</c:v>
                </c:pt>
                <c:pt idx="87">
                  <c:v>0</c:v>
                </c:pt>
                <c:pt idx="88">
                  <c:v>3.0539382995823674E-2</c:v>
                </c:pt>
                <c:pt idx="89">
                  <c:v>0</c:v>
                </c:pt>
                <c:pt idx="90">
                  <c:v>0</c:v>
                </c:pt>
                <c:pt idx="91">
                  <c:v>3.8893519771975783E-2</c:v>
                </c:pt>
                <c:pt idx="92">
                  <c:v>0</c:v>
                </c:pt>
                <c:pt idx="93">
                  <c:v>3.6727012639823649E-2</c:v>
                </c:pt>
                <c:pt idx="94">
                  <c:v>0</c:v>
                </c:pt>
                <c:pt idx="95">
                  <c:v>0</c:v>
                </c:pt>
                <c:pt idx="96">
                  <c:v>4.7204379702093277E-2</c:v>
                </c:pt>
                <c:pt idx="97">
                  <c:v>0</c:v>
                </c:pt>
                <c:pt idx="98">
                  <c:v>7.1634159288639504E-2</c:v>
                </c:pt>
                <c:pt idx="99">
                  <c:v>0</c:v>
                </c:pt>
                <c:pt idx="100">
                  <c:v>0</c:v>
                </c:pt>
                <c:pt idx="101">
                  <c:v>7.3757282981540176E-2</c:v>
                </c:pt>
                <c:pt idx="102">
                  <c:v>0</c:v>
                </c:pt>
                <c:pt idx="103">
                  <c:v>0</c:v>
                </c:pt>
                <c:pt idx="104">
                  <c:v>0.10094292359611402</c:v>
                </c:pt>
                <c:pt idx="105">
                  <c:v>0</c:v>
                </c:pt>
                <c:pt idx="106">
                  <c:v>0.1154148714592398</c:v>
                </c:pt>
                <c:pt idx="107">
                  <c:v>0</c:v>
                </c:pt>
                <c:pt idx="108">
                  <c:v>0</c:v>
                </c:pt>
                <c:pt idx="109">
                  <c:v>0.13864046747521175</c:v>
                </c:pt>
                <c:pt idx="110">
                  <c:v>0</c:v>
                </c:pt>
                <c:pt idx="111">
                  <c:v>0.19609634321310326</c:v>
                </c:pt>
                <c:pt idx="112">
                  <c:v>0</c:v>
                </c:pt>
                <c:pt idx="113">
                  <c:v>0</c:v>
                </c:pt>
                <c:pt idx="114">
                  <c:v>0.25831054015046695</c:v>
                </c:pt>
                <c:pt idx="115">
                  <c:v>0</c:v>
                </c:pt>
                <c:pt idx="116">
                  <c:v>0.29897265457615341</c:v>
                </c:pt>
                <c:pt idx="117">
                  <c:v>0</c:v>
                </c:pt>
                <c:pt idx="118">
                  <c:v>0</c:v>
                </c:pt>
                <c:pt idx="119">
                  <c:v>0.31999603473233373</c:v>
                </c:pt>
                <c:pt idx="120">
                  <c:v>0</c:v>
                </c:pt>
                <c:pt idx="121">
                  <c:v>0</c:v>
                </c:pt>
                <c:pt idx="122">
                  <c:v>0.29008064842785664</c:v>
                </c:pt>
                <c:pt idx="123">
                  <c:v>0</c:v>
                </c:pt>
                <c:pt idx="124">
                  <c:v>0.35301434957885014</c:v>
                </c:pt>
                <c:pt idx="125">
                  <c:v>0</c:v>
                </c:pt>
                <c:pt idx="126">
                  <c:v>0</c:v>
                </c:pt>
                <c:pt idx="127">
                  <c:v>0.36965355072664596</c:v>
                </c:pt>
                <c:pt idx="128">
                  <c:v>0</c:v>
                </c:pt>
                <c:pt idx="129">
                  <c:v>0.4293276313068542</c:v>
                </c:pt>
                <c:pt idx="130">
                  <c:v>0</c:v>
                </c:pt>
                <c:pt idx="131">
                  <c:v>0</c:v>
                </c:pt>
                <c:pt idx="132">
                  <c:v>0.46984158116114122</c:v>
                </c:pt>
                <c:pt idx="133">
                  <c:v>0</c:v>
                </c:pt>
                <c:pt idx="134">
                  <c:v>0.49863987055319747</c:v>
                </c:pt>
                <c:pt idx="135">
                  <c:v>0</c:v>
                </c:pt>
                <c:pt idx="136">
                  <c:v>0</c:v>
                </c:pt>
                <c:pt idx="137">
                  <c:v>0.58050879074259221</c:v>
                </c:pt>
                <c:pt idx="138">
                  <c:v>0</c:v>
                </c:pt>
                <c:pt idx="139">
                  <c:v>0</c:v>
                </c:pt>
                <c:pt idx="140">
                  <c:v>0.69468398309005208</c:v>
                </c:pt>
                <c:pt idx="141">
                  <c:v>0</c:v>
                </c:pt>
                <c:pt idx="142">
                  <c:v>0.75909080249769223</c:v>
                </c:pt>
                <c:pt idx="143">
                  <c:v>0</c:v>
                </c:pt>
                <c:pt idx="144">
                  <c:v>0</c:v>
                </c:pt>
                <c:pt idx="145">
                  <c:v>0.84193931434979197</c:v>
                </c:pt>
                <c:pt idx="146">
                  <c:v>0</c:v>
                </c:pt>
                <c:pt idx="147">
                  <c:v>0.86655914964195335</c:v>
                </c:pt>
                <c:pt idx="148">
                  <c:v>0</c:v>
                </c:pt>
                <c:pt idx="149">
                  <c:v>0</c:v>
                </c:pt>
                <c:pt idx="150">
                  <c:v>0.94702423716564366</c:v>
                </c:pt>
                <c:pt idx="151">
                  <c:v>0</c:v>
                </c:pt>
                <c:pt idx="152">
                  <c:v>1</c:v>
                </c:pt>
                <c:pt idx="153">
                  <c:v>0</c:v>
                </c:pt>
                <c:pt idx="154">
                  <c:v>0</c:v>
                </c:pt>
                <c:pt idx="155">
                  <c:v>0.9442773299678302</c:v>
                </c:pt>
                <c:pt idx="156">
                  <c:v>0</c:v>
                </c:pt>
                <c:pt idx="157">
                  <c:v>0</c:v>
                </c:pt>
                <c:pt idx="158">
                  <c:v>0.83454707476235035</c:v>
                </c:pt>
                <c:pt idx="159">
                  <c:v>0</c:v>
                </c:pt>
                <c:pt idx="160">
                  <c:v>0.73519899887650741</c:v>
                </c:pt>
                <c:pt idx="161">
                  <c:v>0</c:v>
                </c:pt>
                <c:pt idx="162">
                  <c:v>0</c:v>
                </c:pt>
                <c:pt idx="163">
                  <c:v>0.62166336583005199</c:v>
                </c:pt>
                <c:pt idx="164">
                  <c:v>0</c:v>
                </c:pt>
                <c:pt idx="165">
                  <c:v>0.55594864765185803</c:v>
                </c:pt>
                <c:pt idx="166">
                  <c:v>0</c:v>
                </c:pt>
                <c:pt idx="167">
                  <c:v>0</c:v>
                </c:pt>
                <c:pt idx="168">
                  <c:v>0.44152082938050147</c:v>
                </c:pt>
                <c:pt idx="169">
                  <c:v>0</c:v>
                </c:pt>
                <c:pt idx="170">
                  <c:v>0</c:v>
                </c:pt>
                <c:pt idx="171">
                  <c:v>0.45939970964007737</c:v>
                </c:pt>
                <c:pt idx="172">
                  <c:v>0</c:v>
                </c:pt>
                <c:pt idx="173">
                  <c:v>0.52816512568406193</c:v>
                </c:pt>
                <c:pt idx="174">
                  <c:v>0</c:v>
                </c:pt>
                <c:pt idx="175">
                  <c:v>0</c:v>
                </c:pt>
                <c:pt idx="176">
                  <c:v>0.59059570685159879</c:v>
                </c:pt>
                <c:pt idx="177">
                  <c:v>0</c:v>
                </c:pt>
                <c:pt idx="178">
                  <c:v>0.62245215563462397</c:v>
                </c:pt>
                <c:pt idx="179">
                  <c:v>0</c:v>
                </c:pt>
                <c:pt idx="180">
                  <c:v>0</c:v>
                </c:pt>
                <c:pt idx="181">
                  <c:v>0.54106930051399238</c:v>
                </c:pt>
                <c:pt idx="182">
                  <c:v>0</c:v>
                </c:pt>
                <c:pt idx="183">
                  <c:v>0.45843717289206581</c:v>
                </c:pt>
                <c:pt idx="184">
                  <c:v>0</c:v>
                </c:pt>
                <c:pt idx="185">
                  <c:v>0</c:v>
                </c:pt>
                <c:pt idx="186">
                  <c:v>0.45679137362414807</c:v>
                </c:pt>
                <c:pt idx="187">
                  <c:v>0</c:v>
                </c:pt>
                <c:pt idx="188">
                  <c:v>0</c:v>
                </c:pt>
                <c:pt idx="189">
                  <c:v>0.49217499195221215</c:v>
                </c:pt>
                <c:pt idx="190">
                  <c:v>0</c:v>
                </c:pt>
                <c:pt idx="191">
                  <c:v>0.42568001142679285</c:v>
                </c:pt>
                <c:pt idx="192">
                  <c:v>0</c:v>
                </c:pt>
                <c:pt idx="193">
                  <c:v>0</c:v>
                </c:pt>
                <c:pt idx="194">
                  <c:v>0.54390254821744155</c:v>
                </c:pt>
                <c:pt idx="195">
                  <c:v>0</c:v>
                </c:pt>
                <c:pt idx="196">
                  <c:v>0.46160938702504722</c:v>
                </c:pt>
                <c:pt idx="197">
                  <c:v>0</c:v>
                </c:pt>
                <c:pt idx="198">
                  <c:v>0</c:v>
                </c:pt>
                <c:pt idx="199">
                  <c:v>0.43795955000607578</c:v>
                </c:pt>
                <c:pt idx="200">
                  <c:v>0</c:v>
                </c:pt>
                <c:pt idx="201">
                  <c:v>0.32785621854167685</c:v>
                </c:pt>
                <c:pt idx="202">
                  <c:v>0</c:v>
                </c:pt>
                <c:pt idx="203">
                  <c:v>0</c:v>
                </c:pt>
                <c:pt idx="204">
                  <c:v>0.23434092348099334</c:v>
                </c:pt>
                <c:pt idx="205">
                  <c:v>0</c:v>
                </c:pt>
                <c:pt idx="206">
                  <c:v>0</c:v>
                </c:pt>
                <c:pt idx="207">
                  <c:v>0.18927650920006053</c:v>
                </c:pt>
                <c:pt idx="208">
                  <c:v>0</c:v>
                </c:pt>
                <c:pt idx="209">
                  <c:v>0.14591971825280925</c:v>
                </c:pt>
                <c:pt idx="210">
                  <c:v>0</c:v>
                </c:pt>
                <c:pt idx="211">
                  <c:v>0</c:v>
                </c:pt>
                <c:pt idx="212">
                  <c:v>6.8618317404753632E-2</c:v>
                </c:pt>
                <c:pt idx="213">
                  <c:v>0</c:v>
                </c:pt>
                <c:pt idx="214">
                  <c:v>4.6710320142067441E-2</c:v>
                </c:pt>
                <c:pt idx="215">
                  <c:v>0</c:v>
                </c:pt>
                <c:pt idx="216">
                  <c:v>0</c:v>
                </c:pt>
                <c:pt idx="217">
                  <c:v>2.0261345249033731E-2</c:v>
                </c:pt>
                <c:pt idx="218">
                  <c:v>0</c:v>
                </c:pt>
                <c:pt idx="219">
                  <c:v>5.5289794978606735E-3</c:v>
                </c:pt>
                <c:pt idx="220">
                  <c:v>0</c:v>
                </c:pt>
                <c:pt idx="221">
                  <c:v>0</c:v>
                </c:pt>
                <c:pt idx="222">
                  <c:v>2.8771534494630895E-3</c:v>
                </c:pt>
                <c:pt idx="223">
                  <c:v>0</c:v>
                </c:pt>
                <c:pt idx="224">
                  <c:v>0</c:v>
                </c:pt>
                <c:pt idx="225">
                  <c:v>1.3345790527274006E-3</c:v>
                </c:pt>
                <c:pt idx="226">
                  <c:v>0</c:v>
                </c:pt>
                <c:pt idx="227">
                  <c:v>2.1578624222668963E-3</c:v>
                </c:pt>
                <c:pt idx="228">
                  <c:v>0</c:v>
                </c:pt>
                <c:pt idx="229">
                  <c:v>0</c:v>
                </c:pt>
                <c:pt idx="230">
                  <c:v>3.163132390907172E-3</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0.26989983044704113</c:v>
                </c:pt>
                <c:pt idx="4">
                  <c:v>0</c:v>
                </c:pt>
                <c:pt idx="5">
                  <c:v>0</c:v>
                </c:pt>
                <c:pt idx="6">
                  <c:v>0.70293868759135314</c:v>
                </c:pt>
                <c:pt idx="7">
                  <c:v>0</c:v>
                </c:pt>
                <c:pt idx="8">
                  <c:v>0.76992565531045576</c:v>
                </c:pt>
                <c:pt idx="9">
                  <c:v>0</c:v>
                </c:pt>
                <c:pt idx="10">
                  <c:v>0</c:v>
                </c:pt>
                <c:pt idx="11">
                  <c:v>1</c:v>
                </c:pt>
                <c:pt idx="12">
                  <c:v>0</c:v>
                </c:pt>
                <c:pt idx="13">
                  <c:v>0.92261115921446579</c:v>
                </c:pt>
                <c:pt idx="14">
                  <c:v>0</c:v>
                </c:pt>
                <c:pt idx="15">
                  <c:v>0</c:v>
                </c:pt>
                <c:pt idx="16">
                  <c:v>0.92820024162615167</c:v>
                </c:pt>
                <c:pt idx="17">
                  <c:v>0</c:v>
                </c:pt>
                <c:pt idx="18">
                  <c:v>0</c:v>
                </c:pt>
                <c:pt idx="19">
                  <c:v>0.85777547536389875</c:v>
                </c:pt>
                <c:pt idx="20">
                  <c:v>0</c:v>
                </c:pt>
                <c:pt idx="21">
                  <c:v>0.8127010861173718</c:v>
                </c:pt>
                <c:pt idx="22">
                  <c:v>0</c:v>
                </c:pt>
                <c:pt idx="23">
                  <c:v>0</c:v>
                </c:pt>
                <c:pt idx="24">
                  <c:v>0.792910238412593</c:v>
                </c:pt>
                <c:pt idx="25">
                  <c:v>0</c:v>
                </c:pt>
                <c:pt idx="26">
                  <c:v>0.81794262406437157</c:v>
                </c:pt>
                <c:pt idx="27">
                  <c:v>0</c:v>
                </c:pt>
                <c:pt idx="28">
                  <c:v>0</c:v>
                </c:pt>
                <c:pt idx="29">
                  <c:v>0.85199425233110315</c:v>
                </c:pt>
                <c:pt idx="30">
                  <c:v>0</c:v>
                </c:pt>
                <c:pt idx="31">
                  <c:v>0.81937681331006196</c:v>
                </c:pt>
                <c:pt idx="32">
                  <c:v>0</c:v>
                </c:pt>
                <c:pt idx="33">
                  <c:v>0</c:v>
                </c:pt>
                <c:pt idx="34">
                  <c:v>0.82552776836625175</c:v>
                </c:pt>
                <c:pt idx="35">
                  <c:v>0</c:v>
                </c:pt>
                <c:pt idx="36">
                  <c:v>0</c:v>
                </c:pt>
                <c:pt idx="37">
                  <c:v>0.8036373774523845</c:v>
                </c:pt>
                <c:pt idx="38">
                  <c:v>0</c:v>
                </c:pt>
                <c:pt idx="39">
                  <c:v>0.79059627609106864</c:v>
                </c:pt>
                <c:pt idx="40">
                  <c:v>0</c:v>
                </c:pt>
                <c:pt idx="41">
                  <c:v>0</c:v>
                </c:pt>
                <c:pt idx="42">
                  <c:v>0.77240975255961675</c:v>
                </c:pt>
                <c:pt idx="43">
                  <c:v>0</c:v>
                </c:pt>
                <c:pt idx="44">
                  <c:v>0.75239712020037186</c:v>
                </c:pt>
                <c:pt idx="45">
                  <c:v>0</c:v>
                </c:pt>
                <c:pt idx="46">
                  <c:v>0</c:v>
                </c:pt>
                <c:pt idx="47">
                  <c:v>0.74119694968352723</c:v>
                </c:pt>
                <c:pt idx="48">
                  <c:v>0</c:v>
                </c:pt>
                <c:pt idx="49">
                  <c:v>0.73884597778661654</c:v>
                </c:pt>
                <c:pt idx="50">
                  <c:v>0</c:v>
                </c:pt>
                <c:pt idx="51">
                  <c:v>0</c:v>
                </c:pt>
                <c:pt idx="52">
                  <c:v>0.72648505240537686</c:v>
                </c:pt>
                <c:pt idx="53">
                  <c:v>0</c:v>
                </c:pt>
                <c:pt idx="54">
                  <c:v>0</c:v>
                </c:pt>
                <c:pt idx="55">
                  <c:v>0.72479952540448189</c:v>
                </c:pt>
                <c:pt idx="56">
                  <c:v>0</c:v>
                </c:pt>
                <c:pt idx="57">
                  <c:v>0.73971838532042022</c:v>
                </c:pt>
                <c:pt idx="58">
                  <c:v>0</c:v>
                </c:pt>
                <c:pt idx="59">
                  <c:v>0</c:v>
                </c:pt>
                <c:pt idx="60">
                  <c:v>0.72733527238047224</c:v>
                </c:pt>
                <c:pt idx="61">
                  <c:v>0</c:v>
                </c:pt>
                <c:pt idx="62">
                  <c:v>0.74666772875964094</c:v>
                </c:pt>
                <c:pt idx="63">
                  <c:v>0</c:v>
                </c:pt>
                <c:pt idx="64">
                  <c:v>0</c:v>
                </c:pt>
                <c:pt idx="65">
                  <c:v>0.75502898295322585</c:v>
                </c:pt>
                <c:pt idx="66">
                  <c:v>0</c:v>
                </c:pt>
                <c:pt idx="67">
                  <c:v>0.76365648785131124</c:v>
                </c:pt>
                <c:pt idx="68">
                  <c:v>0</c:v>
                </c:pt>
                <c:pt idx="69">
                  <c:v>0</c:v>
                </c:pt>
                <c:pt idx="70">
                  <c:v>0.77375528250309122</c:v>
                </c:pt>
                <c:pt idx="71">
                  <c:v>0</c:v>
                </c:pt>
                <c:pt idx="72">
                  <c:v>0</c:v>
                </c:pt>
                <c:pt idx="73">
                  <c:v>0.77218060236312058</c:v>
                </c:pt>
                <c:pt idx="74">
                  <c:v>0</c:v>
                </c:pt>
                <c:pt idx="75">
                  <c:v>0.77198837080939309</c:v>
                </c:pt>
                <c:pt idx="76">
                  <c:v>0</c:v>
                </c:pt>
                <c:pt idx="77">
                  <c:v>0</c:v>
                </c:pt>
                <c:pt idx="78">
                  <c:v>0.78494063100325773</c:v>
                </c:pt>
                <c:pt idx="79">
                  <c:v>0</c:v>
                </c:pt>
                <c:pt idx="80">
                  <c:v>0.78200568983575214</c:v>
                </c:pt>
                <c:pt idx="81">
                  <c:v>0</c:v>
                </c:pt>
                <c:pt idx="82">
                  <c:v>0</c:v>
                </c:pt>
                <c:pt idx="83">
                  <c:v>0.77428005463959126</c:v>
                </c:pt>
                <c:pt idx="84">
                  <c:v>0</c:v>
                </c:pt>
                <c:pt idx="85">
                  <c:v>0</c:v>
                </c:pt>
                <c:pt idx="86">
                  <c:v>0.76217055794617405</c:v>
                </c:pt>
                <c:pt idx="87">
                  <c:v>0</c:v>
                </c:pt>
                <c:pt idx="88">
                  <c:v>0.75146569739770863</c:v>
                </c:pt>
                <c:pt idx="89">
                  <c:v>0</c:v>
                </c:pt>
                <c:pt idx="90">
                  <c:v>0</c:v>
                </c:pt>
                <c:pt idx="91">
                  <c:v>0.74950655415028278</c:v>
                </c:pt>
                <c:pt idx="92">
                  <c:v>0</c:v>
                </c:pt>
                <c:pt idx="93">
                  <c:v>0.74294903936054724</c:v>
                </c:pt>
                <c:pt idx="94">
                  <c:v>0</c:v>
                </c:pt>
                <c:pt idx="95">
                  <c:v>0</c:v>
                </c:pt>
                <c:pt idx="96">
                  <c:v>0.73687955992977827</c:v>
                </c:pt>
                <c:pt idx="97">
                  <c:v>0</c:v>
                </c:pt>
                <c:pt idx="98">
                  <c:v>0.72149485221358178</c:v>
                </c:pt>
                <c:pt idx="99">
                  <c:v>0</c:v>
                </c:pt>
                <c:pt idx="100">
                  <c:v>0</c:v>
                </c:pt>
                <c:pt idx="101">
                  <c:v>0.70180757676031458</c:v>
                </c:pt>
                <c:pt idx="102">
                  <c:v>0</c:v>
                </c:pt>
                <c:pt idx="103">
                  <c:v>0</c:v>
                </c:pt>
                <c:pt idx="104">
                  <c:v>0.68418292587336693</c:v>
                </c:pt>
                <c:pt idx="105">
                  <c:v>0</c:v>
                </c:pt>
                <c:pt idx="106">
                  <c:v>0.65651867746873416</c:v>
                </c:pt>
                <c:pt idx="107">
                  <c:v>0</c:v>
                </c:pt>
                <c:pt idx="108">
                  <c:v>0</c:v>
                </c:pt>
                <c:pt idx="109">
                  <c:v>0.64672305216422354</c:v>
                </c:pt>
                <c:pt idx="110">
                  <c:v>0</c:v>
                </c:pt>
                <c:pt idx="111">
                  <c:v>0.62036004951826629</c:v>
                </c:pt>
                <c:pt idx="112">
                  <c:v>0</c:v>
                </c:pt>
                <c:pt idx="113">
                  <c:v>0</c:v>
                </c:pt>
                <c:pt idx="114">
                  <c:v>0.60470190742077456</c:v>
                </c:pt>
                <c:pt idx="115">
                  <c:v>0</c:v>
                </c:pt>
                <c:pt idx="116">
                  <c:v>0.58803095782781623</c:v>
                </c:pt>
                <c:pt idx="117">
                  <c:v>0</c:v>
                </c:pt>
                <c:pt idx="118">
                  <c:v>0</c:v>
                </c:pt>
                <c:pt idx="119">
                  <c:v>0.5631537941543785</c:v>
                </c:pt>
                <c:pt idx="120">
                  <c:v>0</c:v>
                </c:pt>
                <c:pt idx="121">
                  <c:v>0</c:v>
                </c:pt>
                <c:pt idx="122">
                  <c:v>0.53713824504048957</c:v>
                </c:pt>
                <c:pt idx="123">
                  <c:v>0</c:v>
                </c:pt>
                <c:pt idx="124">
                  <c:v>0.51232764404317699</c:v>
                </c:pt>
                <c:pt idx="125">
                  <c:v>0</c:v>
                </c:pt>
                <c:pt idx="126">
                  <c:v>0</c:v>
                </c:pt>
                <c:pt idx="127">
                  <c:v>0.49988542490175181</c:v>
                </c:pt>
                <c:pt idx="128">
                  <c:v>0</c:v>
                </c:pt>
                <c:pt idx="129">
                  <c:v>0.48463384253780567</c:v>
                </c:pt>
                <c:pt idx="130">
                  <c:v>0</c:v>
                </c:pt>
                <c:pt idx="131">
                  <c:v>0</c:v>
                </c:pt>
                <c:pt idx="132">
                  <c:v>0.46263997030504439</c:v>
                </c:pt>
                <c:pt idx="133">
                  <c:v>0</c:v>
                </c:pt>
                <c:pt idx="134">
                  <c:v>0.43896793661341832</c:v>
                </c:pt>
                <c:pt idx="135">
                  <c:v>0</c:v>
                </c:pt>
                <c:pt idx="136">
                  <c:v>0</c:v>
                </c:pt>
                <c:pt idx="137">
                  <c:v>0.40503452074964125</c:v>
                </c:pt>
                <c:pt idx="138">
                  <c:v>0</c:v>
                </c:pt>
                <c:pt idx="139">
                  <c:v>0</c:v>
                </c:pt>
                <c:pt idx="140">
                  <c:v>0.37839062724774064</c:v>
                </c:pt>
                <c:pt idx="141">
                  <c:v>0</c:v>
                </c:pt>
                <c:pt idx="142">
                  <c:v>0.34902602982553488</c:v>
                </c:pt>
                <c:pt idx="143">
                  <c:v>0</c:v>
                </c:pt>
                <c:pt idx="144">
                  <c:v>0</c:v>
                </c:pt>
                <c:pt idx="145">
                  <c:v>0.32216762627858081</c:v>
                </c:pt>
                <c:pt idx="146">
                  <c:v>0</c:v>
                </c:pt>
                <c:pt idx="147">
                  <c:v>0.28864822662299716</c:v>
                </c:pt>
                <c:pt idx="148">
                  <c:v>0</c:v>
                </c:pt>
                <c:pt idx="149">
                  <c:v>0</c:v>
                </c:pt>
                <c:pt idx="150">
                  <c:v>0.2583225623647718</c:v>
                </c:pt>
                <c:pt idx="151">
                  <c:v>0</c:v>
                </c:pt>
                <c:pt idx="152">
                  <c:v>0.22967515049802886</c:v>
                </c:pt>
                <c:pt idx="153">
                  <c:v>0</c:v>
                </c:pt>
                <c:pt idx="154">
                  <c:v>0</c:v>
                </c:pt>
                <c:pt idx="155">
                  <c:v>0.20626182010363772</c:v>
                </c:pt>
                <c:pt idx="156">
                  <c:v>0</c:v>
                </c:pt>
                <c:pt idx="157">
                  <c:v>0</c:v>
                </c:pt>
                <c:pt idx="158">
                  <c:v>0.19154992282548741</c:v>
                </c:pt>
                <c:pt idx="159">
                  <c:v>0</c:v>
                </c:pt>
                <c:pt idx="160">
                  <c:v>0.17308987398012249</c:v>
                </c:pt>
                <c:pt idx="161">
                  <c:v>0</c:v>
                </c:pt>
                <c:pt idx="162">
                  <c:v>0</c:v>
                </c:pt>
                <c:pt idx="163">
                  <c:v>0.15537647285834136</c:v>
                </c:pt>
                <c:pt idx="164">
                  <c:v>0</c:v>
                </c:pt>
                <c:pt idx="165">
                  <c:v>0.13801061620124624</c:v>
                </c:pt>
                <c:pt idx="166">
                  <c:v>0</c:v>
                </c:pt>
                <c:pt idx="167">
                  <c:v>0</c:v>
                </c:pt>
                <c:pt idx="168">
                  <c:v>0.1299079743722785</c:v>
                </c:pt>
                <c:pt idx="169">
                  <c:v>0</c:v>
                </c:pt>
                <c:pt idx="170">
                  <c:v>0.11848592826835015</c:v>
                </c:pt>
                <c:pt idx="171">
                  <c:v>0</c:v>
                </c:pt>
                <c:pt idx="172">
                  <c:v>0</c:v>
                </c:pt>
                <c:pt idx="173">
                  <c:v>0.10951833538022657</c:v>
                </c:pt>
                <c:pt idx="174">
                  <c:v>0</c:v>
                </c:pt>
                <c:pt idx="175">
                  <c:v>0</c:v>
                </c:pt>
                <c:pt idx="176">
                  <c:v>9.7637988883305618E-2</c:v>
                </c:pt>
                <c:pt idx="177">
                  <c:v>0</c:v>
                </c:pt>
                <c:pt idx="178">
                  <c:v>8.7029153179086147E-2</c:v>
                </c:pt>
                <c:pt idx="179">
                  <c:v>0</c:v>
                </c:pt>
                <c:pt idx="180">
                  <c:v>0</c:v>
                </c:pt>
                <c:pt idx="181">
                  <c:v>7.5237465984381052E-2</c:v>
                </c:pt>
                <c:pt idx="182">
                  <c:v>0</c:v>
                </c:pt>
                <c:pt idx="183">
                  <c:v>6.5249700058760657E-2</c:v>
                </c:pt>
                <c:pt idx="184">
                  <c:v>0</c:v>
                </c:pt>
                <c:pt idx="185">
                  <c:v>0</c:v>
                </c:pt>
                <c:pt idx="186">
                  <c:v>5.5136174322920277E-2</c:v>
                </c:pt>
                <c:pt idx="187">
                  <c:v>0</c:v>
                </c:pt>
                <c:pt idx="188">
                  <c:v>0</c:v>
                </c:pt>
                <c:pt idx="189">
                  <c:v>4.6974426292475301E-2</c:v>
                </c:pt>
                <c:pt idx="190">
                  <c:v>0</c:v>
                </c:pt>
                <c:pt idx="191">
                  <c:v>3.6594831717369783E-2</c:v>
                </c:pt>
                <c:pt idx="192">
                  <c:v>0</c:v>
                </c:pt>
                <c:pt idx="193">
                  <c:v>0</c:v>
                </c:pt>
                <c:pt idx="194">
                  <c:v>2.8514377447110405E-2</c:v>
                </c:pt>
                <c:pt idx="195">
                  <c:v>0</c:v>
                </c:pt>
                <c:pt idx="196">
                  <c:v>2.1003252296003128E-2</c:v>
                </c:pt>
                <c:pt idx="197">
                  <c:v>0</c:v>
                </c:pt>
                <c:pt idx="198">
                  <c:v>0</c:v>
                </c:pt>
                <c:pt idx="199">
                  <c:v>1.4039086840104267E-2</c:v>
                </c:pt>
                <c:pt idx="200">
                  <c:v>0</c:v>
                </c:pt>
                <c:pt idx="201">
                  <c:v>8.5979517973468408E-3</c:v>
                </c:pt>
                <c:pt idx="202">
                  <c:v>0</c:v>
                </c:pt>
                <c:pt idx="203">
                  <c:v>0</c:v>
                </c:pt>
                <c:pt idx="204">
                  <c:v>6.2026047830193148E-3</c:v>
                </c:pt>
                <c:pt idx="205">
                  <c:v>0</c:v>
                </c:pt>
                <c:pt idx="206">
                  <c:v>0</c:v>
                </c:pt>
                <c:pt idx="207">
                  <c:v>4.4061399885825005E-3</c:v>
                </c:pt>
                <c:pt idx="208">
                  <c:v>0</c:v>
                </c:pt>
                <c:pt idx="209">
                  <c:v>2.5949441100852092E-3</c:v>
                </c:pt>
                <c:pt idx="210">
                  <c:v>0</c:v>
                </c:pt>
                <c:pt idx="211">
                  <c:v>0</c:v>
                </c:pt>
                <c:pt idx="212">
                  <c:v>1.5746801399707596E-3</c:v>
                </c:pt>
                <c:pt idx="213">
                  <c:v>0</c:v>
                </c:pt>
                <c:pt idx="214">
                  <c:v>6.9490706413677578E-4</c:v>
                </c:pt>
                <c:pt idx="215">
                  <c:v>0</c:v>
                </c:pt>
                <c:pt idx="216">
                  <c:v>0</c:v>
                </c:pt>
                <c:pt idx="217">
                  <c:v>3.1790043132977856E-4</c:v>
                </c:pt>
                <c:pt idx="218">
                  <c:v>0</c:v>
                </c:pt>
                <c:pt idx="219">
                  <c:v>3.7009575386504546E-5</c:v>
                </c:pt>
                <c:pt idx="220">
                  <c:v>0</c:v>
                </c:pt>
                <c:pt idx="221">
                  <c:v>0</c:v>
                </c:pt>
                <c:pt idx="222">
                  <c:v>5.1740659446980552E-5</c:v>
                </c:pt>
                <c:pt idx="223">
                  <c:v>0</c:v>
                </c:pt>
                <c:pt idx="224">
                  <c:v>0</c:v>
                </c:pt>
                <c:pt idx="225">
                  <c:v>1.2566887760233239E-4</c:v>
                </c:pt>
                <c:pt idx="226">
                  <c:v>0</c:v>
                </c:pt>
                <c:pt idx="227">
                  <c:v>7.392821815535183E-5</c:v>
                </c:pt>
                <c:pt idx="228">
                  <c:v>0</c:v>
                </c:pt>
                <c:pt idx="229">
                  <c:v>0</c:v>
                </c:pt>
                <c:pt idx="230">
                  <c:v>2.2187558708371275E-5</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(77.6 , 94.2)
흥겨운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77.565264890828288</c:v>
                </c:pt>
              </c:numCache>
            </c:numRef>
          </c:xVal>
          <c:yVal>
            <c:numRef>
              <c:f>info!$W$20:$W$21</c:f>
              <c:numCache>
                <c:formatCode>General</c:formatCode>
                <c:ptCount val="2"/>
                <c:pt idx="0">
                  <c:v>50</c:v>
                </c:pt>
                <c:pt idx="1">
                  <c:v>94.247969563974081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(66.4 , 23.6)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66.377099999999999</c:v>
                      </c:pt>
                    </c:numCache>
                  </c:numRef>
                </c:xVal>
                <c:yVal>
                  <c:numRef>
                    <c:extLst>
                      <c:ext uri="{02D57815-91ED-43cb-92C2-25804820EDAC}">
                        <c15:formulaRef>
                          <c15:sqref>info!$W$18</c15:sqref>
                        </c15:formulaRef>
                      </c:ext>
                    </c:extLst>
                    <c:numCache>
                      <c:formatCode>General</c:formatCode>
                      <c:ptCount val="1"/>
                      <c:pt idx="0">
                        <c:v>76.3673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(77.6 , 94.2)
흥겨운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77.565264890828288</c:v>
                </c:pt>
              </c:numCache>
            </c:numRef>
          </c:xVal>
          <c:yVal>
            <c:numRef>
              <c:f>info!$W$20:$W$21</c:f>
              <c:numCache>
                <c:formatCode>General</c:formatCode>
                <c:ptCount val="2"/>
                <c:pt idx="0">
                  <c:v>50</c:v>
                </c:pt>
                <c:pt idx="1">
                  <c:v>94.247969563974081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(66.4 , 23.6)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66.377099999999999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76.3673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49.243600000000001</c:v>
                </c:pt>
                <c:pt idx="1">
                  <c:v>18.846800000000002</c:v>
                </c:pt>
                <c:pt idx="2">
                  <c:v>20.952000000000002</c:v>
                </c:pt>
                <c:pt idx="3">
                  <c:v>30.2316</c:v>
                </c:pt>
                <c:pt idx="4">
                  <c:v>67.921000000000006</c:v>
                </c:pt>
                <c:pt idx="5">
                  <c:v>81.533900000000003</c:v>
                </c:pt>
                <c:pt idx="6">
                  <c:v>51.396599999999999</c:v>
                </c:pt>
                <c:pt idx="7">
                  <c:v>75.287300000000002</c:v>
                </c:pt>
                <c:pt idx="8">
                  <c:v>20.008500000000002</c:v>
                </c:pt>
                <c:pt idx="9">
                  <c:v>38.8215</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0.5382058842331926</c:v>
                </c:pt>
                <c:pt idx="1">
                  <c:v>0.23246993409122446</c:v>
                </c:pt>
                <c:pt idx="2">
                  <c:v>0.22932418167558286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2.0885341940380282E-3</c:v>
                </c:pt>
                <c:pt idx="17">
                  <c:v>0</c:v>
                </c:pt>
                <c:pt idx="18">
                  <c:v>0</c:v>
                </c:pt>
                <c:pt idx="19">
                  <c:v>7.1062180087107978E-4</c:v>
                </c:pt>
                <c:pt idx="20">
                  <c:v>0</c:v>
                </c:pt>
                <c:pt idx="21">
                  <c:v>2.6258279628117581E-3</c:v>
                </c:pt>
                <c:pt idx="22">
                  <c:v>0</c:v>
                </c:pt>
                <c:pt idx="23">
                  <c:v>0</c:v>
                </c:pt>
                <c:pt idx="24">
                  <c:v>1.265250824498532E-3</c:v>
                </c:pt>
                <c:pt idx="25">
                  <c:v>0</c:v>
                </c:pt>
                <c:pt idx="26">
                  <c:v>3.4404453038226453E-3</c:v>
                </c:pt>
                <c:pt idx="27">
                  <c:v>0</c:v>
                </c:pt>
                <c:pt idx="28">
                  <c:v>0</c:v>
                </c:pt>
                <c:pt idx="29">
                  <c:v>9.2727464595063029E-4</c:v>
                </c:pt>
                <c:pt idx="30">
                  <c:v>0</c:v>
                </c:pt>
                <c:pt idx="31">
                  <c:v>2.1231983081524625E-3</c:v>
                </c:pt>
                <c:pt idx="32">
                  <c:v>0</c:v>
                </c:pt>
                <c:pt idx="33">
                  <c:v>0</c:v>
                </c:pt>
                <c:pt idx="34">
                  <c:v>2.6344939913403669E-3</c:v>
                </c:pt>
                <c:pt idx="35">
                  <c:v>0</c:v>
                </c:pt>
                <c:pt idx="36">
                  <c:v>0</c:v>
                </c:pt>
                <c:pt idx="37">
                  <c:v>4.7663583280214382E-3</c:v>
                </c:pt>
                <c:pt idx="38">
                  <c:v>0</c:v>
                </c:pt>
                <c:pt idx="39">
                  <c:v>6.9328867788169433E-3</c:v>
                </c:pt>
                <c:pt idx="40">
                  <c:v>0</c:v>
                </c:pt>
                <c:pt idx="41">
                  <c:v>0</c:v>
                </c:pt>
                <c:pt idx="42">
                  <c:v>6.8288944364736396E-3</c:v>
                </c:pt>
                <c:pt idx="43">
                  <c:v>0</c:v>
                </c:pt>
                <c:pt idx="44">
                  <c:v>2.2705207931388079E-3</c:v>
                </c:pt>
                <c:pt idx="45">
                  <c:v>0</c:v>
                </c:pt>
                <c:pt idx="46">
                  <c:v>0</c:v>
                </c:pt>
                <c:pt idx="47">
                  <c:v>1.0330012599318228E-2</c:v>
                </c:pt>
                <c:pt idx="48">
                  <c:v>0</c:v>
                </c:pt>
                <c:pt idx="49">
                  <c:v>7.5135213495553998E-3</c:v>
                </c:pt>
                <c:pt idx="50">
                  <c:v>0</c:v>
                </c:pt>
                <c:pt idx="51">
                  <c:v>0</c:v>
                </c:pt>
                <c:pt idx="52">
                  <c:v>1.3718440413325858E-2</c:v>
                </c:pt>
                <c:pt idx="53">
                  <c:v>0</c:v>
                </c:pt>
                <c:pt idx="54">
                  <c:v>0</c:v>
                </c:pt>
                <c:pt idx="55">
                  <c:v>7.2102103510540997E-3</c:v>
                </c:pt>
                <c:pt idx="56">
                  <c:v>0</c:v>
                </c:pt>
                <c:pt idx="57">
                  <c:v>2.0183425607528036E-2</c:v>
                </c:pt>
                <c:pt idx="58">
                  <c:v>0</c:v>
                </c:pt>
                <c:pt idx="59">
                  <c:v>0</c:v>
                </c:pt>
                <c:pt idx="60">
                  <c:v>8.1548181199941165E-3</c:v>
                </c:pt>
                <c:pt idx="61">
                  <c:v>0</c:v>
                </c:pt>
                <c:pt idx="62">
                  <c:v>1.0434004941661532E-2</c:v>
                </c:pt>
                <c:pt idx="63">
                  <c:v>0</c:v>
                </c:pt>
                <c:pt idx="64">
                  <c:v>0</c:v>
                </c:pt>
                <c:pt idx="65">
                  <c:v>5.8062924107761477E-3</c:v>
                </c:pt>
                <c:pt idx="66">
                  <c:v>0</c:v>
                </c:pt>
                <c:pt idx="67">
                  <c:v>1.2860471611028559E-2</c:v>
                </c:pt>
                <c:pt idx="68">
                  <c:v>0</c:v>
                </c:pt>
                <c:pt idx="69">
                  <c:v>0</c:v>
                </c:pt>
                <c:pt idx="70">
                  <c:v>8.6921118887678464E-3</c:v>
                </c:pt>
                <c:pt idx="71">
                  <c:v>0</c:v>
                </c:pt>
                <c:pt idx="72">
                  <c:v>0</c:v>
                </c:pt>
                <c:pt idx="73">
                  <c:v>8.9520927446261021E-3</c:v>
                </c:pt>
                <c:pt idx="74">
                  <c:v>0</c:v>
                </c:pt>
                <c:pt idx="75">
                  <c:v>1.4905675662423543E-2</c:v>
                </c:pt>
                <c:pt idx="76">
                  <c:v>0</c:v>
                </c:pt>
                <c:pt idx="77">
                  <c:v>0</c:v>
                </c:pt>
                <c:pt idx="78">
                  <c:v>1.3987161912964506E-2</c:v>
                </c:pt>
                <c:pt idx="79">
                  <c:v>0</c:v>
                </c:pt>
                <c:pt idx="80">
                  <c:v>2.5305016489970644E-2</c:v>
                </c:pt>
                <c:pt idx="81">
                  <c:v>0</c:v>
                </c:pt>
                <c:pt idx="82">
                  <c:v>0</c:v>
                </c:pt>
                <c:pt idx="83">
                  <c:v>2.3615194223500391E-2</c:v>
                </c:pt>
                <c:pt idx="84">
                  <c:v>0</c:v>
                </c:pt>
                <c:pt idx="85">
                  <c:v>0</c:v>
                </c:pt>
                <c:pt idx="86">
                  <c:v>3.2229311855510763E-2</c:v>
                </c:pt>
                <c:pt idx="87">
                  <c:v>0</c:v>
                </c:pt>
                <c:pt idx="88">
                  <c:v>3.0539382995823674E-2</c:v>
                </c:pt>
                <c:pt idx="89">
                  <c:v>0</c:v>
                </c:pt>
                <c:pt idx="90">
                  <c:v>0</c:v>
                </c:pt>
                <c:pt idx="91">
                  <c:v>3.8893519771975783E-2</c:v>
                </c:pt>
                <c:pt idx="92">
                  <c:v>0</c:v>
                </c:pt>
                <c:pt idx="93">
                  <c:v>3.6727012639823649E-2</c:v>
                </c:pt>
                <c:pt idx="94">
                  <c:v>0</c:v>
                </c:pt>
                <c:pt idx="95">
                  <c:v>0</c:v>
                </c:pt>
                <c:pt idx="96">
                  <c:v>4.7204379702093277E-2</c:v>
                </c:pt>
                <c:pt idx="97">
                  <c:v>0</c:v>
                </c:pt>
                <c:pt idx="98">
                  <c:v>7.1634159288639504E-2</c:v>
                </c:pt>
                <c:pt idx="99">
                  <c:v>0</c:v>
                </c:pt>
                <c:pt idx="100">
                  <c:v>0</c:v>
                </c:pt>
                <c:pt idx="101">
                  <c:v>7.3757282981540176E-2</c:v>
                </c:pt>
                <c:pt idx="102">
                  <c:v>0</c:v>
                </c:pt>
                <c:pt idx="103">
                  <c:v>0</c:v>
                </c:pt>
                <c:pt idx="104">
                  <c:v>0.10094292359611402</c:v>
                </c:pt>
                <c:pt idx="105">
                  <c:v>0</c:v>
                </c:pt>
                <c:pt idx="106">
                  <c:v>0.1154148714592398</c:v>
                </c:pt>
                <c:pt idx="107">
                  <c:v>0</c:v>
                </c:pt>
                <c:pt idx="108">
                  <c:v>0</c:v>
                </c:pt>
                <c:pt idx="109">
                  <c:v>0.13864046747521175</c:v>
                </c:pt>
                <c:pt idx="110">
                  <c:v>0</c:v>
                </c:pt>
                <c:pt idx="111">
                  <c:v>0.19609634321310326</c:v>
                </c:pt>
                <c:pt idx="112">
                  <c:v>0</c:v>
                </c:pt>
                <c:pt idx="113">
                  <c:v>0</c:v>
                </c:pt>
                <c:pt idx="114">
                  <c:v>0.25831054015046695</c:v>
                </c:pt>
                <c:pt idx="115">
                  <c:v>0</c:v>
                </c:pt>
                <c:pt idx="116">
                  <c:v>0.29897265457615341</c:v>
                </c:pt>
                <c:pt idx="117">
                  <c:v>0</c:v>
                </c:pt>
                <c:pt idx="118">
                  <c:v>0</c:v>
                </c:pt>
                <c:pt idx="119">
                  <c:v>0.31999603473233373</c:v>
                </c:pt>
                <c:pt idx="120">
                  <c:v>0</c:v>
                </c:pt>
                <c:pt idx="121">
                  <c:v>0</c:v>
                </c:pt>
                <c:pt idx="122">
                  <c:v>0.29008064842785664</c:v>
                </c:pt>
                <c:pt idx="123">
                  <c:v>0</c:v>
                </c:pt>
                <c:pt idx="124">
                  <c:v>0.35301434957885014</c:v>
                </c:pt>
                <c:pt idx="125">
                  <c:v>0</c:v>
                </c:pt>
                <c:pt idx="126">
                  <c:v>0</c:v>
                </c:pt>
                <c:pt idx="127">
                  <c:v>0.36965355072664596</c:v>
                </c:pt>
                <c:pt idx="128">
                  <c:v>0</c:v>
                </c:pt>
                <c:pt idx="129">
                  <c:v>0.4293276313068542</c:v>
                </c:pt>
                <c:pt idx="130">
                  <c:v>0</c:v>
                </c:pt>
                <c:pt idx="131">
                  <c:v>0</c:v>
                </c:pt>
                <c:pt idx="132">
                  <c:v>0.46984158116114122</c:v>
                </c:pt>
                <c:pt idx="133">
                  <c:v>0</c:v>
                </c:pt>
                <c:pt idx="134">
                  <c:v>0.49863987055319747</c:v>
                </c:pt>
                <c:pt idx="135">
                  <c:v>0</c:v>
                </c:pt>
                <c:pt idx="136">
                  <c:v>0</c:v>
                </c:pt>
                <c:pt idx="137">
                  <c:v>0.58050879074259221</c:v>
                </c:pt>
                <c:pt idx="138">
                  <c:v>0</c:v>
                </c:pt>
                <c:pt idx="139">
                  <c:v>0</c:v>
                </c:pt>
                <c:pt idx="140">
                  <c:v>0.69468398309005208</c:v>
                </c:pt>
                <c:pt idx="141">
                  <c:v>0</c:v>
                </c:pt>
                <c:pt idx="142">
                  <c:v>0.75909080249769223</c:v>
                </c:pt>
                <c:pt idx="143">
                  <c:v>0</c:v>
                </c:pt>
                <c:pt idx="144">
                  <c:v>0</c:v>
                </c:pt>
                <c:pt idx="145">
                  <c:v>0.84193931434979197</c:v>
                </c:pt>
                <c:pt idx="146">
                  <c:v>0</c:v>
                </c:pt>
                <c:pt idx="147">
                  <c:v>0.86655914964195335</c:v>
                </c:pt>
                <c:pt idx="148">
                  <c:v>0</c:v>
                </c:pt>
                <c:pt idx="149">
                  <c:v>0</c:v>
                </c:pt>
                <c:pt idx="150">
                  <c:v>0.94702423716564366</c:v>
                </c:pt>
                <c:pt idx="151">
                  <c:v>0</c:v>
                </c:pt>
                <c:pt idx="152">
                  <c:v>1</c:v>
                </c:pt>
                <c:pt idx="153">
                  <c:v>0</c:v>
                </c:pt>
                <c:pt idx="154">
                  <c:v>0</c:v>
                </c:pt>
                <c:pt idx="155">
                  <c:v>0.9442773299678302</c:v>
                </c:pt>
                <c:pt idx="156">
                  <c:v>0</c:v>
                </c:pt>
                <c:pt idx="157">
                  <c:v>0</c:v>
                </c:pt>
                <c:pt idx="158">
                  <c:v>0.83454707476235035</c:v>
                </c:pt>
                <c:pt idx="159">
                  <c:v>0</c:v>
                </c:pt>
                <c:pt idx="160">
                  <c:v>0.73519899887650741</c:v>
                </c:pt>
                <c:pt idx="161">
                  <c:v>0</c:v>
                </c:pt>
                <c:pt idx="162">
                  <c:v>0</c:v>
                </c:pt>
                <c:pt idx="163">
                  <c:v>0.62166336583005199</c:v>
                </c:pt>
                <c:pt idx="164">
                  <c:v>0</c:v>
                </c:pt>
                <c:pt idx="165">
                  <c:v>0.55594864765185803</c:v>
                </c:pt>
                <c:pt idx="166">
                  <c:v>0</c:v>
                </c:pt>
                <c:pt idx="167">
                  <c:v>0</c:v>
                </c:pt>
                <c:pt idx="168">
                  <c:v>0.44152082938050147</c:v>
                </c:pt>
                <c:pt idx="169">
                  <c:v>0</c:v>
                </c:pt>
                <c:pt idx="170">
                  <c:v>0</c:v>
                </c:pt>
                <c:pt idx="171">
                  <c:v>0.45939970964007737</c:v>
                </c:pt>
                <c:pt idx="172">
                  <c:v>0</c:v>
                </c:pt>
                <c:pt idx="173">
                  <c:v>0.52816512568406193</c:v>
                </c:pt>
                <c:pt idx="174">
                  <c:v>0</c:v>
                </c:pt>
                <c:pt idx="175">
                  <c:v>0</c:v>
                </c:pt>
                <c:pt idx="176">
                  <c:v>0.59059570685159879</c:v>
                </c:pt>
                <c:pt idx="177">
                  <c:v>0</c:v>
                </c:pt>
                <c:pt idx="178">
                  <c:v>0.62245215563462397</c:v>
                </c:pt>
                <c:pt idx="179">
                  <c:v>0</c:v>
                </c:pt>
                <c:pt idx="180">
                  <c:v>0</c:v>
                </c:pt>
                <c:pt idx="181">
                  <c:v>0.54106930051399238</c:v>
                </c:pt>
                <c:pt idx="182">
                  <c:v>0</c:v>
                </c:pt>
                <c:pt idx="183">
                  <c:v>0.45843717289206581</c:v>
                </c:pt>
                <c:pt idx="184">
                  <c:v>0</c:v>
                </c:pt>
                <c:pt idx="185">
                  <c:v>0</c:v>
                </c:pt>
                <c:pt idx="186">
                  <c:v>0.45679137362414807</c:v>
                </c:pt>
                <c:pt idx="187">
                  <c:v>0</c:v>
                </c:pt>
                <c:pt idx="188">
                  <c:v>0</c:v>
                </c:pt>
                <c:pt idx="189">
                  <c:v>0.49217499195221215</c:v>
                </c:pt>
                <c:pt idx="190">
                  <c:v>0</c:v>
                </c:pt>
                <c:pt idx="191">
                  <c:v>0.42568001142679285</c:v>
                </c:pt>
                <c:pt idx="192">
                  <c:v>0</c:v>
                </c:pt>
                <c:pt idx="193">
                  <c:v>0</c:v>
                </c:pt>
                <c:pt idx="194">
                  <c:v>0.54390254821744155</c:v>
                </c:pt>
                <c:pt idx="195">
                  <c:v>0</c:v>
                </c:pt>
                <c:pt idx="196">
                  <c:v>0.46160938702504722</c:v>
                </c:pt>
                <c:pt idx="197">
                  <c:v>0</c:v>
                </c:pt>
                <c:pt idx="198">
                  <c:v>0</c:v>
                </c:pt>
                <c:pt idx="199">
                  <c:v>0.43795955000607578</c:v>
                </c:pt>
                <c:pt idx="200">
                  <c:v>0</c:v>
                </c:pt>
                <c:pt idx="201">
                  <c:v>0.32785621854167685</c:v>
                </c:pt>
                <c:pt idx="202">
                  <c:v>0</c:v>
                </c:pt>
                <c:pt idx="203">
                  <c:v>0</c:v>
                </c:pt>
                <c:pt idx="204">
                  <c:v>0.23434092348099334</c:v>
                </c:pt>
                <c:pt idx="205">
                  <c:v>0</c:v>
                </c:pt>
                <c:pt idx="206">
                  <c:v>0</c:v>
                </c:pt>
                <c:pt idx="207">
                  <c:v>0.18927650920006053</c:v>
                </c:pt>
                <c:pt idx="208">
                  <c:v>0</c:v>
                </c:pt>
                <c:pt idx="209">
                  <c:v>0.14591971825280925</c:v>
                </c:pt>
                <c:pt idx="210">
                  <c:v>0</c:v>
                </c:pt>
                <c:pt idx="211">
                  <c:v>0</c:v>
                </c:pt>
                <c:pt idx="212">
                  <c:v>6.8618317404753632E-2</c:v>
                </c:pt>
                <c:pt idx="213">
                  <c:v>0</c:v>
                </c:pt>
                <c:pt idx="214">
                  <c:v>4.6710320142067441E-2</c:v>
                </c:pt>
                <c:pt idx="215">
                  <c:v>0</c:v>
                </c:pt>
                <c:pt idx="216">
                  <c:v>0</c:v>
                </c:pt>
                <c:pt idx="217">
                  <c:v>2.0261345249033731E-2</c:v>
                </c:pt>
                <c:pt idx="218">
                  <c:v>0</c:v>
                </c:pt>
                <c:pt idx="219">
                  <c:v>5.5289794978606735E-3</c:v>
                </c:pt>
                <c:pt idx="220">
                  <c:v>0</c:v>
                </c:pt>
                <c:pt idx="221">
                  <c:v>0</c:v>
                </c:pt>
                <c:pt idx="222">
                  <c:v>2.8771534494630895E-3</c:v>
                </c:pt>
                <c:pt idx="223">
                  <c:v>0</c:v>
                </c:pt>
                <c:pt idx="224">
                  <c:v>0</c:v>
                </c:pt>
                <c:pt idx="225">
                  <c:v>1.3345790527274006E-3</c:v>
                </c:pt>
                <c:pt idx="226">
                  <c:v>0</c:v>
                </c:pt>
                <c:pt idx="227">
                  <c:v>2.1578624222668963E-3</c:v>
                </c:pt>
                <c:pt idx="228">
                  <c:v>0</c:v>
                </c:pt>
                <c:pt idx="229">
                  <c:v>0</c:v>
                </c:pt>
                <c:pt idx="230">
                  <c:v>3.163132390907172E-3</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21"/>
                <c:pt idx="0">
                  <c:v>5.8123699999999996</c:v>
                </c:pt>
                <c:pt idx="1">
                  <c:v>5.8042700000000007</c:v>
                </c:pt>
                <c:pt idx="2">
                  <c:v>5.8042600000000002</c:v>
                </c:pt>
                <c:pt idx="3">
                  <c:v>5.8076300000000005</c:v>
                </c:pt>
                <c:pt idx="4">
                  <c:v>5.8100799999999992</c:v>
                </c:pt>
                <c:pt idx="5">
                  <c:v>5.8138000000000005</c:v>
                </c:pt>
                <c:pt idx="6">
                  <c:v>5.8165900000000006</c:v>
                </c:pt>
                <c:pt idx="7">
                  <c:v>5.8208299999999999</c:v>
                </c:pt>
                <c:pt idx="8">
                  <c:v>5.8291000000000004</c:v>
                </c:pt>
                <c:pt idx="9">
                  <c:v>5.83887</c:v>
                </c:pt>
                <c:pt idx="10">
                  <c:v>5.8492899999999999</c:v>
                </c:pt>
                <c:pt idx="11">
                  <c:v>5.8630199999999997</c:v>
                </c:pt>
                <c:pt idx="12">
                  <c:v>5.877559999999999</c:v>
                </c:pt>
                <c:pt idx="13">
                  <c:v>5.8909099999999999</c:v>
                </c:pt>
                <c:pt idx="14">
                  <c:v>5.9060900000000007</c:v>
                </c:pt>
                <c:pt idx="15">
                  <c:v>5.9185600000000003</c:v>
                </c:pt>
                <c:pt idx="16">
                  <c:v>5.9304500000000004</c:v>
                </c:pt>
                <c:pt idx="17">
                  <c:v>5.9421199999999992</c:v>
                </c:pt>
                <c:pt idx="18">
                  <c:v>5.9555400000000001</c:v>
                </c:pt>
                <c:pt idx="19">
                  <c:v>5.9701800000000009</c:v>
                </c:pt>
                <c:pt idx="20">
                  <c:v>5.9870199999999993</c:v>
                </c:pt>
                <c:pt idx="21">
                  <c:v>6.0004599999999995</c:v>
                </c:pt>
                <c:pt idx="22">
                  <c:v>6.0164600000000004</c:v>
                </c:pt>
                <c:pt idx="23">
                  <c:v>6.0302599999999993</c:v>
                </c:pt>
                <c:pt idx="24">
                  <c:v>6.0425799999999992</c:v>
                </c:pt>
                <c:pt idx="25">
                  <c:v>6.05199</c:v>
                </c:pt>
                <c:pt idx="26">
                  <c:v>6.0585199999999997</c:v>
                </c:pt>
                <c:pt idx="27">
                  <c:v>6.0635300000000001</c:v>
                </c:pt>
                <c:pt idx="28">
                  <c:v>6.0679700000000008</c:v>
                </c:pt>
                <c:pt idx="29">
                  <c:v>6.0747200000000001</c:v>
                </c:pt>
                <c:pt idx="30">
                  <c:v>6.0830700000000002</c:v>
                </c:pt>
                <c:pt idx="31">
                  <c:v>6.0909399999999998</c:v>
                </c:pt>
                <c:pt idx="32">
                  <c:v>6.0975999999999999</c:v>
                </c:pt>
                <c:pt idx="33">
                  <c:v>6.1035199999999996</c:v>
                </c:pt>
                <c:pt idx="34">
                  <c:v>6.105080000000001</c:v>
                </c:pt>
                <c:pt idx="35">
                  <c:v>6.1068299999999995</c:v>
                </c:pt>
                <c:pt idx="36">
                  <c:v>6.1125499999999997</c:v>
                </c:pt>
                <c:pt idx="37">
                  <c:v>6.1234999999999999</c:v>
                </c:pt>
                <c:pt idx="38">
                  <c:v>6.1365400000000001</c:v>
                </c:pt>
                <c:pt idx="39">
                  <c:v>6.1523899999999996</c:v>
                </c:pt>
                <c:pt idx="40">
                  <c:v>6.16873</c:v>
                </c:pt>
                <c:pt idx="41">
                  <c:v>6.1852499999999999</c:v>
                </c:pt>
                <c:pt idx="42">
                  <c:v>6.2014199999999997</c:v>
                </c:pt>
                <c:pt idx="43">
                  <c:v>6.2162799999999994</c:v>
                </c:pt>
                <c:pt idx="44">
                  <c:v>6.2287699999999999</c:v>
                </c:pt>
                <c:pt idx="45">
                  <c:v>6.2380300000000002</c:v>
                </c:pt>
                <c:pt idx="46">
                  <c:v>6.2444200000000007</c:v>
                </c:pt>
                <c:pt idx="47">
                  <c:v>6.2509300000000003</c:v>
                </c:pt>
                <c:pt idx="48">
                  <c:v>6.2590900000000005</c:v>
                </c:pt>
                <c:pt idx="49">
                  <c:v>6.2663599999999997</c:v>
                </c:pt>
                <c:pt idx="50">
                  <c:v>6.2713900000000002</c:v>
                </c:pt>
                <c:pt idx="51">
                  <c:v>6.2749800000000002</c:v>
                </c:pt>
                <c:pt idx="52">
                  <c:v>6.2759400000000003</c:v>
                </c:pt>
                <c:pt idx="53">
                  <c:v>6.2757700000000005</c:v>
                </c:pt>
                <c:pt idx="54">
                  <c:v>6.2760000000000007</c:v>
                </c:pt>
                <c:pt idx="55">
                  <c:v>6.2748000000000008</c:v>
                </c:pt>
                <c:pt idx="56">
                  <c:v>6.2729900000000001</c:v>
                </c:pt>
                <c:pt idx="57">
                  <c:v>6.2696100000000001</c:v>
                </c:pt>
                <c:pt idx="58">
                  <c:v>6.26539</c:v>
                </c:pt>
                <c:pt idx="59">
                  <c:v>6.2608200000000007</c:v>
                </c:pt>
                <c:pt idx="60">
                  <c:v>6.2550699999999999</c:v>
                </c:pt>
                <c:pt idx="61">
                  <c:v>6.2473900000000002</c:v>
                </c:pt>
                <c:pt idx="62">
                  <c:v>6.23855</c:v>
                </c:pt>
                <c:pt idx="63">
                  <c:v>6.2299199999999999</c:v>
                </c:pt>
                <c:pt idx="64">
                  <c:v>6.22072</c:v>
                </c:pt>
                <c:pt idx="65">
                  <c:v>6.2114700000000003</c:v>
                </c:pt>
                <c:pt idx="66">
                  <c:v>6.2028999999999996</c:v>
                </c:pt>
                <c:pt idx="67">
                  <c:v>6.1941199999999998</c:v>
                </c:pt>
                <c:pt idx="68">
                  <c:v>6.1863299999999999</c:v>
                </c:pt>
                <c:pt idx="69">
                  <c:v>6.1790500000000002</c:v>
                </c:pt>
                <c:pt idx="70">
                  <c:v>6.1714400000000005</c:v>
                </c:pt>
                <c:pt idx="71">
                  <c:v>6.1644900000000007</c:v>
                </c:pt>
                <c:pt idx="72">
                  <c:v>6.1567499999999997</c:v>
                </c:pt>
                <c:pt idx="73">
                  <c:v>6.1478299999999999</c:v>
                </c:pt>
                <c:pt idx="74">
                  <c:v>6.1428400000000005</c:v>
                </c:pt>
                <c:pt idx="75">
                  <c:v>6.1397900000000005</c:v>
                </c:pt>
                <c:pt idx="76">
                  <c:v>6.1359699999999995</c:v>
                </c:pt>
                <c:pt idx="77">
                  <c:v>6.1317999999999993</c:v>
                </c:pt>
                <c:pt idx="78">
                  <c:v>6.1293500000000005</c:v>
                </c:pt>
                <c:pt idx="79">
                  <c:v>6.1277000000000008</c:v>
                </c:pt>
                <c:pt idx="80">
                  <c:v>6.1278900000000007</c:v>
                </c:pt>
                <c:pt idx="81">
                  <c:v>6.1290999999999993</c:v>
                </c:pt>
                <c:pt idx="82">
                  <c:v>6.1358199999999998</c:v>
                </c:pt>
                <c:pt idx="83">
                  <c:v>6.1484199999999998</c:v>
                </c:pt>
                <c:pt idx="84">
                  <c:v>6.16615</c:v>
                </c:pt>
                <c:pt idx="85">
                  <c:v>6.1878799999999998</c:v>
                </c:pt>
                <c:pt idx="86">
                  <c:v>6.2094100000000001</c:v>
                </c:pt>
                <c:pt idx="87">
                  <c:v>6.2260999999999997</c:v>
                </c:pt>
                <c:pt idx="88">
                  <c:v>6.2375899999999991</c:v>
                </c:pt>
                <c:pt idx="89">
                  <c:v>6.2452399999999999</c:v>
                </c:pt>
                <c:pt idx="90">
                  <c:v>6.2484700000000002</c:v>
                </c:pt>
                <c:pt idx="91">
                  <c:v>6.2472599999999998</c:v>
                </c:pt>
                <c:pt idx="92">
                  <c:v>6.241719999999999</c:v>
                </c:pt>
                <c:pt idx="93">
                  <c:v>6.2332200000000002</c:v>
                </c:pt>
                <c:pt idx="94">
                  <c:v>6.2222299999999997</c:v>
                </c:pt>
                <c:pt idx="95">
                  <c:v>6.2104499999999998</c:v>
                </c:pt>
                <c:pt idx="96">
                  <c:v>6.2077499999999999</c:v>
                </c:pt>
                <c:pt idx="97">
                  <c:v>6.21495</c:v>
                </c:pt>
                <c:pt idx="98">
                  <c:v>6.2233599999999996</c:v>
                </c:pt>
                <c:pt idx="99">
                  <c:v>6.2298799999999996</c:v>
                </c:pt>
                <c:pt idx="100">
                  <c:v>6.2349100000000002</c:v>
                </c:pt>
                <c:pt idx="101">
                  <c:v>6.2398899999999999</c:v>
                </c:pt>
                <c:pt idx="102">
                  <c:v>6.2454900000000002</c:v>
                </c:pt>
                <c:pt idx="103">
                  <c:v>6.2495900000000004</c:v>
                </c:pt>
                <c:pt idx="104">
                  <c:v>6.2519599999999995</c:v>
                </c:pt>
                <c:pt idx="105">
                  <c:v>6.2532399999999999</c:v>
                </c:pt>
                <c:pt idx="106">
                  <c:v>6.2549900000000003</c:v>
                </c:pt>
                <c:pt idx="107">
                  <c:v>6.2504899999999992</c:v>
                </c:pt>
                <c:pt idx="108">
                  <c:v>6.2359299999999998</c:v>
                </c:pt>
                <c:pt idx="109">
                  <c:v>6.21251</c:v>
                </c:pt>
                <c:pt idx="110">
                  <c:v>6.1758299999999995</c:v>
                </c:pt>
                <c:pt idx="111">
                  <c:v>6.1286700000000005</c:v>
                </c:pt>
                <c:pt idx="112">
                  <c:v>6.0783100000000001</c:v>
                </c:pt>
                <c:pt idx="113">
                  <c:v>6.0282899999999993</c:v>
                </c:pt>
                <c:pt idx="114">
                  <c:v>5.9748700000000001</c:v>
                </c:pt>
                <c:pt idx="115">
                  <c:v>5.9234299999999998</c:v>
                </c:pt>
                <c:pt idx="116">
                  <c:v>5.8781000000000008</c:v>
                </c:pt>
                <c:pt idx="117">
                  <c:v>5.8402399999999997</c:v>
                </c:pt>
                <c:pt idx="118">
                  <c:v>5.8028399999999998</c:v>
                </c:pt>
                <c:pt idx="119">
                  <c:v>5.7758299999999991</c:v>
                </c:pt>
                <c:pt idx="120">
                  <c:v>5.75</c:v>
                </c:pt>
              </c:numCache>
              <c:extLst xmlns:c15="http://schemas.microsoft.com/office/drawing/2012/chart"/>
            </c:numRef>
          </c:xVal>
          <c:yVal>
            <c:numRef>
              <c:f>[0]!FT_PH</c:f>
              <c:numCache>
                <c:formatCode>0.00</c:formatCode>
                <c:ptCount val="121"/>
                <c:pt idx="0">
                  <c:v>57.954000000000008</c:v>
                </c:pt>
                <c:pt idx="1">
                  <c:v>58.186400000000006</c:v>
                </c:pt>
                <c:pt idx="2">
                  <c:v>58.253999999999998</c:v>
                </c:pt>
                <c:pt idx="3">
                  <c:v>58.226500000000001</c:v>
                </c:pt>
                <c:pt idx="4">
                  <c:v>58.138199999999998</c:v>
                </c:pt>
                <c:pt idx="5">
                  <c:v>58.14</c:v>
                </c:pt>
                <c:pt idx="6">
                  <c:v>58.135300000000001</c:v>
                </c:pt>
                <c:pt idx="7">
                  <c:v>58.152899999999995</c:v>
                </c:pt>
                <c:pt idx="8">
                  <c:v>58.054600000000001</c:v>
                </c:pt>
                <c:pt idx="9">
                  <c:v>57.944499999999998</c:v>
                </c:pt>
                <c:pt idx="10">
                  <c:v>57.826799999999999</c:v>
                </c:pt>
                <c:pt idx="11">
                  <c:v>57.818899999999992</c:v>
                </c:pt>
                <c:pt idx="12">
                  <c:v>57.770900000000005</c:v>
                </c:pt>
                <c:pt idx="13">
                  <c:v>57.835899999999995</c:v>
                </c:pt>
                <c:pt idx="14">
                  <c:v>57.969000000000001</c:v>
                </c:pt>
                <c:pt idx="15">
                  <c:v>58.098000000000006</c:v>
                </c:pt>
                <c:pt idx="16">
                  <c:v>58.104500000000002</c:v>
                </c:pt>
                <c:pt idx="17">
                  <c:v>58.128899999999994</c:v>
                </c:pt>
                <c:pt idx="18">
                  <c:v>58.334399999999995</c:v>
                </c:pt>
                <c:pt idx="19">
                  <c:v>58.405499999999996</c:v>
                </c:pt>
                <c:pt idx="20">
                  <c:v>58.453599999999994</c:v>
                </c:pt>
                <c:pt idx="21">
                  <c:v>58.642200000000003</c:v>
                </c:pt>
                <c:pt idx="22">
                  <c:v>58.872100000000003</c:v>
                </c:pt>
                <c:pt idx="23">
                  <c:v>59.103399999999993</c:v>
                </c:pt>
                <c:pt idx="24">
                  <c:v>59.313800000000008</c:v>
                </c:pt>
                <c:pt idx="25">
                  <c:v>59.226599999999998</c:v>
                </c:pt>
                <c:pt idx="26">
                  <c:v>58.911500000000004</c:v>
                </c:pt>
                <c:pt idx="27">
                  <c:v>58.501599999999996</c:v>
                </c:pt>
                <c:pt idx="28">
                  <c:v>58.066200000000002</c:v>
                </c:pt>
                <c:pt idx="29">
                  <c:v>57.659199999999998</c:v>
                </c:pt>
                <c:pt idx="30">
                  <c:v>57.198099999999997</c:v>
                </c:pt>
                <c:pt idx="31">
                  <c:v>56.792500000000004</c:v>
                </c:pt>
                <c:pt idx="32">
                  <c:v>56.366199999999999</c:v>
                </c:pt>
                <c:pt idx="33">
                  <c:v>56.022499999999994</c:v>
                </c:pt>
                <c:pt idx="34">
                  <c:v>55.778499999999994</c:v>
                </c:pt>
                <c:pt idx="35">
                  <c:v>55.573899999999995</c:v>
                </c:pt>
                <c:pt idx="36">
                  <c:v>55.335199999999993</c:v>
                </c:pt>
                <c:pt idx="37">
                  <c:v>55.0685</c:v>
                </c:pt>
                <c:pt idx="38">
                  <c:v>54.811200000000007</c:v>
                </c:pt>
                <c:pt idx="39">
                  <c:v>54.573499999999996</c:v>
                </c:pt>
                <c:pt idx="40">
                  <c:v>54.372</c:v>
                </c:pt>
                <c:pt idx="41">
                  <c:v>54.211600000000004</c:v>
                </c:pt>
                <c:pt idx="42">
                  <c:v>54.045000000000002</c:v>
                </c:pt>
                <c:pt idx="43">
                  <c:v>53.862600000000008</c:v>
                </c:pt>
                <c:pt idx="44">
                  <c:v>53.631300000000003</c:v>
                </c:pt>
                <c:pt idx="45">
                  <c:v>53.374699999999997</c:v>
                </c:pt>
                <c:pt idx="46">
                  <c:v>53.101399999999998</c:v>
                </c:pt>
                <c:pt idx="47">
                  <c:v>52.759699999999995</c:v>
                </c:pt>
                <c:pt idx="48">
                  <c:v>52.396600000000007</c:v>
                </c:pt>
                <c:pt idx="49">
                  <c:v>52.012899999999995</c:v>
                </c:pt>
                <c:pt idx="50">
                  <c:v>51.612400000000001</c:v>
                </c:pt>
                <c:pt idx="51">
                  <c:v>51.269799999999996</c:v>
                </c:pt>
                <c:pt idx="52">
                  <c:v>50.958400000000005</c:v>
                </c:pt>
                <c:pt idx="53">
                  <c:v>50.684700000000007</c:v>
                </c:pt>
                <c:pt idx="54">
                  <c:v>50.4039</c:v>
                </c:pt>
                <c:pt idx="55">
                  <c:v>50.1235</c:v>
                </c:pt>
                <c:pt idx="56">
                  <c:v>49.837299999999999</c:v>
                </c:pt>
                <c:pt idx="57">
                  <c:v>49.556600000000003</c:v>
                </c:pt>
                <c:pt idx="58">
                  <c:v>49.270699999999998</c:v>
                </c:pt>
                <c:pt idx="59">
                  <c:v>48.889400000000002</c:v>
                </c:pt>
                <c:pt idx="60">
                  <c:v>48.510799999999996</c:v>
                </c:pt>
                <c:pt idx="61">
                  <c:v>48.167400000000001</c:v>
                </c:pt>
                <c:pt idx="62">
                  <c:v>47.846299999999999</c:v>
                </c:pt>
                <c:pt idx="63">
                  <c:v>47.540300000000002</c:v>
                </c:pt>
                <c:pt idx="64">
                  <c:v>47.253699999999995</c:v>
                </c:pt>
                <c:pt idx="65">
                  <c:v>46.9908</c:v>
                </c:pt>
                <c:pt idx="66">
                  <c:v>46.713999999999999</c:v>
                </c:pt>
                <c:pt idx="67">
                  <c:v>46.448799999999999</c:v>
                </c:pt>
                <c:pt idx="68">
                  <c:v>46.232399999999998</c:v>
                </c:pt>
                <c:pt idx="69">
                  <c:v>46.040599999999998</c:v>
                </c:pt>
                <c:pt idx="70">
                  <c:v>45.848299999999995</c:v>
                </c:pt>
                <c:pt idx="71">
                  <c:v>45.598599999999998</c:v>
                </c:pt>
                <c:pt idx="72">
                  <c:v>45.400800000000004</c:v>
                </c:pt>
                <c:pt idx="73">
                  <c:v>45.3127</c:v>
                </c:pt>
                <c:pt idx="74">
                  <c:v>45.265799999999999</c:v>
                </c:pt>
                <c:pt idx="75">
                  <c:v>45.279599999999995</c:v>
                </c:pt>
                <c:pt idx="76">
                  <c:v>45.254399999999997</c:v>
                </c:pt>
                <c:pt idx="77">
                  <c:v>45.222200000000001</c:v>
                </c:pt>
                <c:pt idx="78">
                  <c:v>45.233499999999999</c:v>
                </c:pt>
                <c:pt idx="79">
                  <c:v>45.429299999999998</c:v>
                </c:pt>
                <c:pt idx="80">
                  <c:v>45.749600000000001</c:v>
                </c:pt>
                <c:pt idx="81">
                  <c:v>46.053399999999996</c:v>
                </c:pt>
                <c:pt idx="82">
                  <c:v>46.448699999999995</c:v>
                </c:pt>
                <c:pt idx="83">
                  <c:v>46.822699999999998</c:v>
                </c:pt>
                <c:pt idx="84">
                  <c:v>47.222099999999998</c:v>
                </c:pt>
                <c:pt idx="85">
                  <c:v>47.568300000000001</c:v>
                </c:pt>
                <c:pt idx="86">
                  <c:v>47.914400000000001</c:v>
                </c:pt>
                <c:pt idx="87">
                  <c:v>48.314299999999996</c:v>
                </c:pt>
                <c:pt idx="88">
                  <c:v>48.737499999999997</c:v>
                </c:pt>
                <c:pt idx="89">
                  <c:v>49.2074</c:v>
                </c:pt>
                <c:pt idx="90">
                  <c:v>49.717299999999994</c:v>
                </c:pt>
                <c:pt idx="91">
                  <c:v>50.189799999999998</c:v>
                </c:pt>
                <c:pt idx="92">
                  <c:v>50.609300000000005</c:v>
                </c:pt>
                <c:pt idx="93">
                  <c:v>51.017400000000002</c:v>
                </c:pt>
                <c:pt idx="94">
                  <c:v>51.3705</c:v>
                </c:pt>
                <c:pt idx="95">
                  <c:v>51.7042</c:v>
                </c:pt>
                <c:pt idx="96">
                  <c:v>52.086299999999994</c:v>
                </c:pt>
                <c:pt idx="97">
                  <c:v>52.494900000000001</c:v>
                </c:pt>
                <c:pt idx="98">
                  <c:v>52.877099999999999</c:v>
                </c:pt>
                <c:pt idx="99">
                  <c:v>53.276000000000003</c:v>
                </c:pt>
                <c:pt idx="100">
                  <c:v>53.662100000000002</c:v>
                </c:pt>
                <c:pt idx="101">
                  <c:v>54.095099999999995</c:v>
                </c:pt>
                <c:pt idx="102">
                  <c:v>54.545400000000001</c:v>
                </c:pt>
                <c:pt idx="103">
                  <c:v>54.9435</c:v>
                </c:pt>
                <c:pt idx="104">
                  <c:v>55.156400000000005</c:v>
                </c:pt>
                <c:pt idx="105">
                  <c:v>55.185200000000002</c:v>
                </c:pt>
                <c:pt idx="106">
                  <c:v>55.253</c:v>
                </c:pt>
                <c:pt idx="107">
                  <c:v>55.1312</c:v>
                </c:pt>
                <c:pt idx="108">
                  <c:v>55.003999999999998</c:v>
                </c:pt>
                <c:pt idx="109">
                  <c:v>54.921100000000003</c:v>
                </c:pt>
                <c:pt idx="110">
                  <c:v>55.005600000000001</c:v>
                </c:pt>
                <c:pt idx="111">
                  <c:v>55.255099999999999</c:v>
                </c:pt>
                <c:pt idx="112">
                  <c:v>55.545400000000001</c:v>
                </c:pt>
                <c:pt idx="113">
                  <c:v>55.866099999999996</c:v>
                </c:pt>
                <c:pt idx="114">
                  <c:v>56.188400000000001</c:v>
                </c:pt>
                <c:pt idx="115">
                  <c:v>56.3354</c:v>
                </c:pt>
                <c:pt idx="116">
                  <c:v>56.599900000000005</c:v>
                </c:pt>
                <c:pt idx="117">
                  <c:v>57.001599999999996</c:v>
                </c:pt>
                <c:pt idx="118">
                  <c:v>57.100300000000004</c:v>
                </c:pt>
                <c:pt idx="119">
                  <c:v>57.500900000000001</c:v>
                </c:pt>
                <c:pt idx="120">
                  <c:v>57.912399999999998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5.8123699999999996</c:v>
                </c:pt>
              </c:numCache>
            </c:numRef>
          </c:xVal>
          <c:yVal>
            <c:numRef>
              <c:f>[0]!FT_PH01</c:f>
              <c:numCache>
                <c:formatCode>0.00</c:formatCode>
                <c:ptCount val="1"/>
                <c:pt idx="0">
                  <c:v>57.954000000000008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5.8123699999999996</c:v>
                </c:pt>
              </c:numCache>
            </c:numRef>
          </c:xVal>
          <c:yVal>
            <c:numRef>
              <c:f>[0]!FT_PH02</c:f>
              <c:numCache>
                <c:formatCode>0.00</c:formatCode>
                <c:ptCount val="1"/>
                <c:pt idx="0">
                  <c:v>57.954000000000008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5.8123699999999996</c:v>
                </c:pt>
              </c:numCache>
            </c:numRef>
          </c:xVal>
          <c:yVal>
            <c:numRef>
              <c:f>[0]!FT_PH03</c:f>
              <c:numCache>
                <c:formatCode>0.00</c:formatCode>
                <c:ptCount val="1"/>
                <c:pt idx="0">
                  <c:v>57.954000000000008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5.8123699999999996</c:v>
                </c:pt>
              </c:numCache>
            </c:numRef>
          </c:xVal>
          <c:yVal>
            <c:numRef>
              <c:f>[0]!FT_PH04</c:f>
              <c:numCache>
                <c:formatCode>0.00</c:formatCode>
                <c:ptCount val="1"/>
                <c:pt idx="0">
                  <c:v>57.954000000000008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5.8123699999999996</c:v>
                </c:pt>
              </c:numCache>
            </c:numRef>
          </c:xVal>
          <c:yVal>
            <c:numRef>
              <c:f>[0]!FT_PH05</c:f>
              <c:numCache>
                <c:formatCode>0.00</c:formatCode>
                <c:ptCount val="1"/>
                <c:pt idx="0">
                  <c:v>57.954000000000008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5.8123699999999996</c:v>
                </c:pt>
              </c:numCache>
            </c:numRef>
          </c:xVal>
          <c:yVal>
            <c:numRef>
              <c:f>[0]!FT_PH06</c:f>
              <c:numCache>
                <c:formatCode>0.00</c:formatCode>
                <c:ptCount val="1"/>
                <c:pt idx="0">
                  <c:v>57.954000000000008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5.8123699999999996</c:v>
                </c:pt>
              </c:numCache>
            </c:numRef>
          </c:xVal>
          <c:yVal>
            <c:numRef>
              <c:f>[0]!FT_PH07</c:f>
              <c:numCache>
                <c:formatCode>0.00</c:formatCode>
                <c:ptCount val="1"/>
                <c:pt idx="0">
                  <c:v>57.954000000000008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5.8123699999999996</c:v>
                </c:pt>
              </c:numCache>
            </c:numRef>
          </c:xVal>
          <c:yVal>
            <c:numRef>
              <c:f>[0]!FT_PH08</c:f>
              <c:numCache>
                <c:formatCode>0.00</c:formatCode>
                <c:ptCount val="1"/>
                <c:pt idx="0">
                  <c:v>57.954000000000008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5.8123699999999996</c:v>
                </c:pt>
              </c:numCache>
            </c:numRef>
          </c:xVal>
          <c:yVal>
            <c:numRef>
              <c:f>[0]!FT_PH09</c:f>
              <c:numCache>
                <c:formatCode>0.00</c:formatCode>
                <c:ptCount val="1"/>
                <c:pt idx="0">
                  <c:v>57.954000000000008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5.8123699999999996</c:v>
                </c:pt>
              </c:numCache>
            </c:numRef>
          </c:xVal>
          <c:yVal>
            <c:numRef>
              <c:f>[0]!FT_PH10</c:f>
              <c:numCache>
                <c:formatCode>0.00</c:formatCode>
                <c:ptCount val="1"/>
                <c:pt idx="0">
                  <c:v>57.954000000000008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5.8123699999999996</c:v>
                </c:pt>
              </c:numCache>
            </c:numRef>
          </c:xVal>
          <c:yVal>
            <c:numRef>
              <c:f>[0]!FT_PH11</c:f>
              <c:numCache>
                <c:formatCode>0.00</c:formatCode>
                <c:ptCount val="1"/>
                <c:pt idx="0">
                  <c:v>57.954000000000008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5.8123699999999996</c:v>
                </c:pt>
              </c:numCache>
            </c:numRef>
          </c:xVal>
          <c:yVal>
            <c:numRef>
              <c:f>[0]!FT_PH12</c:f>
              <c:numCache>
                <c:formatCode>0.00</c:formatCode>
                <c:ptCount val="1"/>
                <c:pt idx="0">
                  <c:v>57.954000000000008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5.8123699999999996</c:v>
                </c:pt>
              </c:numCache>
            </c:numRef>
          </c:xVal>
          <c:yVal>
            <c:numRef>
              <c:f>[0]!FT_PH13</c:f>
              <c:numCache>
                <c:formatCode>0.00</c:formatCode>
                <c:ptCount val="1"/>
                <c:pt idx="0">
                  <c:v>57.954000000000008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5.8123699999999996</c:v>
                </c:pt>
              </c:numCache>
            </c:numRef>
          </c:xVal>
          <c:yVal>
            <c:numRef>
              <c:f>[0]!FT_PH14</c:f>
              <c:numCache>
                <c:formatCode>0.00</c:formatCode>
                <c:ptCount val="1"/>
                <c:pt idx="0">
                  <c:v>57.954000000000008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5.8123699999999996</c:v>
                </c:pt>
              </c:numCache>
            </c:numRef>
          </c:xVal>
          <c:yVal>
            <c:numRef>
              <c:f>[0]!FT_PH15</c:f>
              <c:numCache>
                <c:formatCode>0.00</c:formatCode>
                <c:ptCount val="1"/>
                <c:pt idx="0">
                  <c:v>57.954000000000008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5.8123699999999996</c:v>
                </c:pt>
              </c:numCache>
            </c:numRef>
          </c:xVal>
          <c:yVal>
            <c:numRef>
              <c:f>[0]!FT_PH16</c:f>
              <c:numCache>
                <c:formatCode>0.00</c:formatCode>
                <c:ptCount val="1"/>
                <c:pt idx="0">
                  <c:v>57.954000000000008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5.8123699999999996</c:v>
                </c:pt>
              </c:numCache>
            </c:numRef>
          </c:xVal>
          <c:yVal>
            <c:numRef>
              <c:f>[0]!FT_PH17</c:f>
              <c:numCache>
                <c:formatCode>0.00</c:formatCode>
                <c:ptCount val="1"/>
                <c:pt idx="0">
                  <c:v>57.954000000000008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5.8123699999999996</c:v>
                </c:pt>
              </c:numCache>
            </c:numRef>
          </c:xVal>
          <c:yVal>
            <c:numRef>
              <c:f>[0]!FT_PH18</c:f>
              <c:numCache>
                <c:formatCode>0.00</c:formatCode>
                <c:ptCount val="1"/>
                <c:pt idx="0">
                  <c:v>57.954000000000008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5.8123699999999996</c:v>
                </c:pt>
              </c:numCache>
            </c:numRef>
          </c:xVal>
          <c:yVal>
            <c:numRef>
              <c:f>[0]!FT_PH19</c:f>
              <c:numCache>
                <c:formatCode>0.00</c:formatCode>
                <c:ptCount val="1"/>
                <c:pt idx="0">
                  <c:v>57.954000000000008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5.8123699999999996</c:v>
                </c:pt>
              </c:numCache>
            </c:numRef>
          </c:xVal>
          <c:yVal>
            <c:numRef>
              <c:f>[0]!FT_PH20</c:f>
              <c:numCache>
                <c:formatCode>0.00</c:formatCode>
                <c:ptCount val="1"/>
                <c:pt idx="0">
                  <c:v>57.954000000000008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5.8123699999999996</c:v>
                </c:pt>
              </c:numCache>
            </c:numRef>
          </c:xVal>
          <c:yVal>
            <c:numRef>
              <c:f>[0]!FT_PH21</c:f>
              <c:numCache>
                <c:formatCode>0.00</c:formatCode>
                <c:ptCount val="1"/>
                <c:pt idx="0">
                  <c:v>57.954000000000008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5.8123699999999996</c:v>
                </c:pt>
              </c:numCache>
            </c:numRef>
          </c:xVal>
          <c:yVal>
            <c:numRef>
              <c:f>[0]!FT_PH22</c:f>
              <c:numCache>
                <c:formatCode>0.00</c:formatCode>
                <c:ptCount val="1"/>
                <c:pt idx="0">
                  <c:v>57.954000000000008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5.8123699999999996</c:v>
                </c:pt>
              </c:numCache>
            </c:numRef>
          </c:xVal>
          <c:yVal>
            <c:numRef>
              <c:f>[0]!FT_PH23</c:f>
              <c:numCache>
                <c:formatCode>0.00</c:formatCode>
                <c:ptCount val="1"/>
                <c:pt idx="0">
                  <c:v>57.954000000000008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5.8123699999999996</c:v>
                </c:pt>
              </c:numCache>
            </c:numRef>
          </c:xVal>
          <c:yVal>
            <c:numRef>
              <c:f>[0]!FT_PH24</c:f>
              <c:numCache>
                <c:formatCode>0.00</c:formatCode>
                <c:ptCount val="1"/>
                <c:pt idx="0">
                  <c:v>57.954000000000008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5.8123699999999996</c:v>
                </c:pt>
              </c:numCache>
            </c:numRef>
          </c:xVal>
          <c:yVal>
            <c:numRef>
              <c:f>info!$H$2</c:f>
              <c:numCache>
                <c:formatCode>0.00</c:formatCode>
                <c:ptCount val="1"/>
                <c:pt idx="0">
                  <c:v>57.954000000000008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0.17093657017486008</c:v>
                </c:pt>
                <c:pt idx="1">
                  <c:v>0.35825741621595941</c:v>
                </c:pt>
                <c:pt idx="2">
                  <c:v>0.47080601360918051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21"/>
                <c:pt idx="0">
                  <c:v>0</c:v>
                </c:pt>
                <c:pt idx="1">
                  <c:v>0.40575499999999998</c:v>
                </c:pt>
                <c:pt idx="2">
                  <c:v>0.81191500000000005</c:v>
                </c:pt>
                <c:pt idx="3">
                  <c:v>1.21776</c:v>
                </c:pt>
                <c:pt idx="4">
                  <c:v>1.62253</c:v>
                </c:pt>
                <c:pt idx="5">
                  <c:v>2.0282200000000001</c:v>
                </c:pt>
                <c:pt idx="6">
                  <c:v>2.4375</c:v>
                </c:pt>
                <c:pt idx="7">
                  <c:v>2.8470399999999998</c:v>
                </c:pt>
                <c:pt idx="8">
                  <c:v>3.25047</c:v>
                </c:pt>
                <c:pt idx="9">
                  <c:v>3.6528100000000001</c:v>
                </c:pt>
                <c:pt idx="10">
                  <c:v>4.0640700000000001</c:v>
                </c:pt>
                <c:pt idx="11">
                  <c:v>4.4695299999999998</c:v>
                </c:pt>
                <c:pt idx="12">
                  <c:v>4.8738700000000001</c:v>
                </c:pt>
                <c:pt idx="13">
                  <c:v>5.2822699999999996</c:v>
                </c:pt>
                <c:pt idx="14">
                  <c:v>5.6872999999999996</c:v>
                </c:pt>
                <c:pt idx="15">
                  <c:v>6.0927899999999999</c:v>
                </c:pt>
                <c:pt idx="16">
                  <c:v>6.4982199999999999</c:v>
                </c:pt>
                <c:pt idx="17">
                  <c:v>6.9049699999999996</c:v>
                </c:pt>
                <c:pt idx="18">
                  <c:v>7.3125499999999999</c:v>
                </c:pt>
                <c:pt idx="19">
                  <c:v>7.7209599999999998</c:v>
                </c:pt>
                <c:pt idx="20">
                  <c:v>8.1224299999999996</c:v>
                </c:pt>
                <c:pt idx="21">
                  <c:v>8.5279799999999994</c:v>
                </c:pt>
                <c:pt idx="22">
                  <c:v>8.9358799999999992</c:v>
                </c:pt>
                <c:pt idx="23">
                  <c:v>9.3408800000000003</c:v>
                </c:pt>
                <c:pt idx="24">
                  <c:v>9.7496100000000006</c:v>
                </c:pt>
                <c:pt idx="25">
                  <c:v>10.1562</c:v>
                </c:pt>
                <c:pt idx="26">
                  <c:v>10.5602</c:v>
                </c:pt>
                <c:pt idx="27">
                  <c:v>10.9694</c:v>
                </c:pt>
                <c:pt idx="28">
                  <c:v>11.374499999999999</c:v>
                </c:pt>
                <c:pt idx="29">
                  <c:v>11.7782</c:v>
                </c:pt>
                <c:pt idx="30">
                  <c:v>12.185499999999999</c:v>
                </c:pt>
                <c:pt idx="31">
                  <c:v>12.595000000000001</c:v>
                </c:pt>
                <c:pt idx="32">
                  <c:v>12.9961</c:v>
                </c:pt>
                <c:pt idx="33">
                  <c:v>13.4047</c:v>
                </c:pt>
                <c:pt idx="34">
                  <c:v>13.8127</c:v>
                </c:pt>
                <c:pt idx="35">
                  <c:v>14.2181</c:v>
                </c:pt>
                <c:pt idx="36">
                  <c:v>14.6288</c:v>
                </c:pt>
                <c:pt idx="37">
                  <c:v>15.028</c:v>
                </c:pt>
                <c:pt idx="38">
                  <c:v>15.4361</c:v>
                </c:pt>
                <c:pt idx="39">
                  <c:v>15.8428</c:v>
                </c:pt>
                <c:pt idx="40">
                  <c:v>16.246400000000001</c:v>
                </c:pt>
                <c:pt idx="41">
                  <c:v>16.654399999999999</c:v>
                </c:pt>
                <c:pt idx="42">
                  <c:v>17.062000000000001</c:v>
                </c:pt>
                <c:pt idx="43">
                  <c:v>17.4693</c:v>
                </c:pt>
                <c:pt idx="44">
                  <c:v>17.877300000000002</c:v>
                </c:pt>
                <c:pt idx="45">
                  <c:v>18.279900000000001</c:v>
                </c:pt>
                <c:pt idx="46">
                  <c:v>18.685600000000001</c:v>
                </c:pt>
                <c:pt idx="47">
                  <c:v>19.0944</c:v>
                </c:pt>
                <c:pt idx="48">
                  <c:v>19.4985</c:v>
                </c:pt>
                <c:pt idx="49">
                  <c:v>19.909099999999999</c:v>
                </c:pt>
                <c:pt idx="50">
                  <c:v>20.3111</c:v>
                </c:pt>
                <c:pt idx="51">
                  <c:v>20.719799999999999</c:v>
                </c:pt>
                <c:pt idx="52">
                  <c:v>21.123899999999999</c:v>
                </c:pt>
                <c:pt idx="53">
                  <c:v>21.529599999999999</c:v>
                </c:pt>
                <c:pt idx="54">
                  <c:v>21.939599999999999</c:v>
                </c:pt>
                <c:pt idx="55">
                  <c:v>22.342500000000001</c:v>
                </c:pt>
                <c:pt idx="56">
                  <c:v>22.750599999999999</c:v>
                </c:pt>
                <c:pt idx="57">
                  <c:v>23.1554</c:v>
                </c:pt>
                <c:pt idx="58">
                  <c:v>23.561599999999999</c:v>
                </c:pt>
                <c:pt idx="59">
                  <c:v>23.970600000000001</c:v>
                </c:pt>
                <c:pt idx="60">
                  <c:v>24.375900000000001</c:v>
                </c:pt>
                <c:pt idx="61">
                  <c:v>24.7789</c:v>
                </c:pt>
                <c:pt idx="62">
                  <c:v>25.1844</c:v>
                </c:pt>
                <c:pt idx="63">
                  <c:v>25.59</c:v>
                </c:pt>
                <c:pt idx="64">
                  <c:v>26.001100000000001</c:v>
                </c:pt>
                <c:pt idx="65">
                  <c:v>26.404699999999998</c:v>
                </c:pt>
                <c:pt idx="66">
                  <c:v>26.809699999999999</c:v>
                </c:pt>
                <c:pt idx="67">
                  <c:v>27.218699999999998</c:v>
                </c:pt>
                <c:pt idx="68">
                  <c:v>27.625900000000001</c:v>
                </c:pt>
                <c:pt idx="69">
                  <c:v>28.028700000000001</c:v>
                </c:pt>
                <c:pt idx="70">
                  <c:v>28.436800000000002</c:v>
                </c:pt>
                <c:pt idx="71">
                  <c:v>28.841200000000001</c:v>
                </c:pt>
                <c:pt idx="72">
                  <c:v>29.247199999999999</c:v>
                </c:pt>
                <c:pt idx="73">
                  <c:v>29.653700000000001</c:v>
                </c:pt>
                <c:pt idx="74">
                  <c:v>30.062100000000001</c:v>
                </c:pt>
                <c:pt idx="75">
                  <c:v>30.4681</c:v>
                </c:pt>
                <c:pt idx="76">
                  <c:v>30.874500000000001</c:v>
                </c:pt>
                <c:pt idx="77">
                  <c:v>31.279900000000001</c:v>
                </c:pt>
                <c:pt idx="78">
                  <c:v>31.691500000000001</c:v>
                </c:pt>
                <c:pt idx="79">
                  <c:v>32.092399999999998</c:v>
                </c:pt>
                <c:pt idx="80">
                  <c:v>32.495800000000003</c:v>
                </c:pt>
                <c:pt idx="81">
                  <c:v>32.9039</c:v>
                </c:pt>
                <c:pt idx="82">
                  <c:v>33.310600000000001</c:v>
                </c:pt>
                <c:pt idx="83">
                  <c:v>33.7149</c:v>
                </c:pt>
                <c:pt idx="84">
                  <c:v>34.1235</c:v>
                </c:pt>
                <c:pt idx="85">
                  <c:v>34.533299999999997</c:v>
                </c:pt>
                <c:pt idx="86">
                  <c:v>34.936799999999998</c:v>
                </c:pt>
                <c:pt idx="87">
                  <c:v>35.342100000000002</c:v>
                </c:pt>
                <c:pt idx="88">
                  <c:v>35.749099999999999</c:v>
                </c:pt>
                <c:pt idx="89">
                  <c:v>36.156399999999998</c:v>
                </c:pt>
                <c:pt idx="90">
                  <c:v>36.559800000000003</c:v>
                </c:pt>
                <c:pt idx="91">
                  <c:v>36.967399999999998</c:v>
                </c:pt>
                <c:pt idx="92">
                  <c:v>37.3733</c:v>
                </c:pt>
                <c:pt idx="93">
                  <c:v>37.779899999999998</c:v>
                </c:pt>
                <c:pt idx="94">
                  <c:v>38.193199999999997</c:v>
                </c:pt>
                <c:pt idx="95">
                  <c:v>38.590000000000003</c:v>
                </c:pt>
                <c:pt idx="96">
                  <c:v>38.997999999999998</c:v>
                </c:pt>
                <c:pt idx="97">
                  <c:v>39.406100000000002</c:v>
                </c:pt>
                <c:pt idx="98">
                  <c:v>39.808399999999999</c:v>
                </c:pt>
                <c:pt idx="99">
                  <c:v>40.218200000000003</c:v>
                </c:pt>
                <c:pt idx="100">
                  <c:v>40.623699999999999</c:v>
                </c:pt>
                <c:pt idx="101">
                  <c:v>41.028500000000001</c:v>
                </c:pt>
                <c:pt idx="102">
                  <c:v>41.439900000000002</c:v>
                </c:pt>
                <c:pt idx="103">
                  <c:v>41.841200000000001</c:v>
                </c:pt>
                <c:pt idx="104">
                  <c:v>42.247500000000002</c:v>
                </c:pt>
                <c:pt idx="105">
                  <c:v>42.6539</c:v>
                </c:pt>
                <c:pt idx="106">
                  <c:v>43.060499999999998</c:v>
                </c:pt>
                <c:pt idx="107">
                  <c:v>43.469499999999996</c:v>
                </c:pt>
                <c:pt idx="108">
                  <c:v>43.873399999999997</c:v>
                </c:pt>
                <c:pt idx="109">
                  <c:v>44.278300000000002</c:v>
                </c:pt>
                <c:pt idx="110">
                  <c:v>44.689500000000002</c:v>
                </c:pt>
                <c:pt idx="111">
                  <c:v>45.0899</c:v>
                </c:pt>
                <c:pt idx="112">
                  <c:v>45.501100000000001</c:v>
                </c:pt>
                <c:pt idx="113">
                  <c:v>45.905299999999997</c:v>
                </c:pt>
                <c:pt idx="114">
                  <c:v>46.310499999999998</c:v>
                </c:pt>
                <c:pt idx="115">
                  <c:v>46.7196</c:v>
                </c:pt>
                <c:pt idx="116">
                  <c:v>47.1218</c:v>
                </c:pt>
                <c:pt idx="117">
                  <c:v>47.528700000000001</c:v>
                </c:pt>
                <c:pt idx="118">
                  <c:v>47.940800000000003</c:v>
                </c:pt>
                <c:pt idx="119">
                  <c:v>48.343000000000004</c:v>
                </c:pt>
                <c:pt idx="120">
                  <c:v>48.747799999999998</c:v>
                </c:pt>
              </c:numCache>
            </c:numRef>
          </c:xVal>
          <c:yVal>
            <c:numRef>
              <c:f>[0]!FT_E</c:f>
              <c:numCache>
                <c:formatCode>0.00</c:formatCode>
                <c:ptCount val="121"/>
                <c:pt idx="0">
                  <c:v>5.8123699999999996</c:v>
                </c:pt>
                <c:pt idx="1">
                  <c:v>5.8042700000000007</c:v>
                </c:pt>
                <c:pt idx="2">
                  <c:v>5.8042600000000002</c:v>
                </c:pt>
                <c:pt idx="3">
                  <c:v>5.8076300000000005</c:v>
                </c:pt>
                <c:pt idx="4">
                  <c:v>5.8100799999999992</c:v>
                </c:pt>
                <c:pt idx="5">
                  <c:v>5.8138000000000005</c:v>
                </c:pt>
                <c:pt idx="6">
                  <c:v>5.8165900000000006</c:v>
                </c:pt>
                <c:pt idx="7">
                  <c:v>5.8208299999999999</c:v>
                </c:pt>
                <c:pt idx="8">
                  <c:v>5.8291000000000004</c:v>
                </c:pt>
                <c:pt idx="9">
                  <c:v>5.83887</c:v>
                </c:pt>
                <c:pt idx="10">
                  <c:v>5.8492899999999999</c:v>
                </c:pt>
                <c:pt idx="11">
                  <c:v>5.8630199999999997</c:v>
                </c:pt>
                <c:pt idx="12">
                  <c:v>5.877559999999999</c:v>
                </c:pt>
                <c:pt idx="13">
                  <c:v>5.8909099999999999</c:v>
                </c:pt>
                <c:pt idx="14">
                  <c:v>5.9060900000000007</c:v>
                </c:pt>
                <c:pt idx="15">
                  <c:v>5.9185600000000003</c:v>
                </c:pt>
                <c:pt idx="16">
                  <c:v>5.9304500000000004</c:v>
                </c:pt>
                <c:pt idx="17">
                  <c:v>5.9421199999999992</c:v>
                </c:pt>
                <c:pt idx="18">
                  <c:v>5.9555400000000001</c:v>
                </c:pt>
                <c:pt idx="19">
                  <c:v>5.9701800000000009</c:v>
                </c:pt>
                <c:pt idx="20">
                  <c:v>5.9870199999999993</c:v>
                </c:pt>
                <c:pt idx="21">
                  <c:v>6.0004599999999995</c:v>
                </c:pt>
                <c:pt idx="22">
                  <c:v>6.0164600000000004</c:v>
                </c:pt>
                <c:pt idx="23">
                  <c:v>6.0302599999999993</c:v>
                </c:pt>
                <c:pt idx="24">
                  <c:v>6.0425799999999992</c:v>
                </c:pt>
                <c:pt idx="25">
                  <c:v>6.05199</c:v>
                </c:pt>
                <c:pt idx="26">
                  <c:v>6.0585199999999997</c:v>
                </c:pt>
                <c:pt idx="27">
                  <c:v>6.0635300000000001</c:v>
                </c:pt>
                <c:pt idx="28">
                  <c:v>6.0679700000000008</c:v>
                </c:pt>
                <c:pt idx="29">
                  <c:v>6.0747200000000001</c:v>
                </c:pt>
                <c:pt idx="30">
                  <c:v>6.0830700000000002</c:v>
                </c:pt>
                <c:pt idx="31">
                  <c:v>6.0909399999999998</c:v>
                </c:pt>
                <c:pt idx="32">
                  <c:v>6.0975999999999999</c:v>
                </c:pt>
                <c:pt idx="33">
                  <c:v>6.1035199999999996</c:v>
                </c:pt>
                <c:pt idx="34">
                  <c:v>6.105080000000001</c:v>
                </c:pt>
                <c:pt idx="35">
                  <c:v>6.1068299999999995</c:v>
                </c:pt>
                <c:pt idx="36">
                  <c:v>6.1125499999999997</c:v>
                </c:pt>
                <c:pt idx="37">
                  <c:v>6.1234999999999999</c:v>
                </c:pt>
                <c:pt idx="38">
                  <c:v>6.1365400000000001</c:v>
                </c:pt>
                <c:pt idx="39">
                  <c:v>6.1523899999999996</c:v>
                </c:pt>
                <c:pt idx="40">
                  <c:v>6.16873</c:v>
                </c:pt>
                <c:pt idx="41">
                  <c:v>6.1852499999999999</c:v>
                </c:pt>
                <c:pt idx="42">
                  <c:v>6.2014199999999997</c:v>
                </c:pt>
                <c:pt idx="43">
                  <c:v>6.2162799999999994</c:v>
                </c:pt>
                <c:pt idx="44">
                  <c:v>6.2287699999999999</c:v>
                </c:pt>
                <c:pt idx="45">
                  <c:v>6.2380300000000002</c:v>
                </c:pt>
                <c:pt idx="46">
                  <c:v>6.2444200000000007</c:v>
                </c:pt>
                <c:pt idx="47">
                  <c:v>6.2509300000000003</c:v>
                </c:pt>
                <c:pt idx="48">
                  <c:v>6.2590900000000005</c:v>
                </c:pt>
                <c:pt idx="49">
                  <c:v>6.2663599999999997</c:v>
                </c:pt>
                <c:pt idx="50">
                  <c:v>6.2713900000000002</c:v>
                </c:pt>
                <c:pt idx="51">
                  <c:v>6.2749800000000002</c:v>
                </c:pt>
                <c:pt idx="52">
                  <c:v>6.2759400000000003</c:v>
                </c:pt>
                <c:pt idx="53">
                  <c:v>6.2757700000000005</c:v>
                </c:pt>
                <c:pt idx="54">
                  <c:v>6.2760000000000007</c:v>
                </c:pt>
                <c:pt idx="55">
                  <c:v>6.2748000000000008</c:v>
                </c:pt>
                <c:pt idx="56">
                  <c:v>6.2729900000000001</c:v>
                </c:pt>
                <c:pt idx="57">
                  <c:v>6.2696100000000001</c:v>
                </c:pt>
                <c:pt idx="58">
                  <c:v>6.26539</c:v>
                </c:pt>
                <c:pt idx="59">
                  <c:v>6.2608200000000007</c:v>
                </c:pt>
                <c:pt idx="60">
                  <c:v>6.2550699999999999</c:v>
                </c:pt>
                <c:pt idx="61">
                  <c:v>6.2473900000000002</c:v>
                </c:pt>
                <c:pt idx="62">
                  <c:v>6.23855</c:v>
                </c:pt>
                <c:pt idx="63">
                  <c:v>6.2299199999999999</c:v>
                </c:pt>
                <c:pt idx="64">
                  <c:v>6.22072</c:v>
                </c:pt>
                <c:pt idx="65">
                  <c:v>6.2114700000000003</c:v>
                </c:pt>
                <c:pt idx="66">
                  <c:v>6.2028999999999996</c:v>
                </c:pt>
                <c:pt idx="67">
                  <c:v>6.1941199999999998</c:v>
                </c:pt>
                <c:pt idx="68">
                  <c:v>6.1863299999999999</c:v>
                </c:pt>
                <c:pt idx="69">
                  <c:v>6.1790500000000002</c:v>
                </c:pt>
                <c:pt idx="70">
                  <c:v>6.1714400000000005</c:v>
                </c:pt>
                <c:pt idx="71">
                  <c:v>6.1644900000000007</c:v>
                </c:pt>
                <c:pt idx="72">
                  <c:v>6.1567499999999997</c:v>
                </c:pt>
                <c:pt idx="73">
                  <c:v>6.1478299999999999</c:v>
                </c:pt>
                <c:pt idx="74">
                  <c:v>6.1428400000000005</c:v>
                </c:pt>
                <c:pt idx="75">
                  <c:v>6.1397900000000005</c:v>
                </c:pt>
                <c:pt idx="76">
                  <c:v>6.1359699999999995</c:v>
                </c:pt>
                <c:pt idx="77">
                  <c:v>6.1317999999999993</c:v>
                </c:pt>
                <c:pt idx="78">
                  <c:v>6.1293500000000005</c:v>
                </c:pt>
                <c:pt idx="79">
                  <c:v>6.1277000000000008</c:v>
                </c:pt>
                <c:pt idx="80">
                  <c:v>6.1278900000000007</c:v>
                </c:pt>
                <c:pt idx="81">
                  <c:v>6.1290999999999993</c:v>
                </c:pt>
                <c:pt idx="82">
                  <c:v>6.1358199999999998</c:v>
                </c:pt>
                <c:pt idx="83">
                  <c:v>6.1484199999999998</c:v>
                </c:pt>
                <c:pt idx="84">
                  <c:v>6.16615</c:v>
                </c:pt>
                <c:pt idx="85">
                  <c:v>6.1878799999999998</c:v>
                </c:pt>
                <c:pt idx="86">
                  <c:v>6.2094100000000001</c:v>
                </c:pt>
                <c:pt idx="87">
                  <c:v>6.2260999999999997</c:v>
                </c:pt>
                <c:pt idx="88">
                  <c:v>6.2375899999999991</c:v>
                </c:pt>
                <c:pt idx="89">
                  <c:v>6.2452399999999999</c:v>
                </c:pt>
                <c:pt idx="90">
                  <c:v>6.2484700000000002</c:v>
                </c:pt>
                <c:pt idx="91">
                  <c:v>6.2472599999999998</c:v>
                </c:pt>
                <c:pt idx="92">
                  <c:v>6.241719999999999</c:v>
                </c:pt>
                <c:pt idx="93">
                  <c:v>6.2332200000000002</c:v>
                </c:pt>
                <c:pt idx="94">
                  <c:v>6.2222299999999997</c:v>
                </c:pt>
                <c:pt idx="95">
                  <c:v>6.2104499999999998</c:v>
                </c:pt>
                <c:pt idx="96">
                  <c:v>6.2077499999999999</c:v>
                </c:pt>
                <c:pt idx="97">
                  <c:v>6.21495</c:v>
                </c:pt>
                <c:pt idx="98">
                  <c:v>6.2233599999999996</c:v>
                </c:pt>
                <c:pt idx="99">
                  <c:v>6.2298799999999996</c:v>
                </c:pt>
                <c:pt idx="100">
                  <c:v>6.2349100000000002</c:v>
                </c:pt>
                <c:pt idx="101">
                  <c:v>6.2398899999999999</c:v>
                </c:pt>
                <c:pt idx="102">
                  <c:v>6.2454900000000002</c:v>
                </c:pt>
                <c:pt idx="103">
                  <c:v>6.2495900000000004</c:v>
                </c:pt>
                <c:pt idx="104">
                  <c:v>6.2519599999999995</c:v>
                </c:pt>
                <c:pt idx="105">
                  <c:v>6.2532399999999999</c:v>
                </c:pt>
                <c:pt idx="106">
                  <c:v>6.2549900000000003</c:v>
                </c:pt>
                <c:pt idx="107">
                  <c:v>6.2504899999999992</c:v>
                </c:pt>
                <c:pt idx="108">
                  <c:v>6.2359299999999998</c:v>
                </c:pt>
                <c:pt idx="109">
                  <c:v>6.21251</c:v>
                </c:pt>
                <c:pt idx="110">
                  <c:v>6.1758299999999995</c:v>
                </c:pt>
                <c:pt idx="111">
                  <c:v>6.1286700000000005</c:v>
                </c:pt>
                <c:pt idx="112">
                  <c:v>6.0783100000000001</c:v>
                </c:pt>
                <c:pt idx="113">
                  <c:v>6.0282899999999993</c:v>
                </c:pt>
                <c:pt idx="114">
                  <c:v>5.9748700000000001</c:v>
                </c:pt>
                <c:pt idx="115">
                  <c:v>5.9234299999999998</c:v>
                </c:pt>
                <c:pt idx="116">
                  <c:v>5.8781000000000008</c:v>
                </c:pt>
                <c:pt idx="117">
                  <c:v>5.8402399999999997</c:v>
                </c:pt>
                <c:pt idx="118">
                  <c:v>5.8028399999999998</c:v>
                </c:pt>
                <c:pt idx="119">
                  <c:v>5.7758299999999991</c:v>
                </c:pt>
                <c:pt idx="120">
                  <c:v>5.75</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5.8123699999999996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5.8123699999999996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5.8123699999999996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5.8123699999999996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5.8123699999999996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5.8123699999999996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5.8123699999999996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5.8123699999999996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5.8123699999999996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5.8123699999999996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5.8123699999999996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5.8123699999999996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5.8123699999999996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5.8123699999999996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5.8123699999999996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5.8123699999999996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5.8123699999999996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5.8123699999999996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5.8123699999999996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5.8123699999999996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5.8123699999999996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5.8123699999999996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5.8123699999999996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5.8123699999999996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21"/>
                <c:pt idx="0">
                  <c:v>0</c:v>
                </c:pt>
                <c:pt idx="1">
                  <c:v>0.40575499999999998</c:v>
                </c:pt>
                <c:pt idx="2">
                  <c:v>0.81191500000000005</c:v>
                </c:pt>
                <c:pt idx="3">
                  <c:v>1.21776</c:v>
                </c:pt>
                <c:pt idx="4">
                  <c:v>1.62253</c:v>
                </c:pt>
                <c:pt idx="5">
                  <c:v>2.0282200000000001</c:v>
                </c:pt>
                <c:pt idx="6">
                  <c:v>2.4375</c:v>
                </c:pt>
                <c:pt idx="7">
                  <c:v>2.8470399999999998</c:v>
                </c:pt>
                <c:pt idx="8">
                  <c:v>3.25047</c:v>
                </c:pt>
                <c:pt idx="9">
                  <c:v>3.6528100000000001</c:v>
                </c:pt>
                <c:pt idx="10">
                  <c:v>4.0640700000000001</c:v>
                </c:pt>
                <c:pt idx="11">
                  <c:v>4.4695299999999998</c:v>
                </c:pt>
                <c:pt idx="12">
                  <c:v>4.8738700000000001</c:v>
                </c:pt>
                <c:pt idx="13">
                  <c:v>5.2822699999999996</c:v>
                </c:pt>
                <c:pt idx="14">
                  <c:v>5.6872999999999996</c:v>
                </c:pt>
                <c:pt idx="15">
                  <c:v>6.0927899999999999</c:v>
                </c:pt>
                <c:pt idx="16">
                  <c:v>6.4982199999999999</c:v>
                </c:pt>
                <c:pt idx="17">
                  <c:v>6.9049699999999996</c:v>
                </c:pt>
                <c:pt idx="18">
                  <c:v>7.3125499999999999</c:v>
                </c:pt>
                <c:pt idx="19">
                  <c:v>7.7209599999999998</c:v>
                </c:pt>
                <c:pt idx="20">
                  <c:v>8.1224299999999996</c:v>
                </c:pt>
                <c:pt idx="21">
                  <c:v>8.5279799999999994</c:v>
                </c:pt>
                <c:pt idx="22">
                  <c:v>8.9358799999999992</c:v>
                </c:pt>
                <c:pt idx="23">
                  <c:v>9.3408800000000003</c:v>
                </c:pt>
                <c:pt idx="24">
                  <c:v>9.7496100000000006</c:v>
                </c:pt>
                <c:pt idx="25">
                  <c:v>10.1562</c:v>
                </c:pt>
                <c:pt idx="26">
                  <c:v>10.5602</c:v>
                </c:pt>
                <c:pt idx="27">
                  <c:v>10.9694</c:v>
                </c:pt>
                <c:pt idx="28">
                  <c:v>11.374499999999999</c:v>
                </c:pt>
                <c:pt idx="29">
                  <c:v>11.7782</c:v>
                </c:pt>
                <c:pt idx="30">
                  <c:v>12.185499999999999</c:v>
                </c:pt>
                <c:pt idx="31">
                  <c:v>12.595000000000001</c:v>
                </c:pt>
                <c:pt idx="32">
                  <c:v>12.9961</c:v>
                </c:pt>
                <c:pt idx="33">
                  <c:v>13.4047</c:v>
                </c:pt>
                <c:pt idx="34">
                  <c:v>13.8127</c:v>
                </c:pt>
                <c:pt idx="35">
                  <c:v>14.2181</c:v>
                </c:pt>
                <c:pt idx="36">
                  <c:v>14.6288</c:v>
                </c:pt>
                <c:pt idx="37">
                  <c:v>15.028</c:v>
                </c:pt>
                <c:pt idx="38">
                  <c:v>15.4361</c:v>
                </c:pt>
                <c:pt idx="39">
                  <c:v>15.8428</c:v>
                </c:pt>
                <c:pt idx="40">
                  <c:v>16.246400000000001</c:v>
                </c:pt>
                <c:pt idx="41">
                  <c:v>16.654399999999999</c:v>
                </c:pt>
                <c:pt idx="42">
                  <c:v>17.062000000000001</c:v>
                </c:pt>
                <c:pt idx="43">
                  <c:v>17.4693</c:v>
                </c:pt>
                <c:pt idx="44">
                  <c:v>17.877300000000002</c:v>
                </c:pt>
                <c:pt idx="45">
                  <c:v>18.279900000000001</c:v>
                </c:pt>
                <c:pt idx="46">
                  <c:v>18.685600000000001</c:v>
                </c:pt>
                <c:pt idx="47">
                  <c:v>19.0944</c:v>
                </c:pt>
                <c:pt idx="48">
                  <c:v>19.4985</c:v>
                </c:pt>
                <c:pt idx="49">
                  <c:v>19.909099999999999</c:v>
                </c:pt>
                <c:pt idx="50">
                  <c:v>20.3111</c:v>
                </c:pt>
                <c:pt idx="51">
                  <c:v>20.719799999999999</c:v>
                </c:pt>
                <c:pt idx="52">
                  <c:v>21.123899999999999</c:v>
                </c:pt>
                <c:pt idx="53">
                  <c:v>21.529599999999999</c:v>
                </c:pt>
                <c:pt idx="54">
                  <c:v>21.939599999999999</c:v>
                </c:pt>
                <c:pt idx="55">
                  <c:v>22.342500000000001</c:v>
                </c:pt>
                <c:pt idx="56">
                  <c:v>22.750599999999999</c:v>
                </c:pt>
                <c:pt idx="57">
                  <c:v>23.1554</c:v>
                </c:pt>
                <c:pt idx="58">
                  <c:v>23.561599999999999</c:v>
                </c:pt>
                <c:pt idx="59">
                  <c:v>23.970600000000001</c:v>
                </c:pt>
                <c:pt idx="60">
                  <c:v>24.375900000000001</c:v>
                </c:pt>
                <c:pt idx="61">
                  <c:v>24.7789</c:v>
                </c:pt>
                <c:pt idx="62">
                  <c:v>25.1844</c:v>
                </c:pt>
                <c:pt idx="63">
                  <c:v>25.59</c:v>
                </c:pt>
                <c:pt idx="64">
                  <c:v>26.001100000000001</c:v>
                </c:pt>
                <c:pt idx="65">
                  <c:v>26.404699999999998</c:v>
                </c:pt>
                <c:pt idx="66">
                  <c:v>26.809699999999999</c:v>
                </c:pt>
                <c:pt idx="67">
                  <c:v>27.218699999999998</c:v>
                </c:pt>
                <c:pt idx="68">
                  <c:v>27.625900000000001</c:v>
                </c:pt>
                <c:pt idx="69">
                  <c:v>28.028700000000001</c:v>
                </c:pt>
                <c:pt idx="70">
                  <c:v>28.436800000000002</c:v>
                </c:pt>
                <c:pt idx="71">
                  <c:v>28.841200000000001</c:v>
                </c:pt>
                <c:pt idx="72">
                  <c:v>29.247199999999999</c:v>
                </c:pt>
                <c:pt idx="73">
                  <c:v>29.653700000000001</c:v>
                </c:pt>
                <c:pt idx="74">
                  <c:v>30.062100000000001</c:v>
                </c:pt>
                <c:pt idx="75">
                  <c:v>30.4681</c:v>
                </c:pt>
                <c:pt idx="76">
                  <c:v>30.874500000000001</c:v>
                </c:pt>
                <c:pt idx="77">
                  <c:v>31.279900000000001</c:v>
                </c:pt>
                <c:pt idx="78">
                  <c:v>31.691500000000001</c:v>
                </c:pt>
                <c:pt idx="79">
                  <c:v>32.092399999999998</c:v>
                </c:pt>
                <c:pt idx="80">
                  <c:v>32.495800000000003</c:v>
                </c:pt>
                <c:pt idx="81">
                  <c:v>32.9039</c:v>
                </c:pt>
                <c:pt idx="82">
                  <c:v>33.310600000000001</c:v>
                </c:pt>
                <c:pt idx="83">
                  <c:v>33.7149</c:v>
                </c:pt>
                <c:pt idx="84">
                  <c:v>34.1235</c:v>
                </c:pt>
                <c:pt idx="85">
                  <c:v>34.533299999999997</c:v>
                </c:pt>
                <c:pt idx="86">
                  <c:v>34.936799999999998</c:v>
                </c:pt>
                <c:pt idx="87">
                  <c:v>35.342100000000002</c:v>
                </c:pt>
                <c:pt idx="88">
                  <c:v>35.749099999999999</c:v>
                </c:pt>
                <c:pt idx="89">
                  <c:v>36.156399999999998</c:v>
                </c:pt>
                <c:pt idx="90">
                  <c:v>36.559800000000003</c:v>
                </c:pt>
                <c:pt idx="91">
                  <c:v>36.967399999999998</c:v>
                </c:pt>
                <c:pt idx="92">
                  <c:v>37.3733</c:v>
                </c:pt>
                <c:pt idx="93">
                  <c:v>37.779899999999998</c:v>
                </c:pt>
                <c:pt idx="94">
                  <c:v>38.193199999999997</c:v>
                </c:pt>
                <c:pt idx="95">
                  <c:v>38.590000000000003</c:v>
                </c:pt>
                <c:pt idx="96">
                  <c:v>38.997999999999998</c:v>
                </c:pt>
                <c:pt idx="97">
                  <c:v>39.406100000000002</c:v>
                </c:pt>
                <c:pt idx="98">
                  <c:v>39.808399999999999</c:v>
                </c:pt>
                <c:pt idx="99">
                  <c:v>40.218200000000003</c:v>
                </c:pt>
                <c:pt idx="100">
                  <c:v>40.623699999999999</c:v>
                </c:pt>
                <c:pt idx="101">
                  <c:v>41.028500000000001</c:v>
                </c:pt>
                <c:pt idx="102">
                  <c:v>41.439900000000002</c:v>
                </c:pt>
                <c:pt idx="103">
                  <c:v>41.841200000000001</c:v>
                </c:pt>
                <c:pt idx="104">
                  <c:v>42.247500000000002</c:v>
                </c:pt>
                <c:pt idx="105">
                  <c:v>42.6539</c:v>
                </c:pt>
                <c:pt idx="106">
                  <c:v>43.060499999999998</c:v>
                </c:pt>
                <c:pt idx="107">
                  <c:v>43.469499999999996</c:v>
                </c:pt>
                <c:pt idx="108">
                  <c:v>43.873399999999997</c:v>
                </c:pt>
                <c:pt idx="109">
                  <c:v>44.278300000000002</c:v>
                </c:pt>
                <c:pt idx="110">
                  <c:v>44.689500000000002</c:v>
                </c:pt>
                <c:pt idx="111">
                  <c:v>45.0899</c:v>
                </c:pt>
                <c:pt idx="112">
                  <c:v>45.501100000000001</c:v>
                </c:pt>
                <c:pt idx="113">
                  <c:v>45.905299999999997</c:v>
                </c:pt>
                <c:pt idx="114">
                  <c:v>46.310499999999998</c:v>
                </c:pt>
                <c:pt idx="115">
                  <c:v>46.7196</c:v>
                </c:pt>
                <c:pt idx="116">
                  <c:v>47.1218</c:v>
                </c:pt>
                <c:pt idx="117">
                  <c:v>47.528700000000001</c:v>
                </c:pt>
                <c:pt idx="118">
                  <c:v>47.940800000000003</c:v>
                </c:pt>
                <c:pt idx="119">
                  <c:v>48.343000000000004</c:v>
                </c:pt>
                <c:pt idx="120">
                  <c:v>48.747799999999998</c:v>
                </c:pt>
              </c:numCache>
            </c:numRef>
          </c:xVal>
          <c:yVal>
            <c:numRef>
              <c:f>[0]!FT_PH</c:f>
              <c:numCache>
                <c:formatCode>0.00</c:formatCode>
                <c:ptCount val="121"/>
                <c:pt idx="0">
                  <c:v>57.954000000000008</c:v>
                </c:pt>
                <c:pt idx="1">
                  <c:v>58.186400000000006</c:v>
                </c:pt>
                <c:pt idx="2">
                  <c:v>58.253999999999998</c:v>
                </c:pt>
                <c:pt idx="3">
                  <c:v>58.226500000000001</c:v>
                </c:pt>
                <c:pt idx="4">
                  <c:v>58.138199999999998</c:v>
                </c:pt>
                <c:pt idx="5">
                  <c:v>58.14</c:v>
                </c:pt>
                <c:pt idx="6">
                  <c:v>58.135300000000001</c:v>
                </c:pt>
                <c:pt idx="7">
                  <c:v>58.152899999999995</c:v>
                </c:pt>
                <c:pt idx="8">
                  <c:v>58.054600000000001</c:v>
                </c:pt>
                <c:pt idx="9">
                  <c:v>57.944499999999998</c:v>
                </c:pt>
                <c:pt idx="10">
                  <c:v>57.826799999999999</c:v>
                </c:pt>
                <c:pt idx="11">
                  <c:v>57.818899999999992</c:v>
                </c:pt>
                <c:pt idx="12">
                  <c:v>57.770900000000005</c:v>
                </c:pt>
                <c:pt idx="13">
                  <c:v>57.835899999999995</c:v>
                </c:pt>
                <c:pt idx="14">
                  <c:v>57.969000000000001</c:v>
                </c:pt>
                <c:pt idx="15">
                  <c:v>58.098000000000006</c:v>
                </c:pt>
                <c:pt idx="16">
                  <c:v>58.104500000000002</c:v>
                </c:pt>
                <c:pt idx="17">
                  <c:v>58.128899999999994</c:v>
                </c:pt>
                <c:pt idx="18">
                  <c:v>58.334399999999995</c:v>
                </c:pt>
                <c:pt idx="19">
                  <c:v>58.405499999999996</c:v>
                </c:pt>
                <c:pt idx="20">
                  <c:v>58.453599999999994</c:v>
                </c:pt>
                <c:pt idx="21">
                  <c:v>58.642200000000003</c:v>
                </c:pt>
                <c:pt idx="22">
                  <c:v>58.872100000000003</c:v>
                </c:pt>
                <c:pt idx="23">
                  <c:v>59.103399999999993</c:v>
                </c:pt>
                <c:pt idx="24">
                  <c:v>59.313800000000008</c:v>
                </c:pt>
                <c:pt idx="25">
                  <c:v>59.226599999999998</c:v>
                </c:pt>
                <c:pt idx="26">
                  <c:v>58.911500000000004</c:v>
                </c:pt>
                <c:pt idx="27">
                  <c:v>58.501599999999996</c:v>
                </c:pt>
                <c:pt idx="28">
                  <c:v>58.066200000000002</c:v>
                </c:pt>
                <c:pt idx="29">
                  <c:v>57.659199999999998</c:v>
                </c:pt>
                <c:pt idx="30">
                  <c:v>57.198099999999997</c:v>
                </c:pt>
                <c:pt idx="31">
                  <c:v>56.792500000000004</c:v>
                </c:pt>
                <c:pt idx="32">
                  <c:v>56.366199999999999</c:v>
                </c:pt>
                <c:pt idx="33">
                  <c:v>56.022499999999994</c:v>
                </c:pt>
                <c:pt idx="34">
                  <c:v>55.778499999999994</c:v>
                </c:pt>
                <c:pt idx="35">
                  <c:v>55.573899999999995</c:v>
                </c:pt>
                <c:pt idx="36">
                  <c:v>55.335199999999993</c:v>
                </c:pt>
                <c:pt idx="37">
                  <c:v>55.0685</c:v>
                </c:pt>
                <c:pt idx="38">
                  <c:v>54.811200000000007</c:v>
                </c:pt>
                <c:pt idx="39">
                  <c:v>54.573499999999996</c:v>
                </c:pt>
                <c:pt idx="40">
                  <c:v>54.372</c:v>
                </c:pt>
                <c:pt idx="41">
                  <c:v>54.211600000000004</c:v>
                </c:pt>
                <c:pt idx="42">
                  <c:v>54.045000000000002</c:v>
                </c:pt>
                <c:pt idx="43">
                  <c:v>53.862600000000008</c:v>
                </c:pt>
                <c:pt idx="44">
                  <c:v>53.631300000000003</c:v>
                </c:pt>
                <c:pt idx="45">
                  <c:v>53.374699999999997</c:v>
                </c:pt>
                <c:pt idx="46">
                  <c:v>53.101399999999998</c:v>
                </c:pt>
                <c:pt idx="47">
                  <c:v>52.759699999999995</c:v>
                </c:pt>
                <c:pt idx="48">
                  <c:v>52.396600000000007</c:v>
                </c:pt>
                <c:pt idx="49">
                  <c:v>52.012899999999995</c:v>
                </c:pt>
                <c:pt idx="50">
                  <c:v>51.612400000000001</c:v>
                </c:pt>
                <c:pt idx="51">
                  <c:v>51.269799999999996</c:v>
                </c:pt>
                <c:pt idx="52">
                  <c:v>50.958400000000005</c:v>
                </c:pt>
                <c:pt idx="53">
                  <c:v>50.684700000000007</c:v>
                </c:pt>
                <c:pt idx="54">
                  <c:v>50.4039</c:v>
                </c:pt>
                <c:pt idx="55">
                  <c:v>50.1235</c:v>
                </c:pt>
                <c:pt idx="56">
                  <c:v>49.837299999999999</c:v>
                </c:pt>
                <c:pt idx="57">
                  <c:v>49.556600000000003</c:v>
                </c:pt>
                <c:pt idx="58">
                  <c:v>49.270699999999998</c:v>
                </c:pt>
                <c:pt idx="59">
                  <c:v>48.889400000000002</c:v>
                </c:pt>
                <c:pt idx="60">
                  <c:v>48.510799999999996</c:v>
                </c:pt>
                <c:pt idx="61">
                  <c:v>48.167400000000001</c:v>
                </c:pt>
                <c:pt idx="62">
                  <c:v>47.846299999999999</c:v>
                </c:pt>
                <c:pt idx="63">
                  <c:v>47.540300000000002</c:v>
                </c:pt>
                <c:pt idx="64">
                  <c:v>47.253699999999995</c:v>
                </c:pt>
                <c:pt idx="65">
                  <c:v>46.9908</c:v>
                </c:pt>
                <c:pt idx="66">
                  <c:v>46.713999999999999</c:v>
                </c:pt>
                <c:pt idx="67">
                  <c:v>46.448799999999999</c:v>
                </c:pt>
                <c:pt idx="68">
                  <c:v>46.232399999999998</c:v>
                </c:pt>
                <c:pt idx="69">
                  <c:v>46.040599999999998</c:v>
                </c:pt>
                <c:pt idx="70">
                  <c:v>45.848299999999995</c:v>
                </c:pt>
                <c:pt idx="71">
                  <c:v>45.598599999999998</c:v>
                </c:pt>
                <c:pt idx="72">
                  <c:v>45.400800000000004</c:v>
                </c:pt>
                <c:pt idx="73">
                  <c:v>45.3127</c:v>
                </c:pt>
                <c:pt idx="74">
                  <c:v>45.265799999999999</c:v>
                </c:pt>
                <c:pt idx="75">
                  <c:v>45.279599999999995</c:v>
                </c:pt>
                <c:pt idx="76">
                  <c:v>45.254399999999997</c:v>
                </c:pt>
                <c:pt idx="77">
                  <c:v>45.222200000000001</c:v>
                </c:pt>
                <c:pt idx="78">
                  <c:v>45.233499999999999</c:v>
                </c:pt>
                <c:pt idx="79">
                  <c:v>45.429299999999998</c:v>
                </c:pt>
                <c:pt idx="80">
                  <c:v>45.749600000000001</c:v>
                </c:pt>
                <c:pt idx="81">
                  <c:v>46.053399999999996</c:v>
                </c:pt>
                <c:pt idx="82">
                  <c:v>46.448699999999995</c:v>
                </c:pt>
                <c:pt idx="83">
                  <c:v>46.822699999999998</c:v>
                </c:pt>
                <c:pt idx="84">
                  <c:v>47.222099999999998</c:v>
                </c:pt>
                <c:pt idx="85">
                  <c:v>47.568300000000001</c:v>
                </c:pt>
                <c:pt idx="86">
                  <c:v>47.914400000000001</c:v>
                </c:pt>
                <c:pt idx="87">
                  <c:v>48.314299999999996</c:v>
                </c:pt>
                <c:pt idx="88">
                  <c:v>48.737499999999997</c:v>
                </c:pt>
                <c:pt idx="89">
                  <c:v>49.2074</c:v>
                </c:pt>
                <c:pt idx="90">
                  <c:v>49.717299999999994</c:v>
                </c:pt>
                <c:pt idx="91">
                  <c:v>50.189799999999998</c:v>
                </c:pt>
                <c:pt idx="92">
                  <c:v>50.609300000000005</c:v>
                </c:pt>
                <c:pt idx="93">
                  <c:v>51.017400000000002</c:v>
                </c:pt>
                <c:pt idx="94">
                  <c:v>51.3705</c:v>
                </c:pt>
                <c:pt idx="95">
                  <c:v>51.7042</c:v>
                </c:pt>
                <c:pt idx="96">
                  <c:v>52.086299999999994</c:v>
                </c:pt>
                <c:pt idx="97">
                  <c:v>52.494900000000001</c:v>
                </c:pt>
                <c:pt idx="98">
                  <c:v>52.877099999999999</c:v>
                </c:pt>
                <c:pt idx="99">
                  <c:v>53.276000000000003</c:v>
                </c:pt>
                <c:pt idx="100">
                  <c:v>53.662100000000002</c:v>
                </c:pt>
                <c:pt idx="101">
                  <c:v>54.095099999999995</c:v>
                </c:pt>
                <c:pt idx="102">
                  <c:v>54.545400000000001</c:v>
                </c:pt>
                <c:pt idx="103">
                  <c:v>54.9435</c:v>
                </c:pt>
                <c:pt idx="104">
                  <c:v>55.156400000000005</c:v>
                </c:pt>
                <c:pt idx="105">
                  <c:v>55.185200000000002</c:v>
                </c:pt>
                <c:pt idx="106">
                  <c:v>55.253</c:v>
                </c:pt>
                <c:pt idx="107">
                  <c:v>55.1312</c:v>
                </c:pt>
                <c:pt idx="108">
                  <c:v>55.003999999999998</c:v>
                </c:pt>
                <c:pt idx="109">
                  <c:v>54.921100000000003</c:v>
                </c:pt>
                <c:pt idx="110">
                  <c:v>55.005600000000001</c:v>
                </c:pt>
                <c:pt idx="111">
                  <c:v>55.255099999999999</c:v>
                </c:pt>
                <c:pt idx="112">
                  <c:v>55.545400000000001</c:v>
                </c:pt>
                <c:pt idx="113">
                  <c:v>55.866099999999996</c:v>
                </c:pt>
                <c:pt idx="114">
                  <c:v>56.188400000000001</c:v>
                </c:pt>
                <c:pt idx="115">
                  <c:v>56.3354</c:v>
                </c:pt>
                <c:pt idx="116">
                  <c:v>56.599900000000005</c:v>
                </c:pt>
                <c:pt idx="117">
                  <c:v>57.001599999999996</c:v>
                </c:pt>
                <c:pt idx="118">
                  <c:v>57.100300000000004</c:v>
                </c:pt>
                <c:pt idx="119">
                  <c:v>57.500900000000001</c:v>
                </c:pt>
                <c:pt idx="120">
                  <c:v>57.912399999999998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57.954000000000008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57.954000000000008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57.954000000000008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57.954000000000008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57.954000000000008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57.954000000000008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57.954000000000008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57.954000000000008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57.954000000000008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57.954000000000008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57.954000000000008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57.954000000000008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57.954000000000008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57.954000000000008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57.954000000000008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57.954000000000008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57.954000000000008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57.954000000000008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57.954000000000008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57.954000000000008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57.954000000000008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57.954000000000008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57.954000000000008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57.954000000000008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95.96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2.8329625608636553</c:v>
                </c:pt>
                <c:pt idx="1">
                  <c:v>2.8329625608636553</c:v>
                </c:pt>
                <c:pt idx="2">
                  <c:v>-7</c:v>
                </c:pt>
              </c:numCache>
            </c:numRef>
          </c:xVal>
          <c:yVal>
            <c:numRef>
              <c:f>'R'!$I$5:$I$7</c:f>
              <c:numCache>
                <c:formatCode>0.0_ </c:formatCode>
                <c:ptCount val="3"/>
                <c:pt idx="0">
                  <c:v>0</c:v>
                </c:pt>
                <c:pt idx="1">
                  <c:v>95.95624356592694</c:v>
                </c:pt>
                <c:pt idx="2">
                  <c:v>95.95624356592694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2.8329625608636553</c:v>
                </c:pt>
                <c:pt idx="1">
                  <c:v>2.8329625608636553</c:v>
                </c:pt>
                <c:pt idx="2">
                  <c:v>-7</c:v>
                </c:pt>
              </c:numCache>
            </c:numRef>
          </c:xVal>
          <c:yVal>
            <c:numRef>
              <c:f>'R'!$I$5:$I$7</c:f>
              <c:numCache>
                <c:formatCode>0.0_ </c:formatCode>
                <c:ptCount val="3"/>
                <c:pt idx="0">
                  <c:v>0</c:v>
                </c:pt>
                <c:pt idx="1">
                  <c:v>95.95624356592694</c:v>
                </c:pt>
                <c:pt idx="2">
                  <c:v>95.95624356592694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2.8329625608636553</c:v>
                </c:pt>
              </c:numCache>
            </c:numRef>
          </c:xVal>
          <c:yVal>
            <c:numRef>
              <c:f>'R'!$I$4</c:f>
              <c:numCache>
                <c:formatCode>0.00_ </c:formatCode>
                <c:ptCount val="1"/>
                <c:pt idx="0">
                  <c:v>95.95624356592694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50.55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50.550219999999996</c:v>
                </c:pt>
                <c:pt idx="1">
                  <c:v>50.550219999999996</c:v>
                </c:pt>
                <c:pt idx="2">
                  <c:v>0</c:v>
                </c:pt>
              </c:numCache>
            </c:numRef>
          </c:xVal>
          <c:yVal>
            <c:numRef>
              <c:f>'R2'!$I$5:$I$7</c:f>
              <c:numCache>
                <c:formatCode>0.0_ </c:formatCode>
                <c:ptCount val="3"/>
                <c:pt idx="0">
                  <c:v>0</c:v>
                </c:pt>
                <c:pt idx="1">
                  <c:v>50.988664642093639</c:v>
                </c:pt>
                <c:pt idx="2">
                  <c:v>50.988664642093639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3.02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3.0234999999999999</c:v>
                </c:pt>
                <c:pt idx="1">
                  <c:v>3.0234999999999999</c:v>
                </c:pt>
                <c:pt idx="2">
                  <c:v>0</c:v>
                </c:pt>
              </c:numCache>
            </c:numRef>
          </c:xVal>
          <c:yVal>
            <c:numRef>
              <c:f>'R3'!$I$6:$I$8</c:f>
              <c:numCache>
                <c:formatCode>0.0_ </c:formatCode>
                <c:ptCount val="3"/>
                <c:pt idx="0">
                  <c:v>0</c:v>
                </c:pt>
                <c:pt idx="1">
                  <c:v>94.247969563974081</c:v>
                </c:pt>
                <c:pt idx="2">
                  <c:v>94.247969563974081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감정변이도3.02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3</c:v>
                </c:pt>
                <c:pt idx="1">
                  <c:v>3</c:v>
                </c:pt>
                <c:pt idx="2">
                  <c:v>0</c:v>
                </c:pt>
              </c:numCache>
            </c:numRef>
          </c:xVal>
          <c:yVal>
            <c:numRef>
              <c:f>'R4'!$I$5:$I$7</c:f>
              <c:numCache>
                <c:formatCode>0.0_ </c:formatCode>
                <c:ptCount val="3"/>
                <c:pt idx="0">
                  <c:v>0</c:v>
                </c:pt>
                <c:pt idx="1">
                  <c:v>0.13498980316300932</c:v>
                </c:pt>
                <c:pt idx="2">
                  <c:v>0.13498980316300932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0.60791013088154622</c:v>
                </c:pt>
                <c:pt idx="1">
                  <c:v>0.26257763469228351</c:v>
                </c:pt>
                <c:pt idx="2">
                  <c:v>0.12951223442617033</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0.22356427202320089</c:v>
                </c:pt>
                <c:pt idx="1">
                  <c:v>0.46855718686353603</c:v>
                </c:pt>
                <c:pt idx="2">
                  <c:v>0.30787854111326302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(77.6 , 94.2)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77.565264890828288</c:v>
                      </c:pt>
                    </c:numCache>
                  </c:numRef>
                </c:xVal>
                <c:yVal>
                  <c:numRef>
                    <c:extLst>
                      <c:ext uri="{02D57815-91ED-43cb-92C2-25804820EDAC}">
                        <c15:formulaRef>
                          <c15:sqref>info!$W$20:$W$21</c15:sqref>
                        </c15:formulaRef>
                      </c:ext>
                    </c:extLst>
                    <c:numCache>
                      <c:formatCode>General</c:formatCode>
                      <c:ptCount val="2"/>
                      <c:pt idx="0">
                        <c:v>50</c:v>
                      </c:pt>
                      <c:pt idx="1">
                        <c:v>94.247969563974081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(66.4 , 23.6)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66.377099999999999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76.3673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(77.6 , 94.2)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77.565264890828288</c:v>
                      </c:pt>
                    </c:numCache>
                  </c:numRef>
                </c:xVal>
                <c:yVal>
                  <c:numRef>
                    <c:extLst>
                      <c:ext uri="{02D57815-91ED-43cb-92C2-25804820EDAC}">
                        <c15:formulaRef>
                          <c15:sqref>info!$W$20:$W$21</c15:sqref>
                        </c15:formulaRef>
                      </c:ext>
                    </c:extLst>
                    <c:numCache>
                      <c:formatCode>General</c:formatCode>
                      <c:ptCount val="2"/>
                      <c:pt idx="0">
                        <c:v>50</c:v>
                      </c:pt>
                      <c:pt idx="1">
                        <c:v>94.247969563974081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(66.4 , 23.6)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66.377099999999999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76.3673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(77.6 , 94.2)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77.565264890828288</c:v>
                      </c:pt>
                    </c:numCache>
                  </c:numRef>
                </c:xVal>
                <c:yVal>
                  <c:numRef>
                    <c:extLst>
                      <c:ext uri="{02D57815-91ED-43cb-92C2-25804820EDAC}">
                        <c15:formulaRef>
                          <c15:sqref>info!$W$20:$W$21</c15:sqref>
                        </c15:formulaRef>
                      </c:ext>
                    </c:extLst>
                    <c:numCache>
                      <c:formatCode>General</c:formatCode>
                      <c:ptCount val="2"/>
                      <c:pt idx="0">
                        <c:v>50</c:v>
                      </c:pt>
                      <c:pt idx="1">
                        <c:v>94.247969563974081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(66.4 , 23.6)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66.377099999999999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76.3673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(77.6 , 94.2)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77.565264890828288</c:v>
                      </c:pt>
                    </c:numCache>
                  </c:numRef>
                </c:xVal>
                <c:yVal>
                  <c:numRef>
                    <c:extLst>
                      <c:ext uri="{02D57815-91ED-43cb-92C2-25804820EDAC}">
                        <c15:formulaRef>
                          <c15:sqref>info!$W$20:$W$21</c15:sqref>
                        </c15:formulaRef>
                      </c:ext>
                    </c:extLst>
                    <c:numCache>
                      <c:formatCode>General</c:formatCode>
                      <c:ptCount val="2"/>
                      <c:pt idx="0">
                        <c:v>50</c:v>
                      </c:pt>
                      <c:pt idx="1">
                        <c:v>94.247969563974081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(66.4 , 23.6)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66.377099999999999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76.3673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(77.6 , 94.2)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77.565264890828288</c:v>
                      </c:pt>
                    </c:numCache>
                  </c:numRef>
                </c:xVal>
                <c:yVal>
                  <c:numRef>
                    <c:extLst>
                      <c:ext uri="{02D57815-91ED-43cb-92C2-25804820EDAC}">
                        <c15:formulaRef>
                          <c15:sqref>info!$W$20:$W$21</c15:sqref>
                        </c15:formulaRef>
                      </c:ext>
                    </c:extLst>
                    <c:numCache>
                      <c:formatCode>General</c:formatCode>
                      <c:ptCount val="2"/>
                      <c:pt idx="0">
                        <c:v>50</c:v>
                      </c:pt>
                      <c:pt idx="1">
                        <c:v>94.247969563974081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(66.4 , 23.6)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66.377099999999999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76.3673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(77.6 , 94.2)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77.565264890828288</c:v>
                      </c:pt>
                    </c:numCache>
                  </c:numRef>
                </c:xVal>
                <c:yVal>
                  <c:numRef>
                    <c:extLst>
                      <c:ext uri="{02D57815-91ED-43cb-92C2-25804820EDAC}">
                        <c15:formulaRef>
                          <c15:sqref>info!$W$20:$W$21</c15:sqref>
                        </c15:formulaRef>
                      </c:ext>
                    </c:extLst>
                    <c:numCache>
                      <c:formatCode>General</c:formatCode>
                      <c:ptCount val="2"/>
                      <c:pt idx="0">
                        <c:v>50</c:v>
                      </c:pt>
                      <c:pt idx="1">
                        <c:v>94.247969563974081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(66.4 , 23.6)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66.377099999999999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76.3673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(77.6 , 94.2)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77.565264890828288</c:v>
                      </c:pt>
                    </c:numCache>
                  </c:numRef>
                </c:xVal>
                <c:yVal>
                  <c:numRef>
                    <c:extLst>
                      <c:ext uri="{02D57815-91ED-43cb-92C2-25804820EDAC}">
                        <c15:formulaRef>
                          <c15:sqref>info!$W$20:$W$21</c15:sqref>
                        </c15:formulaRef>
                      </c:ext>
                    </c:extLst>
                    <c:numCache>
                      <c:formatCode>General</c:formatCode>
                      <c:ptCount val="2"/>
                      <c:pt idx="0">
                        <c:v>50</c:v>
                      </c:pt>
                      <c:pt idx="1">
                        <c:v>94.247969563974081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(66.4 , 23.6)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66.377099999999999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76.3673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(77.6 , 94.2)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77.565264890828288</c:v>
                      </c:pt>
                    </c:numCache>
                  </c:numRef>
                </c:xVal>
                <c:yVal>
                  <c:numRef>
                    <c:extLst>
                      <c:ext uri="{02D57815-91ED-43cb-92C2-25804820EDAC}">
                        <c15:formulaRef>
                          <c15:sqref>info!$W$20:$W$21</c15:sqref>
                        </c15:formulaRef>
                      </c:ext>
                    </c:extLst>
                    <c:numCache>
                      <c:formatCode>General</c:formatCode>
                      <c:ptCount val="2"/>
                      <c:pt idx="0">
                        <c:v>50</c:v>
                      </c:pt>
                      <c:pt idx="1">
                        <c:v>94.247969563974081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(66.4 , 23.6)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66.377099999999999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76.3673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(77.6 , 94.2)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77.565264890828288</c:v>
                      </c:pt>
                    </c:numCache>
                  </c:numRef>
                </c:xVal>
                <c:yVal>
                  <c:numRef>
                    <c:extLst>
                      <c:ext uri="{02D57815-91ED-43cb-92C2-25804820EDAC}">
                        <c15:formulaRef>
                          <c15:sqref>info!$W$20:$W$21</c15:sqref>
                        </c15:formulaRef>
                      </c:ext>
                    </c:extLst>
                    <c:numCache>
                      <c:formatCode>General</c:formatCode>
                      <c:ptCount val="2"/>
                      <c:pt idx="0">
                        <c:v>50</c:v>
                      </c:pt>
                      <c:pt idx="1">
                        <c:v>94.247969563974081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(66.4 , 23.6)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66.377099999999999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76.3673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(77.6 , 94.2)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77.565264890828288</c:v>
                      </c:pt>
                    </c:numCache>
                  </c:numRef>
                </c:xVal>
                <c:yVal>
                  <c:numRef>
                    <c:extLst>
                      <c:ext uri="{02D57815-91ED-43cb-92C2-25804820EDAC}">
                        <c15:formulaRef>
                          <c15:sqref>info!$W$20:$W$21</c15:sqref>
                        </c15:formulaRef>
                      </c:ext>
                    </c:extLst>
                    <c:numCache>
                      <c:formatCode>General</c:formatCode>
                      <c:ptCount val="2"/>
                      <c:pt idx="0">
                        <c:v>50</c:v>
                      </c:pt>
                      <c:pt idx="1">
                        <c:v>94.247969563974081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(66.4 , 23.6)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66.377099999999999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76.3673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(77.6 , 94.2)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77.565264890828288</c:v>
                      </c:pt>
                    </c:numCache>
                  </c:numRef>
                </c:xVal>
                <c:yVal>
                  <c:numRef>
                    <c:extLst>
                      <c:ext uri="{02D57815-91ED-43cb-92C2-25804820EDAC}">
                        <c15:formulaRef>
                          <c15:sqref>info!$W$20:$W$21</c15:sqref>
                        </c15:formulaRef>
                      </c:ext>
                    </c:extLst>
                    <c:numCache>
                      <c:formatCode>General</c:formatCode>
                      <c:ptCount val="2"/>
                      <c:pt idx="0">
                        <c:v>50</c:v>
                      </c:pt>
                      <c:pt idx="1">
                        <c:v>94.247969563974081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(66.4 , 23.6)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66.377099999999999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76.3673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(77.6 , 94.2)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77.565264890828288</c:v>
                      </c:pt>
                    </c:numCache>
                  </c:numRef>
                </c:xVal>
                <c:yVal>
                  <c:numRef>
                    <c:extLst>
                      <c:ext uri="{02D57815-91ED-43cb-92C2-25804820EDAC}">
                        <c15:formulaRef>
                          <c15:sqref>info!$W$20:$W$21</c15:sqref>
                        </c15:formulaRef>
                      </c:ext>
                    </c:extLst>
                    <c:numCache>
                      <c:formatCode>General</c:formatCode>
                      <c:ptCount val="2"/>
                      <c:pt idx="0">
                        <c:v>50</c:v>
                      </c:pt>
                      <c:pt idx="1">
                        <c:v>94.247969563974081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(66.4 , 23.6)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66.377099999999999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76.3673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(77.6 , 94.2)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77.565264890828288</c:v>
                      </c:pt>
                    </c:numCache>
                  </c:numRef>
                </c:xVal>
                <c:yVal>
                  <c:numRef>
                    <c:extLst>
                      <c:ext uri="{02D57815-91ED-43cb-92C2-25804820EDAC}">
                        <c15:formulaRef>
                          <c15:sqref>info!$W$20:$W$21</c15:sqref>
                        </c15:formulaRef>
                      </c:ext>
                    </c:extLst>
                    <c:numCache>
                      <c:formatCode>General</c:formatCode>
                      <c:ptCount val="2"/>
                      <c:pt idx="0">
                        <c:v>50</c:v>
                      </c:pt>
                      <c:pt idx="1">
                        <c:v>94.247969563974081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(66.4 , 23.6)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66.377099999999999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76.3673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(77.6 , 94.2)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77.565264890828288</c:v>
                      </c:pt>
                    </c:numCache>
                  </c:numRef>
                </c:xVal>
                <c:yVal>
                  <c:numRef>
                    <c:extLst>
                      <c:ext uri="{02D57815-91ED-43cb-92C2-25804820EDAC}">
                        <c15:formulaRef>
                          <c15:sqref>info!$W$20:$W$21</c15:sqref>
                        </c15:formulaRef>
                      </c:ext>
                    </c:extLst>
                    <c:numCache>
                      <c:formatCode>General</c:formatCode>
                      <c:ptCount val="2"/>
                      <c:pt idx="0">
                        <c:v>50</c:v>
                      </c:pt>
                      <c:pt idx="1">
                        <c:v>94.247969563974081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(66.4 , 23.6)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66.377099999999999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76.3673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5\vision%5eBXBr%5e2%5e9%5e\2025-06-15%2014_03_4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5\vision%5eBXBr%5e2%5e9%5e\2025-06-15%2014_03_4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FFBA802A-2481-0D88-D342-DAF0A2082168}"/>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A6189119-F95D-8B0A-7BBE-FA01DB122C2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45823.586550925924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BXBr</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9</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45823.586550925924</v>
      </c>
      <c r="H7" s="876"/>
      <c r="I7" s="877"/>
      <c r="J7" s="166" t="str">
        <f>lang!B160</f>
        <v>나이</v>
      </c>
      <c r="K7" s="878" t="str">
        <f>IF(FH_info!B2="","",TRIM(MID(SUBSTITUTE(FH_info!B2,"^",REPT(" ",LEN(FH_info!B2))),LEN(FH_info!B2)*4-LEN(FH_info!B2)+1,LEN(FH_info!B2))))</f>
        <v>9</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BXBr</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2.8329625608636553</v>
      </c>
      <c r="I20" s="862"/>
      <c r="J20" s="311" t="str">
        <f>lang!B174</f>
        <v>정보량</v>
      </c>
      <c r="K20" s="236">
        <f ca="1">info!N9</f>
        <v>53.101682644628077</v>
      </c>
      <c r="L20" s="312" t="str">
        <f>lang!B175</f>
        <v>에너지</v>
      </c>
      <c r="M20" s="863">
        <f ca="1">info!M9</f>
        <v>6.1093867768595045</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편안하고 기분좋은 정서 상태이다.심리적 정보가 감소할 가능성이 있다. 에너지 칼로리 소모량이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44.258099999999999</v>
      </c>
      <c r="N32" s="816"/>
      <c r="O32" s="817">
        <f>Measurement!N7</f>
        <v>49.243600000000001</v>
      </c>
      <c r="P32" s="818"/>
      <c r="Q32" s="819">
        <f>Measurement!T7</f>
        <v>54.679400000000001</v>
      </c>
      <c r="R32" s="820"/>
    </row>
    <row r="33" spans="3:18" ht="12.75" customHeight="1">
      <c r="C33" s="77"/>
      <c r="I33" s="502">
        <f>Measurement!L8</f>
        <v>1</v>
      </c>
      <c r="J33" s="139" t="str">
        <f>lang!B15</f>
        <v>스트레스</v>
      </c>
      <c r="K33" s="90" t="s">
        <v>226</v>
      </c>
      <c r="L33" s="504" t="str">
        <f>Measurement!Y8</f>
        <v>매우 낮음</v>
      </c>
      <c r="M33" s="792">
        <f>Measurement!R8</f>
        <v>10.9145</v>
      </c>
      <c r="N33" s="793"/>
      <c r="O33" s="806">
        <f>Measurement!N8</f>
        <v>18.846800000000002</v>
      </c>
      <c r="P33" s="807"/>
      <c r="Q33" s="792">
        <f>Measurement!T8</f>
        <v>40.756599999999999</v>
      </c>
      <c r="R33" s="808"/>
    </row>
    <row r="34" spans="3:18" ht="12.75" customHeight="1">
      <c r="C34" s="77"/>
      <c r="I34" s="502">
        <f>Measurement!L9</f>
        <v>3</v>
      </c>
      <c r="J34" s="139" t="str">
        <f>lang!B16</f>
        <v>불안</v>
      </c>
      <c r="K34" s="90" t="s">
        <v>227</v>
      </c>
      <c r="L34" s="504" t="str">
        <f>Measurement!Y9</f>
        <v>보통</v>
      </c>
      <c r="M34" s="792">
        <f>Measurement!R9</f>
        <v>4.2061700000000002</v>
      </c>
      <c r="N34" s="793"/>
      <c r="O34" s="806">
        <f>Measurement!N9</f>
        <v>20.952000000000002</v>
      </c>
      <c r="P34" s="807"/>
      <c r="Q34" s="792">
        <f>Measurement!T9</f>
        <v>48.302900000000001</v>
      </c>
      <c r="R34" s="808"/>
    </row>
    <row r="35" spans="3:18" ht="12.75" customHeight="1">
      <c r="C35" s="77"/>
      <c r="I35" s="502">
        <f>Measurement!L10</f>
        <v>3</v>
      </c>
      <c r="J35" s="139" t="str">
        <f>lang!B17</f>
        <v>의심</v>
      </c>
      <c r="K35" s="90" t="s">
        <v>225</v>
      </c>
      <c r="L35" s="504" t="str">
        <f>Measurement!Y10</f>
        <v>보통</v>
      </c>
      <c r="M35" s="792">
        <f>Measurement!R10</f>
        <v>27.426500000000001</v>
      </c>
      <c r="N35" s="793"/>
      <c r="O35" s="806">
        <f>Measurement!N10</f>
        <v>30.2316</v>
      </c>
      <c r="P35" s="807"/>
      <c r="Q35" s="792">
        <f>Measurement!T10</f>
        <v>37.139699999999998</v>
      </c>
      <c r="R35" s="808"/>
    </row>
    <row r="36" spans="3:18" ht="12.75" customHeight="1">
      <c r="C36" s="77"/>
      <c r="I36" s="502">
        <f>Measurement!L11</f>
        <v>3</v>
      </c>
      <c r="J36" s="139" t="str">
        <f>lang!B18</f>
        <v>밸런스</v>
      </c>
      <c r="K36" s="90" t="s">
        <v>2171</v>
      </c>
      <c r="L36" s="504" t="str">
        <f>Measurement!Y11</f>
        <v>보통</v>
      </c>
      <c r="M36" s="792">
        <f>Measurement!R11</f>
        <v>47.341500000000003</v>
      </c>
      <c r="N36" s="793"/>
      <c r="O36" s="806">
        <f>Measurement!N11</f>
        <v>67.921000000000006</v>
      </c>
      <c r="P36" s="807"/>
      <c r="Q36" s="792">
        <f>Measurement!T11</f>
        <v>82.492999999999995</v>
      </c>
      <c r="R36" s="808"/>
    </row>
    <row r="37" spans="3:18" ht="12.75" customHeight="1">
      <c r="C37" s="77"/>
      <c r="I37" s="502">
        <f>Measurement!L12</f>
        <v>5</v>
      </c>
      <c r="J37" s="139" t="str">
        <f>lang!B19</f>
        <v>카리스마</v>
      </c>
      <c r="K37" s="90" t="s">
        <v>229</v>
      </c>
      <c r="L37" s="504" t="str">
        <f>Measurement!Y12</f>
        <v>매우 높음</v>
      </c>
      <c r="M37" s="792">
        <f>Measurement!R12</f>
        <v>27.1235</v>
      </c>
      <c r="N37" s="793"/>
      <c r="O37" s="806">
        <f>Measurement!N12</f>
        <v>81.533900000000003</v>
      </c>
      <c r="P37" s="807"/>
      <c r="Q37" s="792">
        <f>Measurement!T12</f>
        <v>90.769499999999994</v>
      </c>
      <c r="R37" s="808"/>
    </row>
    <row r="38" spans="3:18" ht="12.75" customHeight="1">
      <c r="C38" s="77"/>
      <c r="I38" s="502">
        <f>Measurement!L13</f>
        <v>5</v>
      </c>
      <c r="J38" s="139" t="str">
        <f>lang!B20</f>
        <v>에너지</v>
      </c>
      <c r="K38" s="90" t="s">
        <v>2170</v>
      </c>
      <c r="L38" s="504" t="str">
        <f>Measurement!Y13</f>
        <v>매우 높음</v>
      </c>
      <c r="M38" s="792">
        <f>Measurement!R13</f>
        <v>45.254399999999997</v>
      </c>
      <c r="N38" s="793"/>
      <c r="O38" s="806">
        <f>Measurement!N13</f>
        <v>51.396599999999999</v>
      </c>
      <c r="P38" s="807"/>
      <c r="Q38" s="792">
        <f>Measurement!T13</f>
        <v>57.421100000000003</v>
      </c>
      <c r="R38" s="808"/>
    </row>
    <row r="39" spans="3:18" ht="12.75" customHeight="1">
      <c r="C39" s="77"/>
      <c r="I39" s="502">
        <f>Measurement!L14</f>
        <v>4</v>
      </c>
      <c r="J39" s="139" t="str">
        <f>lang!B21</f>
        <v>자기조절</v>
      </c>
      <c r="K39" s="90" t="s">
        <v>230</v>
      </c>
      <c r="L39" s="504" t="str">
        <f>Measurement!Y14</f>
        <v>높음</v>
      </c>
      <c r="M39" s="792">
        <f>Measurement!R14</f>
        <v>42.514299999999999</v>
      </c>
      <c r="N39" s="793"/>
      <c r="O39" s="806">
        <f>Measurement!N14</f>
        <v>75.287300000000002</v>
      </c>
      <c r="P39" s="807"/>
      <c r="Q39" s="792">
        <f>Measurement!T14</f>
        <v>84.375500000000002</v>
      </c>
      <c r="R39" s="808"/>
    </row>
    <row r="40" spans="3:18" ht="12.75" customHeight="1">
      <c r="C40" s="77"/>
      <c r="I40" s="502">
        <f>Measurement!L15</f>
        <v>3</v>
      </c>
      <c r="J40" s="139" t="str">
        <f>lang!B22</f>
        <v>억제</v>
      </c>
      <c r="K40" s="91" t="s">
        <v>248</v>
      </c>
      <c r="L40" s="504" t="str">
        <f>Measurement!Y15</f>
        <v>보통</v>
      </c>
      <c r="M40" s="792">
        <f>Measurement!R15</f>
        <v>12.6197</v>
      </c>
      <c r="N40" s="793"/>
      <c r="O40" s="806">
        <f>Measurement!N15</f>
        <v>20.008500000000002</v>
      </c>
      <c r="P40" s="807"/>
      <c r="Q40" s="792">
        <f>Measurement!T15</f>
        <v>34.388599999999997</v>
      </c>
      <c r="R40" s="808"/>
    </row>
    <row r="41" spans="3:18" ht="12.75" customHeight="1" thickBot="1">
      <c r="C41" s="77"/>
      <c r="I41" s="502">
        <f>Measurement!L16</f>
        <v>3</v>
      </c>
      <c r="J41" s="140" t="str">
        <f>lang!B23</f>
        <v>신경성</v>
      </c>
      <c r="K41" s="92" t="s">
        <v>231</v>
      </c>
      <c r="L41" s="504" t="str">
        <f>Measurement!Y16</f>
        <v>보통</v>
      </c>
      <c r="M41" s="794">
        <f>Measurement!R16</f>
        <v>2.0827900000000001</v>
      </c>
      <c r="N41" s="795"/>
      <c r="O41" s="796">
        <f>Measurement!N16</f>
        <v>38.8215</v>
      </c>
      <c r="P41" s="797"/>
      <c r="Q41" s="794">
        <f>Measurement!T16</f>
        <v>49.122599999999998</v>
      </c>
      <c r="R41" s="798"/>
    </row>
    <row r="42" spans="3:18" ht="29.25" customHeight="1" thickBot="1">
      <c r="C42" s="77"/>
      <c r="I42" s="84"/>
      <c r="J42" s="780" t="str">
        <f>lang!B215</f>
        <v>감정변이도</v>
      </c>
      <c r="K42" s="781"/>
      <c r="L42" s="319" t="str">
        <f>info!V43</f>
        <v>보통</v>
      </c>
      <c r="M42" s="782">
        <f>info!W43</f>
        <v>18.410299999999999</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3.0234999999999999</v>
      </c>
      <c r="E44" s="249" t="s">
        <v>1072</v>
      </c>
      <c r="G44" s="289"/>
      <c r="H44" s="289"/>
      <c r="I44" s="290"/>
      <c r="J44" s="802">
        <f>info!$W$36</f>
        <v>50.550219999999996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45823.586550925924</v>
      </c>
      <c r="H7" s="876"/>
      <c r="I7" s="877"/>
      <c r="J7" s="166" t="str">
        <f>lang!B160</f>
        <v>나이</v>
      </c>
      <c r="K7" s="878" t="str">
        <f>IF(FH_info!B2="","",TRIM(MID(SUBSTITUTE(FH_info!B2,"^",REPT(" ",LEN(FH_info!B2))),LEN(FH_info!B2)*4-LEN(FH_info!B2)+1,LEN(FH_info!B2))))</f>
        <v>9</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BXBr</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2.8329625608636553</v>
      </c>
      <c r="I20" s="862"/>
      <c r="J20" s="311" t="str">
        <f>lang!B174</f>
        <v>정보량</v>
      </c>
      <c r="K20" s="236">
        <f ca="1">info!N9</f>
        <v>53.101682644628077</v>
      </c>
      <c r="L20" s="312" t="str">
        <f>lang!B175</f>
        <v>에너지</v>
      </c>
      <c r="M20" s="863">
        <f ca="1">info!M9</f>
        <v>6.1093867768595045</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편안하고 기분좋은 정서 상태이다.심리적 정보가 감소할 가능성이 있다. 에너지 칼로리 소모량이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44.258099999999999</v>
      </c>
      <c r="N32" s="816"/>
      <c r="O32" s="817">
        <f>Measurement!N7</f>
        <v>49.243600000000001</v>
      </c>
      <c r="P32" s="818"/>
      <c r="Q32" s="819">
        <f>Measurement!T7</f>
        <v>54.679400000000001</v>
      </c>
      <c r="R32" s="820"/>
    </row>
    <row r="33" spans="3:18" ht="12.75" customHeight="1">
      <c r="C33" s="77"/>
      <c r="I33" s="502">
        <f>Measurement!L8</f>
        <v>1</v>
      </c>
      <c r="J33" s="139" t="str">
        <f>lang!B15</f>
        <v>스트레스</v>
      </c>
      <c r="K33" s="90" t="s">
        <v>226</v>
      </c>
      <c r="L33" s="504" t="str">
        <f>Measurement!Y8</f>
        <v>매우 낮음</v>
      </c>
      <c r="M33" s="792">
        <f>Measurement!R8</f>
        <v>10.9145</v>
      </c>
      <c r="N33" s="793"/>
      <c r="O33" s="806">
        <f>Measurement!N8</f>
        <v>18.846800000000002</v>
      </c>
      <c r="P33" s="807"/>
      <c r="Q33" s="792">
        <f>Measurement!T8</f>
        <v>40.756599999999999</v>
      </c>
      <c r="R33" s="808"/>
    </row>
    <row r="34" spans="3:18" ht="12.75" customHeight="1">
      <c r="C34" s="77"/>
      <c r="I34" s="502">
        <f>Measurement!L9</f>
        <v>3</v>
      </c>
      <c r="J34" s="139" t="str">
        <f>lang!B16</f>
        <v>불안</v>
      </c>
      <c r="K34" s="90" t="s">
        <v>227</v>
      </c>
      <c r="L34" s="504" t="str">
        <f>Measurement!Y9</f>
        <v>보통</v>
      </c>
      <c r="M34" s="792">
        <f>Measurement!R9</f>
        <v>4.2061700000000002</v>
      </c>
      <c r="N34" s="793"/>
      <c r="O34" s="806">
        <f>Measurement!N9</f>
        <v>20.952000000000002</v>
      </c>
      <c r="P34" s="807"/>
      <c r="Q34" s="792">
        <f>Measurement!T9</f>
        <v>48.302900000000001</v>
      </c>
      <c r="R34" s="808"/>
    </row>
    <row r="35" spans="3:18" ht="12.75" customHeight="1">
      <c r="C35" s="77"/>
      <c r="I35" s="502">
        <f>Measurement!L10</f>
        <v>3</v>
      </c>
      <c r="J35" s="139" t="str">
        <f>lang!B17</f>
        <v>의심</v>
      </c>
      <c r="K35" s="90" t="s">
        <v>225</v>
      </c>
      <c r="L35" s="504" t="str">
        <f>Measurement!Y10</f>
        <v>보통</v>
      </c>
      <c r="M35" s="792">
        <f>Measurement!R10</f>
        <v>27.426500000000001</v>
      </c>
      <c r="N35" s="793"/>
      <c r="O35" s="806">
        <f>Measurement!N10</f>
        <v>30.2316</v>
      </c>
      <c r="P35" s="807"/>
      <c r="Q35" s="792">
        <f>Measurement!T10</f>
        <v>37.139699999999998</v>
      </c>
      <c r="R35" s="808"/>
    </row>
    <row r="36" spans="3:18" ht="12.75" customHeight="1">
      <c r="C36" s="77"/>
      <c r="I36" s="502">
        <f>Measurement!L11</f>
        <v>3</v>
      </c>
      <c r="J36" s="139" t="str">
        <f>lang!B18</f>
        <v>밸런스</v>
      </c>
      <c r="K36" s="90" t="s">
        <v>2171</v>
      </c>
      <c r="L36" s="504" t="str">
        <f>Measurement!Y11</f>
        <v>보통</v>
      </c>
      <c r="M36" s="792">
        <f>Measurement!R11</f>
        <v>47.341500000000003</v>
      </c>
      <c r="N36" s="793"/>
      <c r="O36" s="806">
        <f>Measurement!N11</f>
        <v>67.921000000000006</v>
      </c>
      <c r="P36" s="807"/>
      <c r="Q36" s="792">
        <f>Measurement!T11</f>
        <v>82.492999999999995</v>
      </c>
      <c r="R36" s="808"/>
    </row>
    <row r="37" spans="3:18" ht="12.75" customHeight="1">
      <c r="C37" s="77"/>
      <c r="I37" s="502">
        <f>Measurement!L12</f>
        <v>5</v>
      </c>
      <c r="J37" s="139" t="str">
        <f>lang!B19</f>
        <v>카리스마</v>
      </c>
      <c r="K37" s="90" t="s">
        <v>229</v>
      </c>
      <c r="L37" s="504" t="str">
        <f>Measurement!Y12</f>
        <v>매우 높음</v>
      </c>
      <c r="M37" s="792">
        <f>Measurement!R12</f>
        <v>27.1235</v>
      </c>
      <c r="N37" s="793"/>
      <c r="O37" s="806">
        <f>Measurement!N12</f>
        <v>81.533900000000003</v>
      </c>
      <c r="P37" s="807"/>
      <c r="Q37" s="792">
        <f>Measurement!T12</f>
        <v>90.769499999999994</v>
      </c>
      <c r="R37" s="808"/>
    </row>
    <row r="38" spans="3:18" ht="12.75" customHeight="1">
      <c r="C38" s="77"/>
      <c r="I38" s="502">
        <f>Measurement!L13</f>
        <v>5</v>
      </c>
      <c r="J38" s="139" t="str">
        <f>lang!B20</f>
        <v>에너지</v>
      </c>
      <c r="K38" s="90" t="s">
        <v>2170</v>
      </c>
      <c r="L38" s="504" t="str">
        <f>Measurement!Y13</f>
        <v>매우 높음</v>
      </c>
      <c r="M38" s="792">
        <f>Measurement!R13</f>
        <v>45.254399999999997</v>
      </c>
      <c r="N38" s="793"/>
      <c r="O38" s="806">
        <f>Measurement!N13</f>
        <v>51.396599999999999</v>
      </c>
      <c r="P38" s="807"/>
      <c r="Q38" s="792">
        <f>Measurement!T13</f>
        <v>57.421100000000003</v>
      </c>
      <c r="R38" s="808"/>
    </row>
    <row r="39" spans="3:18" ht="12.75" customHeight="1">
      <c r="C39" s="77"/>
      <c r="I39" s="502">
        <f>Measurement!L14</f>
        <v>4</v>
      </c>
      <c r="J39" s="139" t="str">
        <f>lang!B21</f>
        <v>자기조절</v>
      </c>
      <c r="K39" s="90" t="s">
        <v>230</v>
      </c>
      <c r="L39" s="504" t="str">
        <f>Measurement!Y14</f>
        <v>높음</v>
      </c>
      <c r="M39" s="792">
        <f>Measurement!R14</f>
        <v>42.514299999999999</v>
      </c>
      <c r="N39" s="793"/>
      <c r="O39" s="806">
        <f>Measurement!N14</f>
        <v>75.287300000000002</v>
      </c>
      <c r="P39" s="807"/>
      <c r="Q39" s="792">
        <f>Measurement!T14</f>
        <v>84.375500000000002</v>
      </c>
      <c r="R39" s="808"/>
    </row>
    <row r="40" spans="3:18" ht="12.75" customHeight="1">
      <c r="C40" s="77"/>
      <c r="I40" s="502">
        <f>Measurement!L15</f>
        <v>3</v>
      </c>
      <c r="J40" s="139" t="str">
        <f>lang!B22</f>
        <v>억제</v>
      </c>
      <c r="K40" s="91" t="s">
        <v>248</v>
      </c>
      <c r="L40" s="504" t="str">
        <f>Measurement!Y15</f>
        <v>보통</v>
      </c>
      <c r="M40" s="792">
        <f>Measurement!R15</f>
        <v>12.6197</v>
      </c>
      <c r="N40" s="793"/>
      <c r="O40" s="806">
        <f>Measurement!N15</f>
        <v>20.008500000000002</v>
      </c>
      <c r="P40" s="807"/>
      <c r="Q40" s="792">
        <f>Measurement!T15</f>
        <v>34.388599999999997</v>
      </c>
      <c r="R40" s="808"/>
    </row>
    <row r="41" spans="3:18" ht="12.75" customHeight="1" thickBot="1">
      <c r="C41" s="77"/>
      <c r="I41" s="502">
        <f>Measurement!L16</f>
        <v>3</v>
      </c>
      <c r="J41" s="140" t="str">
        <f>lang!B23</f>
        <v>신경성</v>
      </c>
      <c r="K41" s="92" t="s">
        <v>231</v>
      </c>
      <c r="L41" s="504" t="str">
        <f>Measurement!Y16</f>
        <v>보통</v>
      </c>
      <c r="M41" s="794">
        <f>Measurement!R16</f>
        <v>2.0827900000000001</v>
      </c>
      <c r="N41" s="795"/>
      <c r="O41" s="796">
        <f>Measurement!N16</f>
        <v>38.8215</v>
      </c>
      <c r="P41" s="797"/>
      <c r="Q41" s="794">
        <f>Measurement!T16</f>
        <v>49.122599999999998</v>
      </c>
      <c r="R41" s="798"/>
    </row>
    <row r="42" spans="3:18" ht="29.25" customHeight="1" thickBot="1">
      <c r="C42" s="77"/>
      <c r="I42" s="84"/>
      <c r="J42" s="780" t="str">
        <f>lang!B215</f>
        <v>감정변이도</v>
      </c>
      <c r="K42" s="781"/>
      <c r="L42" s="319" t="str">
        <f>info!V43</f>
        <v>보통</v>
      </c>
      <c r="M42" s="782">
        <f>info!W43</f>
        <v>18.410299999999999</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3.0234999999999999</v>
      </c>
      <c r="E44" s="249" t="s">
        <v>1195</v>
      </c>
      <c r="G44" s="289"/>
      <c r="H44" s="289"/>
      <c r="I44" s="290"/>
      <c r="J44" s="802">
        <f>info!$W$36</f>
        <v>50.550219999999996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45823.586550925924</v>
      </c>
      <c r="I7" s="914"/>
      <c r="J7" s="915"/>
      <c r="K7" s="166" t="str">
        <f>lang!B160</f>
        <v>나이</v>
      </c>
      <c r="L7" s="878" t="str">
        <f>IF(FH_info!B2="","",TRIM(MID(SUBSTITUTE(FH_info!B2,"^",REPT(" ",LEN(FH_info!B2))),LEN(FH_info!B2)*4-LEN(FH_info!B2)+1,LEN(FH_info!B2))))</f>
        <v>9</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BXBr</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(-0.06,0)</v>
      </c>
      <c r="S18" s="966"/>
      <c r="T18" s="967"/>
    </row>
    <row r="19" spans="2:22" ht="16.5" customHeight="1">
      <c r="C19" s="136" t="str">
        <f>lang!B328</f>
        <v>최소값</v>
      </c>
      <c r="D19" s="105">
        <f ca="1">info!M7</f>
        <v>45.222200000000001</v>
      </c>
      <c r="E19" s="94" t="str">
        <f>lang!B330</f>
        <v>평균값</v>
      </c>
      <c r="F19" s="971">
        <f ca="1">info!N9</f>
        <v>53.101682644628077</v>
      </c>
      <c r="G19" s="972"/>
      <c r="H19" s="912" t="str">
        <f>lang!B329</f>
        <v>최대값</v>
      </c>
      <c r="I19" s="913"/>
      <c r="J19" s="105">
        <f ca="1">info!M8</f>
        <v>59.313800000000008</v>
      </c>
      <c r="K19" s="137" t="str">
        <f>lang!B328</f>
        <v>최소값</v>
      </c>
      <c r="L19" s="105">
        <f ca="1">info!M5</f>
        <v>5.75</v>
      </c>
      <c r="M19" s="94" t="str">
        <f>lang!B330</f>
        <v>평균값</v>
      </c>
      <c r="N19" s="971">
        <f ca="1">info!M9</f>
        <v>6.1093867768595045</v>
      </c>
      <c r="O19" s="972">
        <f>info!T9</f>
        <v>1</v>
      </c>
      <c r="P19" s="94" t="str">
        <f>lang!B329</f>
        <v>최대값</v>
      </c>
      <c r="Q19" s="105">
        <f ca="1">info!M6</f>
        <v>6.2760000000000007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8.7092497731709315</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3.0235020000000001</v>
      </c>
      <c r="N47" s="986"/>
      <c r="O47" s="451"/>
      <c r="P47" s="491" t="s">
        <v>1101</v>
      </c>
      <c r="Q47" s="987">
        <f>hist!M3</f>
        <v>1.4154580000000001</v>
      </c>
      <c r="R47" s="986"/>
      <c r="S47" s="451"/>
      <c r="T47" s="452"/>
    </row>
    <row r="48" spans="3:20" ht="18" customHeight="1">
      <c r="C48" s="931"/>
      <c r="D48" s="910"/>
      <c r="E48" s="910"/>
      <c r="F48" s="355"/>
      <c r="G48" s="355"/>
      <c r="H48" s="356"/>
      <c r="I48" s="356"/>
      <c r="J48" s="951"/>
      <c r="K48" s="951"/>
      <c r="L48" s="936"/>
      <c r="M48" s="988">
        <f>hist!N2</f>
        <v>0.53892700000000004</v>
      </c>
      <c r="N48" s="989"/>
      <c r="O48" s="451"/>
      <c r="P48" s="491" t="s">
        <v>1102</v>
      </c>
      <c r="Q48" s="986">
        <f>hist!N3</f>
        <v>0.85838400000000004</v>
      </c>
      <c r="R48" s="989"/>
      <c r="S48" s="451"/>
      <c r="T48" s="452"/>
    </row>
    <row r="49" spans="3:20" ht="22.5" customHeight="1" thickBot="1">
      <c r="C49" s="932"/>
      <c r="D49" s="934" t="str">
        <f>lang!B353</f>
        <v>저활력도 (0%)</v>
      </c>
      <c r="E49" s="934"/>
      <c r="F49" s="934"/>
      <c r="G49" s="934"/>
      <c r="H49" s="934"/>
      <c r="I49" s="934"/>
      <c r="J49" s="934"/>
      <c r="K49" s="934"/>
      <c r="L49" s="937"/>
      <c r="M49" s="990">
        <f>hist!O2</f>
        <v>0.29044300000000001</v>
      </c>
      <c r="N49" s="991"/>
      <c r="O49" s="453"/>
      <c r="P49" s="454" t="s">
        <v>1588</v>
      </c>
      <c r="Q49" s="992">
        <f>hist!O3</f>
        <v>0.73682300000000001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vision^BXBr^2^9^</v>
      </c>
      <c r="D4" s="1104"/>
      <c r="E4" s="1104"/>
      <c r="F4" s="1105"/>
      <c r="G4" s="38" t="str">
        <f>lang!B27</f>
        <v>ID</v>
      </c>
      <c r="H4" s="1103"/>
      <c r="I4" s="1104"/>
      <c r="J4" s="1104"/>
      <c r="K4" s="1106"/>
      <c r="AF4" s="169" t="str">
        <f>'Report-뇌피로'!K7</f>
        <v>9</v>
      </c>
      <c r="AG4" s="168" t="s">
        <v>1049</v>
      </c>
      <c r="AZ4" t="s">
        <v>1092</v>
      </c>
      <c r="BK4" t="s">
        <v>1096</v>
      </c>
      <c r="BV4" t="s">
        <v>1094</v>
      </c>
      <c r="CG4" s="305">
        <f>IF(SUM($AY$7:$AY$13)&gt;0,HLOOKUP(1,$BV$6:$CE$8,3,FALSE),"")</f>
        <v>5</v>
      </c>
      <c r="CH4" s="305">
        <f>IF(SUM($AY$7:$AY$13)&gt;0,HLOOKUP(2,$BV$6:$CE$8,3,FALSE),"")</f>
        <v>4</v>
      </c>
      <c r="CI4" t="s">
        <v>1570</v>
      </c>
      <c r="CJ4" s="426">
        <f>DK17*100</f>
        <v>77.565264890828288</v>
      </c>
      <c r="CK4" s="422">
        <f>info!W21</f>
        <v>94.247969563974081</v>
      </c>
      <c r="CL4">
        <f>100-M!B19*100</f>
        <v>76.3673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45823.586550925924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18.410299999999999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9</v>
      </c>
      <c r="BY6" s="220">
        <f t="shared" si="0"/>
        <v>2</v>
      </c>
      <c r="BZ6" s="220">
        <f t="shared" si="0"/>
        <v>1</v>
      </c>
      <c r="CA6" s="220">
        <f t="shared" si="0"/>
        <v>6</v>
      </c>
      <c r="CB6" s="220">
        <f t="shared" si="0"/>
        <v>7</v>
      </c>
      <c r="CC6" s="220">
        <f t="shared" si="0"/>
        <v>8</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49.243600000000001</v>
      </c>
      <c r="O7" s="48">
        <f>M!C5*1</f>
        <v>2.45357</v>
      </c>
      <c r="P7" s="48">
        <f>M!D5*1</f>
        <v>4.9825200000000001</v>
      </c>
      <c r="Q7" s="48">
        <f>M!E5*1</f>
        <v>20</v>
      </c>
      <c r="R7" s="48">
        <f>IF(M!B5="","",M!F5*1)</f>
        <v>44.258099999999999</v>
      </c>
      <c r="S7" s="48">
        <f>M!G5*1</f>
        <v>50</v>
      </c>
      <c r="T7" s="48">
        <f>IF(M!B5="","",M!H5*1)</f>
        <v>54.679400000000001</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1.7997286039546982</v>
      </c>
      <c r="AI7" s="98">
        <v>2.5024862326905418E-2</v>
      </c>
      <c r="AJ7" s="98">
        <v>-7.7313821231156016E-2</v>
      </c>
      <c r="AK7" s="98">
        <v>0.50012525104428274</v>
      </c>
      <c r="AL7" s="98">
        <v>-8.545985269705475E-2</v>
      </c>
      <c r="AM7" s="98">
        <f>$AH7*AI7+$AH8*AI8+$AH9*AI9+$AH10*AI10+$AH11*AI11+$AH12*AI12+$AH13*AI13+$AH14*AI14+$AH15*AI15+$AH16*AI16</f>
        <v>3.2733278029172372</v>
      </c>
      <c r="AN7" s="98">
        <f t="shared" ref="AN7:AP7" si="2">$AH7*AJ7+$AH8*AJ8+$AH9*AJ9+$AH10*AJ10+$AH11*AJ11+$AH12*AJ12+$AH13*AJ13+$AH14*AJ14+$AH15*AJ15+$AH16*AJ16</f>
        <v>-0.522799612116018</v>
      </c>
      <c r="AO7" s="98">
        <f t="shared" si="2"/>
        <v>3.5157287154129135</v>
      </c>
      <c r="AP7" s="98">
        <f t="shared" si="2"/>
        <v>-0.1561218135126759</v>
      </c>
      <c r="AQ7" s="335">
        <f>IF(SUM(N7:N16)&gt;0, 0.8608*AM7+0.333*AN7+0.104*AO7+1.129*AP7,"")</f>
        <v>2.8329625608636553</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49.243600000000001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299.74847187479998</v>
      </c>
      <c r="BL7" s="56">
        <f t="shared" ref="BL7:BT7" si="3">BB7*$AY7+BB8*$AY8+BB9*$AY9+BB10*$AY10+BB11*$AY11+BB12*$AY12+BB13*$AY13+BB14</f>
        <v>285.86143326979999</v>
      </c>
      <c r="BM7" s="56">
        <f t="shared" si="3"/>
        <v>266.34943955180006</v>
      </c>
      <c r="BN7" s="56">
        <f t="shared" si="3"/>
        <v>300.86516617539991</v>
      </c>
      <c r="BO7" s="56">
        <f t="shared" si="3"/>
        <v>320.14015169420009</v>
      </c>
      <c r="BP7" s="56">
        <f t="shared" si="3"/>
        <v>274.17575471399994</v>
      </c>
      <c r="BQ7" s="56">
        <f t="shared" si="3"/>
        <v>271.29210606140009</v>
      </c>
      <c r="BR7" s="56">
        <f t="shared" si="3"/>
        <v>270.91156039179998</v>
      </c>
      <c r="BS7" s="56">
        <f t="shared" si="3"/>
        <v>283.62375865920006</v>
      </c>
      <c r="BT7" s="56">
        <f t="shared" si="3"/>
        <v>245.39017268960009</v>
      </c>
      <c r="BU7" s="56">
        <f>EXP(BK7)+EXP(BL7)+EXP(BM7)+EXP(BN7)+EXP(BO7)+EXP(BP7)+EXP(BQ7)+EXP(BR7)+EXP(BS7)+EXP(BT7)</f>
        <v>1.084179818707536E+139</v>
      </c>
      <c r="BV7" s="56">
        <f>IF(SUM($AY$7:$AY$13)&gt;0,EXP(BK7)/$BU$7,"")</f>
        <v>1.3931759708336626E-9</v>
      </c>
      <c r="BW7" s="56">
        <f t="shared" ref="BW7:CE7" si="4">IF(SUM($AY$7:$AY$13)&gt;0,EXP(BL7)/$BU$7,"")</f>
        <v>1.2970052652176144E-15</v>
      </c>
      <c r="BX7" s="56">
        <f t="shared" si="4"/>
        <v>4.3550238371735807E-24</v>
      </c>
      <c r="BY7" s="56">
        <f t="shared" si="4"/>
        <v>4.2557895905102334E-9</v>
      </c>
      <c r="BZ7" s="56">
        <f t="shared" si="4"/>
        <v>0.99999999435103304</v>
      </c>
      <c r="CA7" s="56">
        <f t="shared" si="4"/>
        <v>1.0912293164908783E-20</v>
      </c>
      <c r="CB7" s="56">
        <f t="shared" si="4"/>
        <v>6.1032804628375808E-22</v>
      </c>
      <c r="CC7" s="56">
        <f t="shared" si="4"/>
        <v>4.1715210847329308E-22</v>
      </c>
      <c r="CD7" s="56">
        <f t="shared" si="4"/>
        <v>1.3839869767046806E-16</v>
      </c>
      <c r="CE7" s="56">
        <f t="shared" si="4"/>
        <v>3.4395101347445648E-33</v>
      </c>
      <c r="CF7" s="418" t="s">
        <v>1870</v>
      </c>
      <c r="CG7" s="221">
        <f>IF(SUM($AY$7:$AY$13)&gt;0,HLOOKUP(1,$BV$6:$CE$7,2,FALSE),"")</f>
        <v>0.99999999435103304</v>
      </c>
      <c r="CH7" s="221">
        <f>IF(SUM($AY$7:$AY$13)&gt;0,HLOOKUP(2,$BV$6:$CE$7,2,FALSE),"")</f>
        <v>4.2557895905102334E-9</v>
      </c>
      <c r="CI7" s="425" t="str">
        <f>"( "&amp;IF(CG7&lt;&gt;"",ROUND(CG7*100,0),"")&amp;" , "&amp;IF(CH7&lt;&gt;"",ROUND(CH7*100,0),"")&amp;" )"</f>
        <v>( 100 , 0 )</v>
      </c>
      <c r="CJ7" s="420">
        <f>CG7</f>
        <v>0.99999999435103304</v>
      </c>
      <c r="CK7" s="420">
        <f>CH7</f>
        <v>4.2557895905102334E-9</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49.243600000000001</v>
      </c>
      <c r="DJ7" s="265">
        <f>(DI7-$DB7)/$DC7</f>
        <v>1.8885187850752845</v>
      </c>
      <c r="DK7" s="266">
        <f>IF(DH7=1,(DJ7-DF7)^2,0)</f>
        <v>0.55077919159916389</v>
      </c>
      <c r="DL7" s="267">
        <f>IF(DH7=1,(DJ7-DG7)^2,0)</f>
        <v>2.0682585114456836E-2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18.846800000000002</v>
      </c>
      <c r="O8" s="48">
        <f>M!C6*1</f>
        <v>4.6303000000000001</v>
      </c>
      <c r="P8" s="48">
        <f>M!D6*1</f>
        <v>24.568100000000001</v>
      </c>
      <c r="Q8" s="48">
        <f>M!E6*1</f>
        <v>20</v>
      </c>
      <c r="R8" s="48">
        <f>IF(M!B6="","",M!F6*1)</f>
        <v>10.9145</v>
      </c>
      <c r="S8" s="48">
        <f>M!G6*1</f>
        <v>40</v>
      </c>
      <c r="T8" s="48">
        <f>IF(M!B6="","",M!H6*1)</f>
        <v>40.756599999999999</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-4.0455363612987671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18.846800000000002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18.846800000000002</v>
      </c>
      <c r="DJ8" s="265">
        <f t="shared" ref="DJ8:DJ14" si="8">(DI8-$DB8)/$DC8</f>
        <v>-1.8147899428978918</v>
      </c>
      <c r="DK8" s="273">
        <f t="shared" ref="DK8:DK14" si="9">IF(DH8=1,(DJ8-DF8)^2,0)</f>
        <v>0.11032385563729905</v>
      </c>
      <c r="DL8" s="274">
        <f t="shared" ref="DL8:DL14" si="10">IF(DH8=1,(DJ8-DG8)^2,0)</f>
        <v>4.3526106847031523</v>
      </c>
    </row>
    <row r="9" spans="2:119" s="5" customFormat="1" ht="24.75" customHeight="1" thickBot="1">
      <c r="B9" s="62" t="str">
        <f>CONCATENATE(M7,"
(20 ~ 50)")</f>
        <v>적극/공격성
(20 ~ 50)</v>
      </c>
      <c r="C9" s="63">
        <f>R7</f>
        <v>44.258099999999999</v>
      </c>
      <c r="D9" s="64">
        <f>N7</f>
        <v>49.243600000000001</v>
      </c>
      <c r="E9" s="65">
        <f>T7</f>
        <v>54.679400000000001</v>
      </c>
      <c r="F9" s="65">
        <f>P7</f>
        <v>4.9825200000000001</v>
      </c>
      <c r="G9" s="66" t="str">
        <f>CONCATENATE(M8,"
(20 ~ 40)")</f>
        <v>스트레스
(20 ~ 40)</v>
      </c>
      <c r="H9" s="63">
        <f>R8</f>
        <v>10.9145</v>
      </c>
      <c r="I9" s="67">
        <f>N8</f>
        <v>18.846800000000002</v>
      </c>
      <c r="J9" s="63">
        <f>T8</f>
        <v>40.756599999999999</v>
      </c>
      <c r="K9" s="68">
        <f>P8</f>
        <v>24.568100000000001</v>
      </c>
      <c r="L9" s="1">
        <f>IF(M!B7="","",IF(N9&lt;U9,1,IF(N9&lt;V9,2,IF(N9&lt;W9,3,IF(N9&lt;X9,4,5)))))</f>
        <v>3</v>
      </c>
      <c r="M9" s="162" t="str">
        <f>lang!B16</f>
        <v>불안</v>
      </c>
      <c r="N9" s="48">
        <f>IF(M!B7="","",M!B7*1)</f>
        <v>20.952000000000002</v>
      </c>
      <c r="O9" s="48">
        <f>M!C7*1</f>
        <v>10.171900000000001</v>
      </c>
      <c r="P9" s="48">
        <f>M!D7*1</f>
        <v>48.548400000000001</v>
      </c>
      <c r="Q9" s="48">
        <f>M!E7*1</f>
        <v>15</v>
      </c>
      <c r="R9" s="48">
        <f>IF(M!B7="","",M!F7*1)</f>
        <v>4.2061700000000002</v>
      </c>
      <c r="S9" s="48">
        <f>M!G7*1</f>
        <v>40</v>
      </c>
      <c r="T9" s="48">
        <f>IF(M!B7="","",M!H7*1)</f>
        <v>48.302900000000001</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-0.26255380437909071</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20.952000000000002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20.952000000000002</v>
      </c>
      <c r="DJ9" s="265">
        <f t="shared" si="8"/>
        <v>-1.0318285830559055</v>
      </c>
      <c r="DK9" s="273">
        <f t="shared" si="9"/>
        <v>3.4728916071581468E-2</v>
      </c>
      <c r="DL9" s="274">
        <f t="shared" si="10"/>
        <v>1.4163695058723633</v>
      </c>
      <c r="DM9"/>
      <c r="DN9"/>
    </row>
    <row r="10" spans="2:119" s="4" customFormat="1" ht="30.3" thickBot="1">
      <c r="B10" s="57" t="str">
        <f>CONCATENATE(M9,"
(15 ~ 40)")</f>
        <v>불안
(15 ~ 40)</v>
      </c>
      <c r="C10" s="17">
        <f>R9</f>
        <v>4.2061700000000002</v>
      </c>
      <c r="D10" s="41">
        <f>N9</f>
        <v>20.952000000000002</v>
      </c>
      <c r="E10" s="43">
        <f>T9</f>
        <v>48.302900000000001</v>
      </c>
      <c r="F10" s="43">
        <f>P9</f>
        <v>48.548400000000001</v>
      </c>
      <c r="G10" s="59" t="str">
        <f>CONCATENATE(M10,"
(20 ~ 50)")</f>
        <v>의심
(20 ~ 50)</v>
      </c>
      <c r="H10" s="17">
        <f>R10</f>
        <v>27.426500000000001</v>
      </c>
      <c r="I10" s="42">
        <f>N10</f>
        <v>30.2316</v>
      </c>
      <c r="J10" s="17">
        <f>T10</f>
        <v>37.139699999999998</v>
      </c>
      <c r="K10" s="18">
        <f>P10</f>
        <v>8.1638199999999994</v>
      </c>
      <c r="L10" s="1">
        <f>IF(M!B8="","",IF(N10&lt;U10,1,IF(N10&lt;V10,2,IF(N10&lt;W10,3,IF(N10&lt;X10,4,5)))))</f>
        <v>3</v>
      </c>
      <c r="M10" s="162" t="str">
        <f>lang!B17</f>
        <v>의심</v>
      </c>
      <c r="N10" s="48">
        <f>IF(M!B8="","",M!B8*1)</f>
        <v>30.2316</v>
      </c>
      <c r="O10" s="48">
        <f>M!C8*1</f>
        <v>2.4680499999999999</v>
      </c>
      <c r="P10" s="48">
        <f>M!D8*1</f>
        <v>8.1638199999999994</v>
      </c>
      <c r="Q10" s="48">
        <f>M!E8*1</f>
        <v>20</v>
      </c>
      <c r="R10" s="48">
        <f>IF(M!B8="","",M!F8*1)</f>
        <v>27.426500000000001</v>
      </c>
      <c r="S10" s="48">
        <f>M!G8*1</f>
        <v>50</v>
      </c>
      <c r="T10" s="48">
        <f>IF(M!B8="","",M!H8*1)</f>
        <v>37.139699999999998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4.2455748914893912E-2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67.921000000000006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67.921000000000006</v>
      </c>
      <c r="DJ10" s="265">
        <f t="shared" si="8"/>
        <v>0.20416060944346831</v>
      </c>
      <c r="DK10" s="273">
        <f t="shared" si="9"/>
        <v>0.21310620543240955</v>
      </c>
      <c r="DL10" s="274">
        <f t="shared" si="10"/>
        <v>3.1272148590801252</v>
      </c>
      <c r="DM10"/>
      <c r="DN10"/>
    </row>
    <row r="11" spans="2:119" s="4" customFormat="1" ht="24.75" customHeight="1" thickBot="1">
      <c r="B11" s="57" t="str">
        <f>CONCATENATE(M11,"
(50 ~ 100)")</f>
        <v>밸런스
(50 ~ 100)</v>
      </c>
      <c r="C11" s="17">
        <f>R11</f>
        <v>47.341500000000003</v>
      </c>
      <c r="D11" s="42">
        <f>N11</f>
        <v>67.921000000000006</v>
      </c>
      <c r="E11" s="17">
        <f>T11</f>
        <v>82.492999999999995</v>
      </c>
      <c r="F11" s="17">
        <f>P11</f>
        <v>10.2256</v>
      </c>
      <c r="G11" s="59" t="str">
        <f>CONCATENATE(M12,"
(40 ~ 100)")</f>
        <v>카리스마
(40 ~ 100)</v>
      </c>
      <c r="H11" s="17">
        <f>R12</f>
        <v>27.1235</v>
      </c>
      <c r="I11" s="42">
        <f>N12</f>
        <v>81.533900000000003</v>
      </c>
      <c r="J11" s="17">
        <f>T12</f>
        <v>90.769499999999994</v>
      </c>
      <c r="K11" s="18">
        <f>P12</f>
        <v>15.456899999999999</v>
      </c>
      <c r="L11" s="1">
        <f>IF(M!B9="","",IF(N11&lt;U11,1,IF(N11&lt;V11,2,IF(N11&lt;W11,3,IF(N11&lt;X11,4,5)))))</f>
        <v>3</v>
      </c>
      <c r="M11" s="162" t="str">
        <f>lang!B18</f>
        <v>밸런스</v>
      </c>
      <c r="N11" s="48">
        <f>IF(M!B9="","",M!B9*1)</f>
        <v>67.921000000000006</v>
      </c>
      <c r="O11" s="48">
        <f>M!C9*1</f>
        <v>6.9453300000000002</v>
      </c>
      <c r="P11" s="48">
        <f>M!D9*1</f>
        <v>10.2256</v>
      </c>
      <c r="Q11" s="48">
        <f>M!E9*1</f>
        <v>50</v>
      </c>
      <c r="R11" s="48">
        <f>IF(M!B9="","",M!F9*1)</f>
        <v>47.341500000000003</v>
      </c>
      <c r="S11" s="48">
        <f>M!G9*1</f>
        <v>100</v>
      </c>
      <c r="T11" s="48">
        <f>IF(M!B9="","",M!H9*1)</f>
        <v>82.492999999999995</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-0.5831888826864875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81.533900000000003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81.533900000000003</v>
      </c>
      <c r="DJ11" s="265">
        <f t="shared" si="8"/>
        <v>1.0851512343220553</v>
      </c>
      <c r="DK11" s="273">
        <f t="shared" si="9"/>
        <v>5.5845868016674381E-3</v>
      </c>
      <c r="DL11" s="274">
        <f t="shared" si="10"/>
        <v>2.1360488788130825</v>
      </c>
      <c r="DM11"/>
      <c r="DN11"/>
    </row>
    <row r="12" spans="2:119" s="4" customFormat="1" ht="24.75" customHeight="1" thickBot="1">
      <c r="B12" s="57" t="str">
        <f>CONCATENATE(M13,"
(10 ~ 50)")</f>
        <v>에너지
(10 ~ 50)</v>
      </c>
      <c r="C12" s="17">
        <f>R13</f>
        <v>45.254399999999997</v>
      </c>
      <c r="D12" s="41">
        <f>N13</f>
        <v>51.396599999999999</v>
      </c>
      <c r="E12" s="43">
        <f>T13</f>
        <v>57.421100000000003</v>
      </c>
      <c r="F12" s="43">
        <f>P13</f>
        <v>4.5324799999999996</v>
      </c>
      <c r="G12" s="59" t="str">
        <f>CONCATENATE(M14,"
(50 ~ 100)")</f>
        <v>자기조절
(50 ~ 100)</v>
      </c>
      <c r="H12" s="17">
        <f>R14</f>
        <v>42.514299999999999</v>
      </c>
      <c r="I12" s="42">
        <f>N14</f>
        <v>75.287300000000002</v>
      </c>
      <c r="J12" s="17">
        <f>T14</f>
        <v>84.375500000000002</v>
      </c>
      <c r="K12" s="18">
        <f>P14</f>
        <v>10.943899999999999</v>
      </c>
      <c r="L12" s="1">
        <f>IF(M!B10="","",IF(N12&lt;U12,1,IF(N12&lt;V12,2,IF(N12&lt;W12,3,IF(N12&lt;X12,4,5)))))</f>
        <v>5</v>
      </c>
      <c r="M12" s="162" t="str">
        <f>lang!B19</f>
        <v>카리스마</v>
      </c>
      <c r="N12" s="48">
        <f>IF(M!B10="","",M!B10*1)</f>
        <v>81.533900000000003</v>
      </c>
      <c r="O12" s="48">
        <f>M!C10*1</f>
        <v>12.602600000000001</v>
      </c>
      <c r="P12" s="48">
        <f>M!D10*1</f>
        <v>15.456899999999999</v>
      </c>
      <c r="Q12" s="48">
        <f>M!E10*1</f>
        <v>40</v>
      </c>
      <c r="R12" s="48">
        <f>IF(M!B10="","",M!F10*1)</f>
        <v>27.1235</v>
      </c>
      <c r="S12" s="48">
        <f>M!G10*1</f>
        <v>100</v>
      </c>
      <c r="T12" s="48">
        <f>IF(M!B10="","",M!H10*1)</f>
        <v>90.769499999999994</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1.2576253254075431</v>
      </c>
      <c r="AI12" s="98">
        <v>0.31913434649697919</v>
      </c>
      <c r="AJ12" s="98">
        <v>3.8587997439955973E-2</v>
      </c>
      <c r="AK12" s="98">
        <v>1.0272327081707585E-2</v>
      </c>
      <c r="AL12" s="98">
        <v>1.9404033844491575E-2</v>
      </c>
      <c r="AM12" s="101"/>
      <c r="AN12" s="101"/>
      <c r="AO12" s="101"/>
      <c r="AP12" s="101"/>
      <c r="AX12" s="171"/>
      <c r="AY12" s="219">
        <f>N13</f>
        <v>51.396599999999999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51.396599999999999</v>
      </c>
      <c r="DJ12" s="265">
        <f t="shared" si="8"/>
        <v>5.2353189319437918</v>
      </c>
      <c r="DK12" s="273">
        <f t="shared" si="9"/>
        <v>11.205901984390552</v>
      </c>
      <c r="DL12" s="274">
        <f t="shared" si="10"/>
        <v>23.950628142623231</v>
      </c>
      <c r="DM12"/>
      <c r="DN12"/>
    </row>
    <row r="13" spans="2:119" ht="24.75" customHeight="1" thickBot="1">
      <c r="B13" s="58" t="str">
        <f>CONCATENATE(M15,"
(10 ~ 25)")</f>
        <v>억제
(10 ~ 25)</v>
      </c>
      <c r="C13" s="44">
        <f>R15</f>
        <v>12.6197</v>
      </c>
      <c r="D13" s="45">
        <f>N15</f>
        <v>20.008500000000002</v>
      </c>
      <c r="E13" s="46">
        <f>T15</f>
        <v>34.388599999999997</v>
      </c>
      <c r="F13" s="46">
        <f>P15</f>
        <v>19.4025</v>
      </c>
      <c r="G13" s="60" t="str">
        <f>CONCATENATE(M16,"
(10 ~ 50)")</f>
        <v>신경성
(10 ~ 50)</v>
      </c>
      <c r="H13" s="44">
        <f>R16</f>
        <v>2.0827900000000001</v>
      </c>
      <c r="I13" s="45">
        <f>N16</f>
        <v>38.8215</v>
      </c>
      <c r="J13" s="46">
        <f>T16</f>
        <v>49.122599999999998</v>
      </c>
      <c r="K13" s="47">
        <f>P16</f>
        <v>37.2789</v>
      </c>
      <c r="L13" s="1">
        <f>IF(M!B11="","",IF(N13&lt;U13,1,IF(N13&lt;V13,2,IF(N13&lt;W13,3,IF(N13&lt;X13,4,5)))))</f>
        <v>5</v>
      </c>
      <c r="M13" s="162" t="str">
        <f>lang!B20</f>
        <v>에너지</v>
      </c>
      <c r="N13" s="48">
        <f>IF(M!B11="","",M!B11*1)</f>
        <v>51.396599999999999</v>
      </c>
      <c r="O13" s="48">
        <f>M!C11*1</f>
        <v>2.3295400000000002</v>
      </c>
      <c r="P13" s="48">
        <f>M!D11*1</f>
        <v>4.5324799999999996</v>
      </c>
      <c r="Q13" s="48">
        <f>M!E11*1</f>
        <v>10</v>
      </c>
      <c r="R13" s="48">
        <f>IF(M!B11="","",M!F11*1)</f>
        <v>45.254399999999997</v>
      </c>
      <c r="S13" s="48">
        <f>M!G11*1</f>
        <v>50</v>
      </c>
      <c r="T13" s="48">
        <f>IF(M!B11="","",M!H11*1)</f>
        <v>57.421100000000003</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24.5</v>
      </c>
      <c r="AG13" s="172">
        <f t="shared" si="7"/>
        <v>3.7597699999999996</v>
      </c>
      <c r="AH13" s="97">
        <f t="shared" si="1"/>
        <v>7.1537886626043621</v>
      </c>
      <c r="AI13" s="98">
        <v>0.16093442074971984</v>
      </c>
      <c r="AJ13" s="98">
        <v>-1.0988594420247608E-2</v>
      </c>
      <c r="AK13" s="98">
        <v>0.37151940745754808</v>
      </c>
      <c r="AL13" s="98">
        <v>8.9062029657998948E-2</v>
      </c>
      <c r="AM13" s="96"/>
      <c r="AN13" s="96"/>
      <c r="AO13" s="96"/>
      <c r="AP13" s="96"/>
      <c r="AX13" s="171"/>
      <c r="AY13" s="219">
        <f>info!W36</f>
        <v>50.550219999999996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38.8215</v>
      </c>
      <c r="DJ13" s="265">
        <f t="shared" si="8"/>
        <v>0.80078374021302845</v>
      </c>
      <c r="DK13" s="273">
        <f>IF(DH13=1,(DJ13-DF13)^2,0)</f>
        <v>0.13028461781853654</v>
      </c>
      <c r="DL13" s="274">
        <f t="shared" si="10"/>
        <v>1.3658665894769424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75.287300000000002</v>
      </c>
      <c r="O14" s="48">
        <f>M!C12*1</f>
        <v>8.2393599999999996</v>
      </c>
      <c r="P14" s="48">
        <f>M!D12*1</f>
        <v>10.943899999999999</v>
      </c>
      <c r="Q14" s="48">
        <f>M!E12*1</f>
        <v>50</v>
      </c>
      <c r="R14" s="48">
        <f>IF(M!B12="","",M!F12*1)</f>
        <v>42.514299999999999</v>
      </c>
      <c r="S14" s="48">
        <f>M!G12*1</f>
        <v>100</v>
      </c>
      <c r="T14" s="48">
        <f>IF(M!B12="","",M!H12*1)</f>
        <v>84.375500000000002</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0.92672082294526659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66.377099999999999</v>
      </c>
      <c r="DJ14" s="265">
        <f t="shared" si="8"/>
        <v>0.90367120226690989</v>
      </c>
      <c r="DK14" s="279">
        <f t="shared" si="9"/>
        <v>0.94737081795189992</v>
      </c>
      <c r="DL14" s="280">
        <f t="shared" si="10"/>
        <v>9.2612750784417095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20.008500000000002</v>
      </c>
      <c r="O15" s="48">
        <f>M!C13*1</f>
        <v>3.8821500000000002</v>
      </c>
      <c r="P15" s="48">
        <f>M!D13*1</f>
        <v>19.4025</v>
      </c>
      <c r="Q15" s="48">
        <f>M!E13*1</f>
        <v>10</v>
      </c>
      <c r="R15" s="48">
        <f>IF(M!B13="","",M!F13*1)</f>
        <v>12.6197</v>
      </c>
      <c r="S15" s="48">
        <f>M!G13*1</f>
        <v>25</v>
      </c>
      <c r="T15" s="48">
        <f>IF(M!B13="","",M!H13*1)</f>
        <v>34.388599999999997</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3.3970475430110975E-2</v>
      </c>
      <c r="AI15" s="98">
        <v>-8.3250321124619289E-2</v>
      </c>
      <c r="AJ15" s="98">
        <v>-0.44690513063775733</v>
      </c>
      <c r="AK15" s="98">
        <v>0.12052818186953573</v>
      </c>
      <c r="AL15" s="98">
        <v>-2.4174505446491225E-2</v>
      </c>
      <c r="AM15" s="96"/>
      <c r="AN15" s="96"/>
      <c r="AO15" s="96"/>
      <c r="AP15" s="96"/>
      <c r="AX15" s="171"/>
      <c r="AY15" s="50">
        <f>SUM(AY7:AY14)</f>
        <v>340.44412</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13.19808017570311</v>
      </c>
      <c r="DL15" s="281">
        <f>IF(SUM($DI$7:$DI$14)&gt;0,SUM(DL7:DL14),0)</f>
        <v>45.630696324125068</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38.8215</v>
      </c>
      <c r="O16" s="48">
        <f>M!C14*1</f>
        <v>14.472200000000001</v>
      </c>
      <c r="P16" s="48">
        <f>M!D14*1</f>
        <v>37.2789</v>
      </c>
      <c r="Q16" s="48">
        <f>M!E14*1</f>
        <v>10</v>
      </c>
      <c r="R16" s="48">
        <f>IF(M!B14="","",M!F14*1)</f>
        <v>2.0827900000000001</v>
      </c>
      <c r="S16" s="48">
        <f>M!G14*1</f>
        <v>50</v>
      </c>
      <c r="T16" s="48">
        <f>IF(M!B14="","",M!H14*1)</f>
        <v>49.122599999999998</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1.0439105373404836</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7.57685956356699E-2</v>
      </c>
      <c r="DL16" s="281">
        <f>IF(DL15&gt;0,1/DL15,0)</f>
        <v>2.1915072101831971E-2</v>
      </c>
      <c r="DM16" t="s">
        <v>1207</v>
      </c>
    </row>
    <row r="17" spans="2:117" ht="21" customHeight="1" thickBot="1">
      <c r="B17" s="20"/>
      <c r="C17"/>
      <c r="D17"/>
      <c r="E17"/>
      <c r="F17"/>
      <c r="G17" s="1071"/>
      <c r="H17" s="827"/>
      <c r="I17" s="827"/>
      <c r="J17" s="827"/>
      <c r="K17" s="828"/>
      <c r="M17" s="163" t="str">
        <f>lang!B7</f>
        <v>긍정감정</v>
      </c>
      <c r="N17" s="54">
        <f>SUM(N11:N14)/4</f>
        <v>69.034700000000001</v>
      </c>
      <c r="O17" s="16">
        <f>N17/(N17+N18+N19)</f>
        <v>0.5382058842331926</v>
      </c>
      <c r="P17" s="54">
        <f>SUM(P11:P14)/4</f>
        <v>10.289719999999999</v>
      </c>
      <c r="Q17" s="16">
        <f>P17/(P17+P18+P19)</f>
        <v>0.17093657017486008</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0.77565264890828289</v>
      </c>
      <c r="DL17" s="283"/>
      <c r="DM17" s="284" t="s">
        <v>1208</v>
      </c>
    </row>
    <row r="18" spans="2:117" ht="21" customHeight="1">
      <c r="B18" s="20"/>
      <c r="C18"/>
      <c r="D18"/>
      <c r="E18"/>
      <c r="F18"/>
      <c r="G18" s="1071"/>
      <c r="H18" s="827"/>
      <c r="I18" s="827"/>
      <c r="J18" s="827"/>
      <c r="K18" s="828"/>
      <c r="M18" s="163" t="str">
        <f>lang!B8</f>
        <v>부정감정</v>
      </c>
      <c r="N18" s="14">
        <f>SUM(N7:N10)/4</f>
        <v>29.8185</v>
      </c>
      <c r="O18" s="16">
        <f>N18/(N17+N18+N19)</f>
        <v>0.23246993409122446</v>
      </c>
      <c r="P18" s="14">
        <f>SUM(P7:P10)/4</f>
        <v>21.565709999999999</v>
      </c>
      <c r="Q18" s="16">
        <f>P18/(P17+P18+P19)</f>
        <v>0.35825741621595941</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29.414999999999999</v>
      </c>
      <c r="O19" s="16">
        <f>N19/(N17+N18+N19)</f>
        <v>0.22932418167558286</v>
      </c>
      <c r="P19" s="14">
        <f>(P15+P16)/2</f>
        <v>28.340699999999998</v>
      </c>
      <c r="Q19" s="16">
        <f>P19/(P17+P18+P19)</f>
        <v>0.47080601360918051</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3.0234999999999999</v>
      </c>
      <c r="D24" s="34" t="str">
        <f>lang!B11</f>
        <v>편차</v>
      </c>
      <c r="E24" s="1077">
        <f>FH_info!G2*1</f>
        <v>0.53892700000000004</v>
      </c>
      <c r="F24" s="1078"/>
      <c r="G24" s="1075" t="str">
        <f>lang!B12</f>
        <v>정보(I)변화량</v>
      </c>
      <c r="H24" s="1076"/>
      <c r="I24" s="51" t="str">
        <f ca="1">CONCATENATE(info!N7,"-",info!N8)</f>
        <v>45.2-59.3</v>
      </c>
      <c r="J24" s="32" t="str">
        <f>lang!B13</f>
        <v>Kcal/분</v>
      </c>
      <c r="K24" s="31" t="str">
        <f ca="1">CONCATENATE(info!N5,"-",info!N6)</f>
        <v>5.8-6.3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66.377099999999999</v>
      </c>
      <c r="F27" s="1043"/>
      <c r="G27" s="1055" t="str">
        <f>lang!B33</f>
        <v>정서안정성</v>
      </c>
      <c r="H27" s="1056"/>
      <c r="I27" s="1057"/>
      <c r="J27" s="993">
        <f>M!B19*100</f>
        <v>23.6327</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5.8123699999999996</v>
      </c>
      <c r="H2" s="50">
        <f>IF(FT!B2&lt;&gt;"",FT!B2*100,"")</f>
        <v>57.954000000000008</v>
      </c>
      <c r="I2" s="50">
        <f>(IF(G2&lt;&gt;"",1,""))</f>
        <v>1</v>
      </c>
      <c r="J2" t="str">
        <f>IF(FT!B2&lt;&gt;"",FT!E2,"")</f>
        <v>0 [0.000000]</v>
      </c>
      <c r="K2">
        <f>IF(FT!B2&lt;&gt;"",IF(FT!C2&lt;&gt;"",FT!C2,F2/$M$3*$M$4),"")</f>
        <v>0</v>
      </c>
      <c r="L2" t="s">
        <v>52</v>
      </c>
      <c r="M2">
        <f>FH_info!E2</f>
        <v>4.9234099999999996</v>
      </c>
      <c r="N2" s="75">
        <f>LOOKUP(O3,A2:A1000,B2:B1000)</f>
        <v>2.9347385098039211</v>
      </c>
      <c r="O2" s="50">
        <f>MAX(C2:C1000)</f>
        <v>1</v>
      </c>
      <c r="P2" t="s">
        <v>60</v>
      </c>
      <c r="Q2" t="s">
        <v>61</v>
      </c>
      <c r="R2" t="s">
        <v>62</v>
      </c>
      <c r="S2" t="s">
        <v>63</v>
      </c>
      <c r="T2" t="s">
        <v>64</v>
      </c>
      <c r="V2" s="50">
        <f>FT!G2*10</f>
        <v>5.8630199999999997</v>
      </c>
      <c r="W2" s="50">
        <f>FT!H2*100</f>
        <v>57.818899999999992</v>
      </c>
      <c r="Y2">
        <f>IF(I2=1,H2/G2,"")</f>
        <v>9.9708036480815938</v>
      </c>
      <c r="Z2">
        <f>AVERAGE(Y2:Y2000)</f>
        <v>8.7092497731709315</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5.8042700000000007</v>
      </c>
      <c r="H3" s="50">
        <f>IF(FT!B3&lt;&gt;"",FT!B3*100,"")</f>
        <v>58.186400000000006</v>
      </c>
      <c r="I3" s="50">
        <f t="shared" ref="I3:I66" si="2">(IF(G3&lt;&gt;"",1,""))</f>
        <v>1</v>
      </c>
      <c r="J3" t="str">
        <f>IF(FT!B3&lt;&gt;"",FT!E3,"")</f>
        <v>0 [0.405755]</v>
      </c>
      <c r="K3">
        <f>IF(FT!B3&lt;&gt;"",IF(FT!C3&lt;&gt;"",FT!C3,F3/$M$3*$M$4),"")</f>
        <v>0.40575499999999998</v>
      </c>
      <c r="L3" t="s">
        <v>53</v>
      </c>
      <c r="M3">
        <f>SUM(I2:I2005)</f>
        <v>121</v>
      </c>
      <c r="O3" s="104">
        <f>MATCH(O2,C2:C1000,0)-1</f>
        <v>152</v>
      </c>
      <c r="P3">
        <v>0</v>
      </c>
      <c r="Q3">
        <v>0</v>
      </c>
      <c r="R3">
        <f>IF(S4=0,M3,0)</f>
        <v>121</v>
      </c>
      <c r="S3">
        <f t="array" ref="S3">MAX(IF(ft_nq=0,row_n))</f>
        <v>1998</v>
      </c>
      <c r="T3">
        <f>R3-Q3</f>
        <v>121</v>
      </c>
      <c r="V3" s="50">
        <f>FT!G3*10</f>
        <v>6.2504899999999992</v>
      </c>
      <c r="W3" s="50">
        <f>FT!H3*100</f>
        <v>55.1312</v>
      </c>
      <c r="Y3" s="75">
        <f t="shared" ref="Y3:Y66" si="3">IF(I3=1,H3/G3,"")</f>
        <v>10.024757635327095</v>
      </c>
      <c r="AB3" s="1">
        <v>0</v>
      </c>
      <c r="AC3" s="1">
        <v>10</v>
      </c>
      <c r="AD3" s="1">
        <f>IF($V$21&gt;=AB3,IF($V$21&lt;AC3,1,0),0)</f>
        <v>0</v>
      </c>
      <c r="AE3" s="1">
        <f>IF($W$21&gt;=AB3,IF($W$21&lt;AC3,1,0),0)</f>
        <v>0</v>
      </c>
      <c r="AF3" s="427">
        <f>AE12</f>
        <v>1</v>
      </c>
      <c r="AG3" s="110">
        <f>$AF3*AG$2</f>
        <v>0</v>
      </c>
      <c r="AH3" s="111">
        <f>$AF3*AH$2</f>
        <v>0</v>
      </c>
      <c r="AI3" s="111">
        <f t="shared" ref="AI3:AP12" si="4">$AF3*AI$2</f>
        <v>0</v>
      </c>
      <c r="AJ3" s="111">
        <f t="shared" si="4"/>
        <v>0</v>
      </c>
      <c r="AK3" s="112">
        <f t="shared" si="4"/>
        <v>0</v>
      </c>
      <c r="AL3" s="110">
        <f t="shared" si="4"/>
        <v>0</v>
      </c>
      <c r="AM3" s="111">
        <f t="shared" si="4"/>
        <v>0</v>
      </c>
      <c r="AN3" s="111">
        <f t="shared" si="4"/>
        <v>1</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5.8042600000000002</v>
      </c>
      <c r="H4" s="50">
        <f>IF(FT!B4&lt;&gt;"",FT!B4*100,"")</f>
        <v>58.253999999999998</v>
      </c>
      <c r="I4" s="50">
        <f t="shared" si="2"/>
        <v>1</v>
      </c>
      <c r="J4" t="str">
        <f>IF(FT!B4&lt;&gt;"",FT!E4,"")</f>
        <v>0 [0.811915]</v>
      </c>
      <c r="K4">
        <f>IF(FT!B4&lt;&gt;"",IF(FT!C4&lt;&gt;"",FT!C4,F4/$M$3*$M$4),"")</f>
        <v>0.81191500000000005</v>
      </c>
      <c r="L4" t="s">
        <v>246</v>
      </c>
      <c r="M4">
        <f>IF(M2&lt;&gt;0,M3/M2*2,0)</f>
        <v>49.15292449745197</v>
      </c>
      <c r="P4">
        <f>P3+1</f>
        <v>1</v>
      </c>
      <c r="Q4">
        <v>0</v>
      </c>
      <c r="R4">
        <f>IF(S4=1998,0,S4)</f>
        <v>0</v>
      </c>
      <c r="S4">
        <f t="array" ref="S4">MAX(IF(ft_nq=P4,row_n))</f>
        <v>0</v>
      </c>
      <c r="T4">
        <f>R4-Q4+1</f>
        <v>1</v>
      </c>
      <c r="V4" t="s">
        <v>209</v>
      </c>
      <c r="W4" s="23">
        <f>IF(ISERROR(V3-V2)=FALSE,(V3-V2)*10,0)</f>
        <v>3.8746999999999954</v>
      </c>
      <c r="Y4" s="75">
        <f t="shared" si="3"/>
        <v>10.036421524880001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0.26989983044704113</v>
      </c>
      <c r="E5" s="50">
        <f t="shared" si="1"/>
        <v>2.2686280082898476E-5</v>
      </c>
      <c r="F5">
        <f t="shared" si="6"/>
        <v>3</v>
      </c>
      <c r="G5" s="50">
        <f>IF(FT!A5&lt;&gt;"",FT!A5*10,"")</f>
        <v>5.8076300000000005</v>
      </c>
      <c r="H5" s="50">
        <f>IF(FT!B5&lt;&gt;"",FT!B5*100,"")</f>
        <v>58.226500000000001</v>
      </c>
      <c r="I5" s="50">
        <f t="shared" si="2"/>
        <v>1</v>
      </c>
      <c r="J5" t="str">
        <f>IF(FT!B5&lt;&gt;"",FT!E5,"")</f>
        <v>0 [1.217765]</v>
      </c>
      <c r="K5">
        <f>IF(FT!B5&lt;&gt;"",IF(FT!C5&lt;&gt;"",FT!C5,F5/$M$3*$M$4),"")</f>
        <v>1.21776</v>
      </c>
      <c r="L5" t="s">
        <v>54</v>
      </c>
      <c r="M5" s="52">
        <f ca="1">IF(M3&gt;0,MIN(FT_E),0)</f>
        <v>5.75</v>
      </c>
      <c r="N5" s="52">
        <f ca="1">IF(M3&gt;0,ROUND(M5,1),0)</f>
        <v>5.8</v>
      </c>
      <c r="P5">
        <f t="shared" ref="P5:P27" si="10">P4+1</f>
        <v>2</v>
      </c>
      <c r="Q5">
        <f>IF(S5=1998,0,R4)</f>
        <v>0</v>
      </c>
      <c r="R5">
        <f>IF(S5=1998,0,S5)</f>
        <v>0</v>
      </c>
      <c r="S5">
        <f t="array" ref="S5">MAX(IF(ft_nq=P5,row_n))</f>
        <v>0</v>
      </c>
      <c r="T5">
        <f t="shared" ref="T5:T27" si="11">R5-Q5+1</f>
        <v>1</v>
      </c>
      <c r="V5" t="s">
        <v>210</v>
      </c>
      <c r="W5" s="23">
        <f>IF(ISERROR(W3-W2)=FALSE,W3-W2,0)</f>
        <v>-2.6876999999999924</v>
      </c>
      <c r="Y5" s="75">
        <f t="shared" si="3"/>
        <v>10.025862529121174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5.8100799999999992</v>
      </c>
      <c r="H6" s="50">
        <f>IF(FT!B6&lt;&gt;"",FT!B6*100,"")</f>
        <v>58.138199999999998</v>
      </c>
      <c r="I6" s="50">
        <f t="shared" si="2"/>
        <v>1</v>
      </c>
      <c r="J6" t="str">
        <f>IF(FT!B6&lt;&gt;"",FT!E6,"")</f>
        <v>0 [1.622528]</v>
      </c>
      <c r="K6">
        <f>IF(FT!B6&lt;&gt;"",IF(FT!C6&lt;&gt;"",FT!C6,F6/$M$3*$M$4),"")</f>
        <v>1.62253</v>
      </c>
      <c r="L6" t="s">
        <v>55</v>
      </c>
      <c r="M6" s="52">
        <f ca="1">IF(M3&gt;0,MAX(FT_E),0)</f>
        <v>6.2760000000000007</v>
      </c>
      <c r="N6" s="52">
        <f ca="1">IF(M3&gt;0,ROUND(M6,1),0)</f>
        <v>6.3</v>
      </c>
      <c r="P6">
        <f t="shared" si="10"/>
        <v>3</v>
      </c>
      <c r="Q6">
        <f t="shared" ref="Q6:Q27" si="12">IF(S6=1998,0,R5)</f>
        <v>0</v>
      </c>
      <c r="R6">
        <f t="shared" ref="R6:R27" si="13">IF(S6=1998,0,S6)</f>
        <v>0</v>
      </c>
      <c r="S6">
        <f t="array" ref="S6">MAX(IF(ft_nq=P6,row_n))</f>
        <v>0</v>
      </c>
      <c r="T6">
        <f t="shared" si="11"/>
        <v>1</v>
      </c>
      <c r="V6" t="s">
        <v>211</v>
      </c>
      <c r="W6" s="23">
        <f>IF(W4&lt;&gt;0,W5/W4,0)</f>
        <v>-0.69365370222210643</v>
      </c>
      <c r="Y6" s="75">
        <f t="shared" si="3"/>
        <v>10.00643708864594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5.8138000000000005</v>
      </c>
      <c r="H7" s="50">
        <f>IF(FT!B7&lt;&gt;"",FT!B7*100,"")</f>
        <v>58.14</v>
      </c>
      <c r="I7" s="50">
        <f t="shared" si="2"/>
        <v>1</v>
      </c>
      <c r="J7" t="str">
        <f>IF(FT!B7&lt;&gt;"",FT!E7,"")</f>
        <v>0 [2.028218]</v>
      </c>
      <c r="K7">
        <f>IF(FT!B7&lt;&gt;"",IF(FT!C7&lt;&gt;"",FT!C7,F7/$M$3*$M$4),"")</f>
        <v>2.0282200000000001</v>
      </c>
      <c r="L7" t="s">
        <v>56</v>
      </c>
      <c r="M7" s="366">
        <f ca="1">IF(M3&gt;0,MIN(FT_PH),0)</f>
        <v>45.222200000000001</v>
      </c>
      <c r="N7" s="52">
        <f ca="1">IF(M3&gt;0,ROUND(M7,1),0)</f>
        <v>45.2</v>
      </c>
      <c r="P7">
        <f t="shared" si="10"/>
        <v>4</v>
      </c>
      <c r="Q7">
        <f t="shared" si="12"/>
        <v>0</v>
      </c>
      <c r="R7">
        <f t="shared" si="13"/>
        <v>0</v>
      </c>
      <c r="S7">
        <f t="array" ref="S7">MAX(IF(ft_nq=P7,row_n))</f>
        <v>0</v>
      </c>
      <c r="T7">
        <f t="shared" si="11"/>
        <v>1</v>
      </c>
      <c r="V7" t="s">
        <v>212</v>
      </c>
      <c r="W7" s="23">
        <f>DEGREES(ATAN(W6))</f>
        <v>-34.747254281501796</v>
      </c>
      <c r="X7" s="106">
        <v>0.05</v>
      </c>
      <c r="Y7" s="75">
        <f t="shared" si="3"/>
        <v>10.000344009081839</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0.70293868759135314</v>
      </c>
      <c r="E8" s="50">
        <f t="shared" si="1"/>
        <v>4.239235128206329E-5</v>
      </c>
      <c r="F8">
        <f t="shared" si="6"/>
        <v>6</v>
      </c>
      <c r="G8" s="50">
        <f>IF(FT!A8&lt;&gt;"",FT!A8*10,"")</f>
        <v>5.8165900000000006</v>
      </c>
      <c r="H8" s="50">
        <f>IF(FT!B8&lt;&gt;"",FT!B8*100,"")</f>
        <v>58.135300000000001</v>
      </c>
      <c r="I8" s="50">
        <f t="shared" si="2"/>
        <v>1</v>
      </c>
      <c r="J8" t="str">
        <f>IF(FT!B8&lt;&gt;"",FT!E8,"")</f>
        <v>0 [2.437503]</v>
      </c>
      <c r="K8">
        <f>IF(FT!B8&lt;&gt;"",IF(FT!C8&lt;&gt;"",FT!C8,F8/$M$3*$M$4),"")</f>
        <v>2.4375</v>
      </c>
      <c r="L8" t="s">
        <v>57</v>
      </c>
      <c r="M8" s="52">
        <f ca="1">IF(M3&gt;0,MAX(FT_PH),0)</f>
        <v>59.313800000000008</v>
      </c>
      <c r="N8" s="52">
        <f ca="1">IF(M3&gt;0,ROUND(M8,1),0)</f>
        <v>59.3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9.9947391856740797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5.8208299999999999</v>
      </c>
      <c r="H9" s="50">
        <f>IF(FT!B9&lt;&gt;"",FT!B9*100,"")</f>
        <v>58.152899999999995</v>
      </c>
      <c r="I9" s="50">
        <f t="shared" si="2"/>
        <v>1</v>
      </c>
      <c r="J9" t="str">
        <f>IF(FT!B9&lt;&gt;"",FT!E9,"")</f>
        <v>0 [2.847043]</v>
      </c>
      <c r="K9">
        <f>IF(FT!B9&lt;&gt;"",IF(FT!C9&lt;&gt;"",FT!C9,F9/$M$3*$M$4),"")</f>
        <v>2.8470399999999998</v>
      </c>
      <c r="L9" t="s">
        <v>222</v>
      </c>
      <c r="M9" s="74">
        <f ca="1">IF(M3&gt;0,IF(COUNT(FT_E)&gt;0,AVERAGE(FT_E),0),0)</f>
        <v>6.1093867768595045</v>
      </c>
      <c r="N9" s="365">
        <f ca="1">IF(M3&gt;0,IF(COUNT(FT_PH)&gt;0,AVERAGE(FT_PH),0),0)</f>
        <v>53.101682644628077</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3</v>
      </c>
      <c r="X9">
        <v>2</v>
      </c>
      <c r="Y9" s="75">
        <f t="shared" si="3"/>
        <v>9.990482456969195</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0.76992565531045576</v>
      </c>
      <c r="E10" s="50">
        <f t="shared" si="1"/>
        <v>6.3640932711193118E-5</v>
      </c>
      <c r="F10">
        <f t="shared" si="6"/>
        <v>8</v>
      </c>
      <c r="G10" s="50">
        <f>IF(FT!A10&lt;&gt;"",FT!A10*10,"")</f>
        <v>5.8291000000000004</v>
      </c>
      <c r="H10" s="50">
        <f>IF(FT!B10&lt;&gt;"",FT!B10*100,"")</f>
        <v>58.054600000000001</v>
      </c>
      <c r="I10" s="50">
        <f t="shared" si="2"/>
        <v>1</v>
      </c>
      <c r="J10" t="str">
        <f>IF(FT!B10&lt;&gt;"",FT!E10,"")</f>
        <v>0 [3.250471]</v>
      </c>
      <c r="K10">
        <f>IF(FT!B10&lt;&gt;"",IF(FT!C10&lt;&gt;"",FT!C10,F10/$M$3*$M$4),"")</f>
        <v>3.25047</v>
      </c>
      <c r="M10">
        <v>2</v>
      </c>
      <c r="P10">
        <f t="shared" si="10"/>
        <v>7</v>
      </c>
      <c r="Q10">
        <f t="shared" si="12"/>
        <v>0</v>
      </c>
      <c r="R10">
        <f t="shared" si="13"/>
        <v>0</v>
      </c>
      <c r="S10">
        <f t="array" ref="S10">MAX(IF(ft_nq=P10,row_n))</f>
        <v>0</v>
      </c>
      <c r="T10">
        <f t="shared" si="11"/>
        <v>1</v>
      </c>
      <c r="V10" t="s">
        <v>215</v>
      </c>
      <c r="X10" s="71" t="s">
        <v>270</v>
      </c>
      <c r="Y10" s="75">
        <f t="shared" si="3"/>
        <v>9.9594448542656657</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5.83887</v>
      </c>
      <c r="H11" s="50">
        <f>IF(FT!B11&lt;&gt;"",FT!B11*100,"")</f>
        <v>57.944499999999998</v>
      </c>
      <c r="I11" s="50">
        <f t="shared" si="2"/>
        <v>1</v>
      </c>
      <c r="J11" t="str">
        <f>IF(FT!B11&lt;&gt;"",FT!E11,"")</f>
        <v>0 [3.652811]</v>
      </c>
      <c r="K11">
        <f>IF(FT!B11&lt;&gt;"",IF(FT!C11&lt;&gt;"",FT!C11,F11/$M$3*$M$4),"")</f>
        <v>3.6528100000000001</v>
      </c>
      <c r="M11" s="49">
        <f>MAX(IF(ft_nq=1,row_n))</f>
        <v>0</v>
      </c>
      <c r="P11">
        <f t="shared" si="10"/>
        <v>8</v>
      </c>
      <c r="Q11">
        <f t="shared" si="12"/>
        <v>0</v>
      </c>
      <c r="R11">
        <f t="shared" si="13"/>
        <v>0</v>
      </c>
      <c r="S11">
        <f t="array" ref="S11">MAX(IF(ft_nq=P11,row_n))</f>
        <v>0</v>
      </c>
      <c r="T11">
        <f t="shared" si="11"/>
        <v>1</v>
      </c>
      <c r="V11" s="71" t="s">
        <v>216</v>
      </c>
      <c r="W11" s="23">
        <f>FT!H11*100</f>
        <v>45.222200000000001</v>
      </c>
      <c r="Y11" s="75">
        <f t="shared" si="3"/>
        <v>9.9239236359090022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5.8492899999999999</v>
      </c>
      <c r="H12" s="50">
        <f>IF(FT!B12&lt;&gt;"",FT!B12*100,"")</f>
        <v>57.826799999999999</v>
      </c>
      <c r="I12" s="50">
        <f t="shared" si="2"/>
        <v>1</v>
      </c>
      <c r="J12" t="str">
        <f>IF(FT!B12&lt;&gt;"",FT!E12,"")</f>
        <v>0 [4.064075]</v>
      </c>
      <c r="K12">
        <f>IF(FT!B12&lt;&gt;"",IF(FT!C12&lt;&gt;"",FT!C12,F12/$M$3*$M$4),"")</f>
        <v>4.0640700000000001</v>
      </c>
      <c r="M12">
        <f>M11+1</f>
        <v>1</v>
      </c>
      <c r="P12">
        <f t="shared" si="10"/>
        <v>9</v>
      </c>
      <c r="Q12">
        <f t="shared" si="12"/>
        <v>0</v>
      </c>
      <c r="R12">
        <f t="shared" si="13"/>
        <v>0</v>
      </c>
      <c r="S12">
        <f t="array" ref="S12">MAX(IF(ft_nq=P12,row_n))</f>
        <v>0</v>
      </c>
      <c r="T12">
        <f t="shared" si="11"/>
        <v>1</v>
      </c>
      <c r="V12" s="71" t="s">
        <v>217</v>
      </c>
      <c r="W12" s="23">
        <f>FT!H12*100</f>
        <v>59.313800000000008</v>
      </c>
      <c r="Y12" s="75">
        <f t="shared" si="3"/>
        <v>9.8861229311591661</v>
      </c>
      <c r="AB12" s="1">
        <v>90</v>
      </c>
      <c r="AC12" s="1">
        <v>100</v>
      </c>
      <c r="AD12" s="1">
        <f t="shared" si="7"/>
        <v>0</v>
      </c>
      <c r="AE12" s="1">
        <f t="shared" si="8"/>
        <v>1</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1</v>
      </c>
      <c r="E13" s="50">
        <f t="shared" si="1"/>
        <v>1.1522836836240688E-4</v>
      </c>
      <c r="F13">
        <f t="shared" si="6"/>
        <v>11</v>
      </c>
      <c r="G13" s="50">
        <f>IF(FT!A13&lt;&gt;"",FT!A13*10,"")</f>
        <v>5.8630199999999997</v>
      </c>
      <c r="H13" s="50">
        <f>IF(FT!B13&lt;&gt;"",FT!B13*100,"")</f>
        <v>57.818899999999992</v>
      </c>
      <c r="I13" s="50">
        <f t="shared" si="2"/>
        <v>1</v>
      </c>
      <c r="J13" t="str">
        <f>IF(FT!B13&lt;&gt;"",FT!E13,"")</f>
        <v>0 [4.469532]</v>
      </c>
      <c r="K13">
        <f>IF(FT!B13&lt;&gt;"",IF(FT!C13&lt;&gt;"",FT!C13,F13/$M$3*$M$4),"")</f>
        <v>4.4695299999999998</v>
      </c>
      <c r="M13" s="49">
        <f t="array" ref="M13">MAX(IF(ft_nq=2,row_n))</f>
        <v>0</v>
      </c>
      <c r="P13">
        <f t="shared" si="10"/>
        <v>10</v>
      </c>
      <c r="Q13">
        <f t="shared" si="12"/>
        <v>0</v>
      </c>
      <c r="R13">
        <f t="shared" si="13"/>
        <v>0</v>
      </c>
      <c r="S13">
        <f t="array" ref="S13">MAX(IF(ft_nq=P13,row_n))</f>
        <v>0</v>
      </c>
      <c r="T13">
        <f t="shared" si="11"/>
        <v>1</v>
      </c>
      <c r="V13" s="71" t="s">
        <v>219</v>
      </c>
      <c r="W13">
        <f>FT!H13</f>
        <v>78</v>
      </c>
      <c r="Y13" s="75">
        <f t="shared" si="3"/>
        <v>9.8616242141421981</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5.877559999999999</v>
      </c>
      <c r="H14" s="50">
        <f>IF(FT!B14&lt;&gt;"",FT!B14*100,"")</f>
        <v>57.770900000000005</v>
      </c>
      <c r="I14" s="50">
        <f t="shared" si="2"/>
        <v>1</v>
      </c>
      <c r="J14" t="str">
        <f>IF(FT!B14&lt;&gt;"",FT!E14,"")</f>
        <v>0 [4.873866]</v>
      </c>
      <c r="K14">
        <f>IF(FT!B14&lt;&gt;"",IF(FT!C14&lt;&gt;"",FT!C14,F14/$M$3*$M$4),"")</f>
        <v>4.8738700000000001</v>
      </c>
      <c r="M14">
        <f>M13+1</f>
        <v>1</v>
      </c>
      <c r="P14">
        <f t="shared" si="10"/>
        <v>11</v>
      </c>
      <c r="Q14">
        <f t="shared" si="12"/>
        <v>0</v>
      </c>
      <c r="R14">
        <f t="shared" si="13"/>
        <v>0</v>
      </c>
      <c r="S14">
        <f t="array" ref="S14">MAX(IF(ft_nq=P14,row_n))</f>
        <v>0</v>
      </c>
      <c r="T14">
        <f t="shared" si="11"/>
        <v>1</v>
      </c>
      <c r="V14" s="71" t="s">
        <v>221</v>
      </c>
      <c r="W14">
        <f>FT!H14</f>
        <v>25</v>
      </c>
      <c r="Y14" s="75">
        <f t="shared" si="3"/>
        <v>9.8290617194890419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0.92261115921446579</v>
      </c>
      <c r="E15" s="50">
        <f t="shared" si="1"/>
        <v>1.6938471460455832E-4</v>
      </c>
      <c r="F15">
        <f t="shared" si="6"/>
        <v>13</v>
      </c>
      <c r="G15" s="50">
        <f>IF(FT!A15&lt;&gt;"",FT!A15*10,"")</f>
        <v>5.8909099999999999</v>
      </c>
      <c r="H15" s="50">
        <f>IF(FT!B15&lt;&gt;"",FT!B15*100,"")</f>
        <v>57.835899999999995</v>
      </c>
      <c r="I15" s="50">
        <f t="shared" si="2"/>
        <v>1</v>
      </c>
      <c r="J15" t="str">
        <f>IF(FT!B15&lt;&gt;"",FT!E15,"")</f>
        <v>0 [5.282266]</v>
      </c>
      <c r="K15">
        <f>IF(FT!B15&lt;&gt;"",IF(FT!C15&lt;&gt;"",FT!C15,F15/$M$3*$M$4),"")</f>
        <v>5.2822699999999996</v>
      </c>
      <c r="M15">
        <f t="array" ref="M15">MAX(IF(ft_nq=3,row_n))</f>
        <v>0</v>
      </c>
      <c r="P15">
        <f t="shared" si="10"/>
        <v>12</v>
      </c>
      <c r="Q15">
        <f t="shared" si="12"/>
        <v>0</v>
      </c>
      <c r="R15">
        <f t="shared" si="13"/>
        <v>0</v>
      </c>
      <c r="S15">
        <f t="array" ref="S15">MAX(IF(ft_nq=P15,row_n))</f>
        <v>0</v>
      </c>
      <c r="T15">
        <f t="shared" si="11"/>
        <v>1</v>
      </c>
      <c r="V15" s="23">
        <f>FT!G15*10</f>
        <v>6.1317999999999993</v>
      </c>
      <c r="W15" s="23">
        <f>FT!H15*100</f>
        <v>45.222200000000001</v>
      </c>
      <c r="Y15" s="75">
        <f t="shared" si="3"/>
        <v>9.8178210157683612</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흥겨운</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5.9060900000000007</v>
      </c>
      <c r="H16" s="50">
        <f>IF(FT!B16&lt;&gt;"",FT!B16*100,"")</f>
        <v>57.969000000000001</v>
      </c>
      <c r="I16" s="50">
        <f t="shared" si="2"/>
        <v>1</v>
      </c>
      <c r="J16" t="str">
        <f>IF(FT!B16&lt;&gt;"",FT!E16,"")</f>
        <v>0 [5.687295]</v>
      </c>
      <c r="K16">
        <f>IF(FT!B16&lt;&gt;"",IF(FT!C16&lt;&gt;"",FT!C16,F16/$M$3*$M$4),"")</f>
        <v>5.6872999999999996</v>
      </c>
      <c r="M16">
        <f>M15+1</f>
        <v>1</v>
      </c>
      <c r="P16">
        <f t="shared" si="10"/>
        <v>13</v>
      </c>
      <c r="Q16">
        <f t="shared" si="12"/>
        <v>0</v>
      </c>
      <c r="R16">
        <f t="shared" si="13"/>
        <v>0</v>
      </c>
      <c r="S16">
        <f t="array" ref="S16">MAX(IF(ft_nq=P16,row_n))</f>
        <v>0</v>
      </c>
      <c r="T16">
        <f t="shared" si="11"/>
        <v>1</v>
      </c>
      <c r="V16" s="23">
        <f>FT!G16*10</f>
        <v>6.0425799999999992</v>
      </c>
      <c r="W16" s="23">
        <f>FT!H16*100</f>
        <v>59.313800000000008</v>
      </c>
      <c r="Y16" s="75">
        <f t="shared" si="3"/>
        <v>9.8151230340208144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5.9185600000000003</v>
      </c>
      <c r="H17" s="50">
        <f>IF(FT!B17&lt;&gt;"",FT!B17*100,"")</f>
        <v>58.098000000000006</v>
      </c>
      <c r="I17" s="50">
        <f t="shared" si="2"/>
        <v>1</v>
      </c>
      <c r="J17" t="str">
        <f>IF(FT!B17&lt;&gt;"",FT!E17,"")</f>
        <v>0 [6.092793]</v>
      </c>
      <c r="K17">
        <f>IF(FT!B17&lt;&gt;"",IF(FT!C17&lt;&gt;"",FT!C17,F17/$M$3*$M$4),"")</f>
        <v>6.0927899999999999</v>
      </c>
      <c r="M17">
        <f>M3+1</f>
        <v>122</v>
      </c>
      <c r="P17">
        <f t="shared" si="10"/>
        <v>14</v>
      </c>
      <c r="Q17">
        <f t="shared" si="12"/>
        <v>0</v>
      </c>
      <c r="R17">
        <f t="shared" si="13"/>
        <v>0</v>
      </c>
      <c r="S17">
        <f t="array" ref="S17">MAX(IF(ft_nq=P17,row_n))</f>
        <v>0</v>
      </c>
      <c r="T17">
        <f t="shared" si="11"/>
        <v>1</v>
      </c>
      <c r="V17" t="s">
        <v>1522</v>
      </c>
      <c r="Y17" s="75">
        <f t="shared" si="3"/>
        <v>9.8162390851828825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2.0885341940380282E-3</v>
      </c>
      <c r="D18" s="50">
        <f>IF(hist!$D$2&gt;0,hist!B18/hist!$D$2,0)</f>
        <v>0.92820024162615167</v>
      </c>
      <c r="E18" s="50">
        <f t="shared" si="1"/>
        <v>2.9716369761879154E-4</v>
      </c>
      <c r="F18">
        <f t="shared" si="6"/>
        <v>16</v>
      </c>
      <c r="G18" s="50">
        <f>IF(FT!A18&lt;&gt;"",FT!A18*10,"")</f>
        <v>5.9304500000000004</v>
      </c>
      <c r="H18" s="50">
        <f>IF(FT!B18&lt;&gt;"",FT!B18*100,"")</f>
        <v>58.104500000000002</v>
      </c>
      <c r="I18" s="50">
        <f t="shared" si="2"/>
        <v>1</v>
      </c>
      <c r="J18" t="str">
        <f>IF(FT!B18&lt;&gt;"",FT!E18,"")</f>
        <v>0 [6.498224]</v>
      </c>
      <c r="K18">
        <f>IF(FT!B18&lt;&gt;"",IF(FT!C18&lt;&gt;"",FT!C18,F18/$M$3*$M$4),"")</f>
        <v>6.4982199999999999</v>
      </c>
      <c r="P18">
        <f t="shared" si="10"/>
        <v>15</v>
      </c>
      <c r="Q18">
        <f t="shared" si="12"/>
        <v>0</v>
      </c>
      <c r="R18">
        <f t="shared" si="13"/>
        <v>0</v>
      </c>
      <c r="S18">
        <f t="array" ref="S18">MAX(IF(ft_nq=P18,row_n))</f>
        <v>0</v>
      </c>
      <c r="T18">
        <f t="shared" si="11"/>
        <v>1</v>
      </c>
      <c r="V18" s="288">
        <f>M!B18*100</f>
        <v>66.377099999999999</v>
      </c>
      <c r="W18" s="287">
        <f>100-M!B19*100</f>
        <v>76.3673</v>
      </c>
      <c r="X18" t="str">
        <f>"(" &amp; ROUND(V18,1) &amp; " , " &amp; ROUND(100-W18,1) &amp; ")"</f>
        <v>(66.4 , 23.6)</v>
      </c>
      <c r="Y18" s="75">
        <f t="shared" si="3"/>
        <v>9.7976544781593304</v>
      </c>
      <c r="Z18">
        <f>M!B18*100</f>
        <v>66.377099999999999</v>
      </c>
      <c r="AA18">
        <f>100-M!B19*100</f>
        <v>76.3673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5.9421199999999992</v>
      </c>
      <c r="H19" s="50">
        <f>IF(FT!B19&lt;&gt;"",FT!B19*100,"")</f>
        <v>58.128899999999994</v>
      </c>
      <c r="I19" s="50">
        <f t="shared" si="2"/>
        <v>1</v>
      </c>
      <c r="J19" t="str">
        <f>IF(FT!B19&lt;&gt;"",FT!E19,"")</f>
        <v>0 [6.904973]</v>
      </c>
      <c r="K19">
        <f>IF(FT!B19&lt;&gt;"",IF(FT!C19&lt;&gt;"",FT!C19,F19/$M$3*$M$4),"")</f>
        <v>6.9049699999999996</v>
      </c>
      <c r="P19">
        <f t="shared" si="10"/>
        <v>16</v>
      </c>
      <c r="Q19">
        <f t="shared" si="12"/>
        <v>0</v>
      </c>
      <c r="R19">
        <f t="shared" si="13"/>
        <v>0</v>
      </c>
      <c r="S19">
        <f t="array" ref="S19">MAX(IF(ft_nq=P19,row_n))</f>
        <v>0</v>
      </c>
      <c r="T19">
        <f t="shared" si="11"/>
        <v>1</v>
      </c>
      <c r="V19" t="s">
        <v>1521</v>
      </c>
      <c r="Y19" s="75">
        <f t="shared" si="3"/>
        <v>9.7825186970306905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5.9555400000000001</v>
      </c>
      <c r="H20" s="50">
        <f>IF(FT!B20&lt;&gt;"",FT!B20*100,"")</f>
        <v>58.334399999999995</v>
      </c>
      <c r="I20" s="50">
        <f t="shared" si="2"/>
        <v>1</v>
      </c>
      <c r="J20" t="str">
        <f>IF(FT!B20&lt;&gt;"",FT!E20,"")</f>
        <v>0 [7.312546]</v>
      </c>
      <c r="K20">
        <f>IF(FT!B20&lt;&gt;"",IF(FT!C20&lt;&gt;"",FT!C20,F20/$M$3*$M$4),"")</f>
        <v>7.3125499999999999</v>
      </c>
      <c r="P20">
        <f t="shared" si="10"/>
        <v>17</v>
      </c>
      <c r="Q20">
        <f t="shared" si="12"/>
        <v>0</v>
      </c>
      <c r="R20">
        <f t="shared" si="13"/>
        <v>0</v>
      </c>
      <c r="S20">
        <f t="array" ref="S20">MAX(IF(ft_nq=P20,row_n))</f>
        <v>0</v>
      </c>
      <c r="T20">
        <f t="shared" si="11"/>
        <v>1</v>
      </c>
      <c r="V20" s="56">
        <v>50</v>
      </c>
      <c r="W20">
        <v>50</v>
      </c>
      <c r="Y20" s="75">
        <f t="shared" si="3"/>
        <v>9.7949808077856915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7.1062180087107978E-4</v>
      </c>
      <c r="D21" s="50">
        <f>IF(hist!$D$2&gt;0,hist!B21/hist!$D$2,0)</f>
        <v>0.85777547536389875</v>
      </c>
      <c r="E21" s="50">
        <f t="shared" si="1"/>
        <v>5.1155989191839816E-4</v>
      </c>
      <c r="F21">
        <f t="shared" si="6"/>
        <v>19</v>
      </c>
      <c r="G21" s="50">
        <f>IF(FT!A21&lt;&gt;"",FT!A21*10,"")</f>
        <v>5.9701800000000009</v>
      </c>
      <c r="H21" s="50">
        <f>IF(FT!B21&lt;&gt;"",FT!B21*100,"")</f>
        <v>58.405499999999996</v>
      </c>
      <c r="I21" s="50">
        <f t="shared" si="2"/>
        <v>1</v>
      </c>
      <c r="J21" t="str">
        <f>IF(FT!B21&lt;&gt;"",FT!E21,"")</f>
        <v>0 [7.720959]</v>
      </c>
      <c r="K21">
        <f>IF(FT!B21&lt;&gt;"",IF(FT!C21&lt;&gt;"",FT!C21,F21/$M$3*$M$4),"")</f>
        <v>7.7209599999999998</v>
      </c>
      <c r="P21">
        <f t="shared" si="10"/>
        <v>18</v>
      </c>
      <c r="Q21">
        <f t="shared" si="12"/>
        <v>0</v>
      </c>
      <c r="R21">
        <f t="shared" si="13"/>
        <v>0</v>
      </c>
      <c r="S21">
        <f t="array" ref="S21">MAX(IF(ft_nq=P21,row_n))</f>
        <v>0</v>
      </c>
      <c r="T21">
        <f t="shared" si="11"/>
        <v>1</v>
      </c>
      <c r="V21" s="288">
        <f>Measurement!DK17*100</f>
        <v>77.565264890828288</v>
      </c>
      <c r="W21" s="287">
        <f>'R3'!I3</f>
        <v>94.247969563974081</v>
      </c>
      <c r="X21" t="str">
        <f>"(" &amp; ROUND(V21,1) &amp; " , " &amp; ROUND(W21,1) &amp; ")" &amp; CHAR(10) &amp; AR26</f>
        <v>(77.6 , 94.2)
흥겨운</v>
      </c>
      <c r="Y21" s="75">
        <f t="shared" si="3"/>
        <v>9.7828708682150261</v>
      </c>
      <c r="AA21">
        <f>100-M!B19*100</f>
        <v>76.3673</v>
      </c>
      <c r="AC21">
        <f>'R3'!I3</f>
        <v>94.247969563974081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5.9870199999999993</v>
      </c>
      <c r="H22" s="50">
        <f>IF(FT!B22&lt;&gt;"",FT!B22*100,"")</f>
        <v>58.453599999999994</v>
      </c>
      <c r="I22" s="50">
        <f t="shared" si="2"/>
        <v>1</v>
      </c>
      <c r="J22" t="str">
        <f>IF(FT!B22&lt;&gt;"",FT!E22,"")</f>
        <v>0 [8.122426]</v>
      </c>
      <c r="K22">
        <f>IF(FT!B22&lt;&gt;"",IF(FT!C22&lt;&gt;"",FT!C22,F22/$M$3*$M$4),"")</f>
        <v>8.1224299999999996</v>
      </c>
      <c r="P22">
        <f t="shared" si="10"/>
        <v>19</v>
      </c>
      <c r="Q22">
        <f t="shared" si="12"/>
        <v>0</v>
      </c>
      <c r="R22">
        <f t="shared" si="13"/>
        <v>0</v>
      </c>
      <c r="S22">
        <f t="array" ref="S22">MAX(IF(ft_nq=P22,row_n))</f>
        <v>0</v>
      </c>
      <c r="T22">
        <f t="shared" si="11"/>
        <v>1</v>
      </c>
      <c r="V22" s="300">
        <f>X23</f>
        <v>90</v>
      </c>
      <c r="W22" s="300">
        <f>X23</f>
        <v>90</v>
      </c>
      <c r="X22" t="s">
        <v>1188</v>
      </c>
      <c r="Y22" s="75">
        <f t="shared" si="3"/>
        <v>9.7633881296538174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2.6258279628117581E-3</v>
      </c>
      <c r="D23" s="50">
        <f>IF(hist!$D$2&gt;0,hist!B23/hist!$D$2,0)</f>
        <v>0.8127010861173718</v>
      </c>
      <c r="E23" s="50">
        <f t="shared" si="1"/>
        <v>7.2710399246906645E-4</v>
      </c>
      <c r="F23">
        <f t="shared" si="6"/>
        <v>21</v>
      </c>
      <c r="G23" s="50">
        <f>IF(FT!A23&lt;&gt;"",FT!A23*10,"")</f>
        <v>6.0004599999999995</v>
      </c>
      <c r="H23" s="50">
        <f>IF(FT!B23&lt;&gt;"",FT!B23*100,"")</f>
        <v>58.642200000000003</v>
      </c>
      <c r="I23" s="50">
        <f t="shared" si="2"/>
        <v>1</v>
      </c>
      <c r="J23" t="str">
        <f>IF(FT!B23&lt;&gt;"",FT!E23,"")</f>
        <v>0 [8.527977]</v>
      </c>
      <c r="K23">
        <f>IF(FT!B23&lt;&gt;"",IF(FT!C23&lt;&gt;"",FT!C23,F23/$M$3*$M$4),"")</f>
        <v>8.5279799999999994</v>
      </c>
      <c r="P23">
        <f t="shared" si="10"/>
        <v>20</v>
      </c>
      <c r="Q23">
        <f t="shared" si="12"/>
        <v>0</v>
      </c>
      <c r="R23">
        <f t="shared" si="13"/>
        <v>0</v>
      </c>
      <c r="S23">
        <f t="array" ref="S23">MAX(IF(ft_nq=P23,row_n))</f>
        <v>0</v>
      </c>
      <c r="T23">
        <f t="shared" si="11"/>
        <v>1</v>
      </c>
      <c r="V23" s="300">
        <f>100-X23</f>
        <v>10</v>
      </c>
      <c r="W23" s="300">
        <f>X23</f>
        <v>90</v>
      </c>
      <c r="X23">
        <v>90</v>
      </c>
      <c r="Y23" s="75">
        <f t="shared" si="3"/>
        <v>9.7729507404432336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6.0164600000000004</v>
      </c>
      <c r="H24" s="50">
        <f>IF(FT!B24&lt;&gt;"",FT!B24*100,"")</f>
        <v>58.872100000000003</v>
      </c>
      <c r="I24" s="50">
        <f t="shared" si="2"/>
        <v>1</v>
      </c>
      <c r="J24" t="str">
        <f>IF(FT!B24&lt;&gt;"",FT!E24,"")</f>
        <v>0 [8.935877]</v>
      </c>
      <c r="K24">
        <f>IF(FT!B24&lt;&gt;"",IF(FT!C24&lt;&gt;"",FT!C24,F24/$M$3*$M$4),"")</f>
        <v>8.9358799999999992</v>
      </c>
      <c r="P24">
        <f t="shared" si="10"/>
        <v>21</v>
      </c>
      <c r="Q24">
        <f t="shared" si="12"/>
        <v>0</v>
      </c>
      <c r="R24">
        <f t="shared" si="13"/>
        <v>0</v>
      </c>
      <c r="S24">
        <f t="array" ref="S24">MAX(IF(ft_nq=P24,row_n))</f>
        <v>0</v>
      </c>
      <c r="T24">
        <f t="shared" si="11"/>
        <v>1</v>
      </c>
      <c r="V24" s="300">
        <f>100-X23</f>
        <v>10</v>
      </c>
      <c r="W24" s="300">
        <f>100-X23</f>
        <v>10</v>
      </c>
      <c r="Y24" s="75">
        <f t="shared" si="3"/>
        <v>9.7851726762913742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6.0302599999999993</v>
      </c>
      <c r="H25" s="50">
        <f>IF(FT!B25&lt;&gt;"",FT!B25*100,"")</f>
        <v>59.103399999999993</v>
      </c>
      <c r="I25" s="50">
        <f t="shared" si="2"/>
        <v>1</v>
      </c>
      <c r="J25" t="str">
        <f>IF(FT!B25&lt;&gt;"",FT!E25,"")</f>
        <v>0 [9.340878]</v>
      </c>
      <c r="K25">
        <f>IF(FT!B25&lt;&gt;"",IF(FT!C25&lt;&gt;"",FT!C25,F25/$M$3*$M$4),"")</f>
        <v>9.3408800000000003</v>
      </c>
      <c r="P25">
        <f t="shared" si="10"/>
        <v>22</v>
      </c>
      <c r="Q25">
        <f t="shared" si="12"/>
        <v>0</v>
      </c>
      <c r="R25">
        <f t="shared" si="13"/>
        <v>0</v>
      </c>
      <c r="S25">
        <f t="array" ref="S25">MAX(IF(ft_nq=P25,row_n))</f>
        <v>0</v>
      </c>
      <c r="T25">
        <f t="shared" si="11"/>
        <v>1</v>
      </c>
      <c r="V25" s="300">
        <f>X23</f>
        <v>90</v>
      </c>
      <c r="W25" s="300">
        <f>100-X23</f>
        <v>10</v>
      </c>
      <c r="Y25" s="75">
        <f t="shared" si="3"/>
        <v>9.8011362694145863</v>
      </c>
    </row>
    <row r="26" spans="1:120">
      <c r="A26" s="50">
        <f t="shared" si="5"/>
        <v>24</v>
      </c>
      <c r="B26" s="50">
        <f t="shared" si="0"/>
        <v>0.46337976470588232</v>
      </c>
      <c r="C26" s="50">
        <f>IF(FH!$C$2&gt;0,FH!A26/FH!$C$2,0)</f>
        <v>1.265250824498532E-3</v>
      </c>
      <c r="D26" s="50">
        <f>IF(hist!$D$2&gt;0,hist!B26/hist!$D$2,0)</f>
        <v>0.792910238412593</v>
      </c>
      <c r="E26" s="50">
        <f t="shared" si="1"/>
        <v>1.2128188079122912E-3</v>
      </c>
      <c r="F26">
        <f t="shared" si="6"/>
        <v>24</v>
      </c>
      <c r="G26" s="50">
        <f>IF(FT!A26&lt;&gt;"",FT!A26*10,"")</f>
        <v>6.0425799999999992</v>
      </c>
      <c r="H26" s="50">
        <f>IF(FT!B26&lt;&gt;"",FT!B26*100,"")</f>
        <v>59.313800000000008</v>
      </c>
      <c r="I26" s="50">
        <f t="shared" si="2"/>
        <v>1</v>
      </c>
      <c r="J26" t="str">
        <f>IF(FT!B26&lt;&gt;"",FT!E26,"")</f>
        <v>0 [9.749605]</v>
      </c>
      <c r="K26">
        <f>IF(FT!B26&lt;&gt;"",IF(FT!C26&lt;&gt;"",FT!C26,F26/$M$3*$M$4),"")</f>
        <v>9.7496100000000006</v>
      </c>
      <c r="P26">
        <f t="shared" si="10"/>
        <v>23</v>
      </c>
      <c r="Q26">
        <f t="shared" si="12"/>
        <v>0</v>
      </c>
      <c r="R26">
        <f t="shared" si="13"/>
        <v>0</v>
      </c>
      <c r="S26">
        <f t="array" ref="S26">MAX(IF(ft_nq=P26,row_n))</f>
        <v>0</v>
      </c>
      <c r="T26">
        <f t="shared" si="11"/>
        <v>1</v>
      </c>
      <c r="V26" s="300">
        <f>X23</f>
        <v>90</v>
      </c>
      <c r="W26" s="300">
        <f>X23</f>
        <v>90</v>
      </c>
      <c r="Y26" s="75">
        <f t="shared" si="3"/>
        <v>9.8159726474452995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흥겨운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흥겨운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6.05199</v>
      </c>
      <c r="H27" s="50">
        <f>IF(FT!B27&lt;&gt;"",FT!B27*100,"")</f>
        <v>59.226599999999998</v>
      </c>
      <c r="I27" s="50">
        <f t="shared" si="2"/>
        <v>1</v>
      </c>
      <c r="J27" t="str">
        <f>IF(FT!B27&lt;&gt;"",FT!E27,"")</f>
        <v>0 [10.156221]</v>
      </c>
      <c r="K27">
        <f>IF(FT!B27&lt;&gt;"",IF(FT!C27&lt;&gt;"",FT!C27,F27/$M$3*$M$4),"")</f>
        <v>10.1562</v>
      </c>
      <c r="P27">
        <f t="shared" si="10"/>
        <v>24</v>
      </c>
      <c r="Q27">
        <f t="shared" si="12"/>
        <v>0</v>
      </c>
      <c r="R27">
        <f t="shared" si="13"/>
        <v>0</v>
      </c>
      <c r="S27">
        <f t="array" ref="S27">MAX(IF(ft_nq=P27,row_n))</f>
        <v>0</v>
      </c>
      <c r="T27">
        <f t="shared" si="11"/>
        <v>1</v>
      </c>
      <c r="V27" s="288">
        <v>60</v>
      </c>
      <c r="W27" s="288">
        <v>60</v>
      </c>
      <c r="X27" t="s">
        <v>1189</v>
      </c>
      <c r="Y27" s="75">
        <f t="shared" si="3"/>
        <v>9.7863016958058413</v>
      </c>
      <c r="AS27" t="s">
        <v>2144</v>
      </c>
    </row>
    <row r="28" spans="1:120">
      <c r="A28" s="50">
        <f t="shared" si="5"/>
        <v>26</v>
      </c>
      <c r="B28" s="50">
        <f t="shared" si="0"/>
        <v>0.50199474509803921</v>
      </c>
      <c r="C28" s="50">
        <f>IF(FH!$C$2&gt;0,FH!A28/FH!$C$2,0)</f>
        <v>3.4404453038226453E-3</v>
      </c>
      <c r="D28" s="50">
        <f>IF(hist!$D$2&gt;0,hist!B28/hist!$D$2,0)</f>
        <v>0.81794262406437157</v>
      </c>
      <c r="E28" s="50">
        <f t="shared" si="1"/>
        <v>1.6879584006191061E-3</v>
      </c>
      <c r="F28">
        <f t="shared" si="6"/>
        <v>26</v>
      </c>
      <c r="G28" s="50">
        <f>IF(FT!A28&lt;&gt;"",FT!A28*10,"")</f>
        <v>6.0585199999999997</v>
      </c>
      <c r="H28" s="50">
        <f>IF(FT!B28&lt;&gt;"",FT!B28*100,"")</f>
        <v>58.911500000000004</v>
      </c>
      <c r="I28" s="50">
        <f t="shared" si="2"/>
        <v>1</v>
      </c>
      <c r="J28" t="str">
        <f>IF(FT!B28&lt;&gt;"",FT!E28,"")</f>
        <v>0 [10.560247]</v>
      </c>
      <c r="K28">
        <f>IF(FT!B28&lt;&gt;"",IF(FT!C28&lt;&gt;"",FT!C28,F28/$M$3*$M$4),"")</f>
        <v>10.5602</v>
      </c>
      <c r="V28" s="288">
        <v>40</v>
      </c>
      <c r="W28" s="288">
        <v>60</v>
      </c>
      <c r="Y28" s="75">
        <f t="shared" si="3"/>
        <v>9.7237444128268962</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6.0635300000000001</v>
      </c>
      <c r="H29" s="50">
        <f>IF(FT!B29&lt;&gt;"",FT!B29*100,"")</f>
        <v>58.501599999999996</v>
      </c>
      <c r="I29" s="50">
        <f t="shared" si="2"/>
        <v>1</v>
      </c>
      <c r="J29" t="str">
        <f>IF(FT!B29&lt;&gt;"",FT!E29,"")</f>
        <v>0 [10.969418]</v>
      </c>
      <c r="K29">
        <f>IF(FT!B29&lt;&gt;"",IF(FT!C29&lt;&gt;"",FT!C29,F29/$M$3*$M$4),"")</f>
        <v>10.9694</v>
      </c>
      <c r="V29" s="288">
        <v>40</v>
      </c>
      <c r="W29" s="288">
        <v>40</v>
      </c>
      <c r="Y29" s="75">
        <f t="shared" si="3"/>
        <v>9.6481092696828412</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6.0679700000000008</v>
      </c>
      <c r="H30" s="50">
        <f>IF(FT!B30&lt;&gt;"",FT!B30*100,"")</f>
        <v>58.066200000000002</v>
      </c>
      <c r="I30" s="50">
        <f t="shared" si="2"/>
        <v>1</v>
      </c>
      <c r="J30" t="str">
        <f>IF(FT!B30&lt;&gt;"",FT!E30,"")</f>
        <v>0 [11.374484]</v>
      </c>
      <c r="K30">
        <f>IF(FT!B30&lt;&gt;"",IF(FT!C30&lt;&gt;"",FT!C30,F30/$M$3*$M$4),"")</f>
        <v>11.374499999999999</v>
      </c>
      <c r="V30" s="288">
        <v>60</v>
      </c>
      <c r="W30" s="288">
        <v>40</v>
      </c>
      <c r="Y30" s="75">
        <f t="shared" si="3"/>
        <v>9.5692958271052753</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9.2727464595063029E-4</v>
      </c>
      <c r="D31" s="50">
        <f>IF(hist!$D$2&gt;0,hist!B31/hist!$D$2,0)</f>
        <v>0.85199425233110315</v>
      </c>
      <c r="E31" s="50">
        <f t="shared" si="1"/>
        <v>2.728096910809098E-3</v>
      </c>
      <c r="F31">
        <f t="shared" si="6"/>
        <v>29</v>
      </c>
      <c r="G31" s="50">
        <f>IF(FT!A31&lt;&gt;"",FT!A31*10,"")</f>
        <v>6.0747200000000001</v>
      </c>
      <c r="H31" s="50">
        <f>IF(FT!B31&lt;&gt;"",FT!B31*100,"")</f>
        <v>57.659199999999998</v>
      </c>
      <c r="I31" s="50">
        <f t="shared" si="2"/>
        <v>1</v>
      </c>
      <c r="J31" t="str">
        <f>IF(FT!B31&lt;&gt;"",FT!E31,"")</f>
        <v>0 [11.778248]</v>
      </c>
      <c r="K31">
        <f>IF(FT!B31&lt;&gt;"",IF(FT!C31&lt;&gt;"",FT!C31,F31/$M$3*$M$4),"")</f>
        <v>11.7782</v>
      </c>
      <c r="V31" s="288">
        <v>60</v>
      </c>
      <c r="W31" s="288">
        <v>60</v>
      </c>
      <c r="Y31" s="75">
        <f t="shared" si="3"/>
        <v>9.4916638133115594</v>
      </c>
      <c r="CB31" t="str">
        <f ca="1">IF(W8=1,CB33,IF(W8=2,CB34,IF(W8=3,CB35,IF(W8=4,CB36,IF(W8=5,CB37,IF(W8=6,CB38,IF(W8=7,CB39,IF(W8=8,CB40,""))))))))</f>
        <v>심리적으로 편안하고 기분좋은 정서 상태이다.심리적 정보가 감소할 가능성이 있다. 에너지 칼로리 소모량이 매우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6.0830700000000002</v>
      </c>
      <c r="H32" s="50">
        <f>IF(FT!B32&lt;&gt;"",FT!B32*100,"")</f>
        <v>57.198099999999997</v>
      </c>
      <c r="I32" s="50">
        <f t="shared" si="2"/>
        <v>1</v>
      </c>
      <c r="J32" t="str">
        <f>IF(FT!B32&lt;&gt;"",FT!E32,"")</f>
        <v>0 [12.185495]</v>
      </c>
      <c r="K32">
        <f>IF(FT!B32&lt;&gt;"",IF(FT!C32&lt;&gt;"",FT!C32,F32/$M$3*$M$4),"")</f>
        <v>12.185499999999999</v>
      </c>
      <c r="Y32" s="75">
        <f t="shared" si="3"/>
        <v>9.40283442406548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2.1231983081524625E-3</v>
      </c>
      <c r="D33" s="50">
        <f>IF(hist!$D$2&gt;0,hist!B33/hist!$D$2,0)</f>
        <v>0.81937681331006196</v>
      </c>
      <c r="E33" s="50">
        <f t="shared" si="1"/>
        <v>3.7178458896922669E-3</v>
      </c>
      <c r="F33">
        <f t="shared" si="6"/>
        <v>31</v>
      </c>
      <c r="G33" s="50">
        <f>IF(FT!A33&lt;&gt;"",FT!A33*10,"")</f>
        <v>6.0909399999999998</v>
      </c>
      <c r="H33" s="50">
        <f>IF(FT!B33&lt;&gt;"",FT!B33*100,"")</f>
        <v>56.792500000000004</v>
      </c>
      <c r="I33" s="50">
        <f t="shared" si="2"/>
        <v>1</v>
      </c>
      <c r="J33" t="str">
        <f>IF(FT!B33&lt;&gt;"",FT!E33,"")</f>
        <v>0 [12.594991]</v>
      </c>
      <c r="K33">
        <f>IF(FT!B33&lt;&gt;"",IF(FT!C33&lt;&gt;"",FT!C33,F33/$M$3*$M$4),"")</f>
        <v>12.595000000000001</v>
      </c>
      <c r="W33" s="23">
        <f>FH_info!G2</f>
        <v>0.53892700000000004</v>
      </c>
      <c r="Y33" s="75">
        <f t="shared" si="3"/>
        <v>9.3240944747444576</v>
      </c>
      <c r="CA33" t="s">
        <v>949</v>
      </c>
      <c r="CB33" s="110" t="str">
        <f ca="1">IF(W9=0,"",IF(W9=1,IF(V9=1,CK33,IF(V9=2,CL33,IF(V9=3,CM33,IF(V9=4,CN33,"")))),IF(W9=2,IF(V9=1,CK36,IF(V9=2,CL36,IF(V9=3,CM36,IF(V9=4,CN36,"")))),IF(W9=3,IF(V9=1,CK40,IF(V9=2,CL40,IF(V9=3,CM40,IF(V9=4,CN40,"")))),IF(W9=4,IF(V9=1,CK43,IF(V9=2,CL43,IF(V9=3,CM43,IF(V9=4,CN43,"")))),IF(W9=5,IF(V9=1,CK46,IF(V9=2,CL46,IF(V9=3,CM46,IF(V9=4,CN46,""))))))))))</f>
        <v>심리적 편안함이 증가하고 안정된 정서 상태이다.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6.0975999999999999</v>
      </c>
      <c r="H34" s="50">
        <f>IF(FT!B34&lt;&gt;"",FT!B34*100,"")</f>
        <v>56.366199999999999</v>
      </c>
      <c r="I34" s="50">
        <f t="shared" si="2"/>
        <v>1</v>
      </c>
      <c r="J34" t="str">
        <f>IF(FT!B34&lt;&gt;"",FT!E34,"")</f>
        <v>0 [12.996052]</v>
      </c>
      <c r="K34">
        <f>IF(FT!B34&lt;&gt;"",IF(FT!C34&lt;&gt;"",FT!C34,F34/$M$3*$M$4),"")</f>
        <v>12.9961</v>
      </c>
      <c r="V34" t="s">
        <v>1253</v>
      </c>
      <c r="W34" s="23">
        <f>IF(FH_info!G2&lt;&gt;0,(1-FH_info!G2)*100,0)</f>
        <v>46.107299999999995</v>
      </c>
      <c r="X34" t="s">
        <v>1054</v>
      </c>
      <c r="Y34" s="75">
        <f t="shared" si="3"/>
        <v>9.2439976384151148</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6.1035199999999996</v>
      </c>
      <c r="H35" s="50">
        <f>IF(FT!B35&lt;&gt;"",FT!B35*100,"")</f>
        <v>56.022499999999994</v>
      </c>
      <c r="I35" s="50">
        <f t="shared" si="2"/>
        <v>1</v>
      </c>
      <c r="J35" t="str">
        <f>IF(FT!B35&lt;&gt;"",FT!E35,"")</f>
        <v>0 [13.404694]</v>
      </c>
      <c r="K35">
        <f>IF(FT!B35&lt;&gt;"",IF(FT!C35&lt;&gt;"",FT!C35,F35/$M$3*$M$4),"")</f>
        <v>13.4047</v>
      </c>
      <c r="V35" s="52">
        <f>IF(V36&gt;3,100,V36/3*100)</f>
        <v>100</v>
      </c>
      <c r="W35" s="23">
        <f>IF(FH_info!G2*1&lt;&gt;0,(1-NORMSDIST((FH_info!G2*1-0.5308)/0.1538))*100,0)</f>
        <v>47.892915652588421</v>
      </c>
      <c r="X35" t="s">
        <v>1053</v>
      </c>
      <c r="Y35" s="75">
        <f t="shared" si="3"/>
        <v>9.1787198206936313</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편안하고 기분좋은 정서 상태이다.심리적 정보가 감소할 가능성이 있다. 에너지 칼로리 소모량이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2.6344939913403669E-3</v>
      </c>
      <c r="D36" s="50">
        <f>IF(hist!$D$2&gt;0,hist!B36/hist!$D$2,0)</f>
        <v>0.82552776836625175</v>
      </c>
      <c r="E36" s="50">
        <f t="shared" si="1"/>
        <v>5.8222131217928776E-3</v>
      </c>
      <c r="F36">
        <f t="shared" si="6"/>
        <v>34</v>
      </c>
      <c r="G36" s="50">
        <f>IF(FT!A36&lt;&gt;"",FT!A36*10,"")</f>
        <v>6.105080000000001</v>
      </c>
      <c r="H36" s="50">
        <f>IF(FT!B36&lt;&gt;"",FT!B36*100,"")</f>
        <v>55.778499999999994</v>
      </c>
      <c r="I36" s="50">
        <f t="shared" si="2"/>
        <v>1</v>
      </c>
      <c r="J36" t="str">
        <f>IF(FT!B36&lt;&gt;"",FT!E36,"")</f>
        <v>0 [13.812679]</v>
      </c>
      <c r="K36">
        <f>IF(FT!B36&lt;&gt;"",IF(FT!C36&lt;&gt;"",FT!C36,F36/$M$3*$M$4),"")</f>
        <v>13.8127</v>
      </c>
      <c r="R36" s="71" t="s">
        <v>2215</v>
      </c>
      <c r="S36" t="s">
        <v>1251</v>
      </c>
      <c r="U36" t="s">
        <v>386</v>
      </c>
      <c r="V36" s="495">
        <f>FH_info!F2*1</f>
        <v>3.0234999999999999</v>
      </c>
      <c r="W36" s="495">
        <f>IF(W34&gt;=60,30/40*(W34-60)+70,IF(W34&gt;=35,35/25*(W34-35)+35,IF(W34&gt;=0,W34,0)))</f>
        <v>50.550219999999996</v>
      </c>
      <c r="X36" s="23" t="s">
        <v>388</v>
      </c>
      <c r="Y36" s="75">
        <f t="shared" si="3"/>
        <v>9.1364077129210397</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6.1068299999999995</v>
      </c>
      <c r="H37" s="50">
        <f>IF(FT!B37&lt;&gt;"",FT!B37*100,"")</f>
        <v>55.573899999999995</v>
      </c>
      <c r="I37" s="50">
        <f t="shared" si="2"/>
        <v>1</v>
      </c>
      <c r="J37" t="str">
        <f>IF(FT!B37&lt;&gt;"",FT!E37,"")</f>
        <v>0 [14.218141]</v>
      </c>
      <c r="K37">
        <f>IF(FT!B37&lt;&gt;"",IF(FT!C37&lt;&gt;"",FT!C37,F37/$M$3*$M$4),"")</f>
        <v>14.2181</v>
      </c>
      <c r="R37" s="71" t="s">
        <v>2222</v>
      </c>
      <c r="S37" t="s">
        <v>2216</v>
      </c>
      <c r="U37" t="s">
        <v>458</v>
      </c>
      <c r="V37" s="130" t="str">
        <f>IF(V36&gt;=2.5,"v","")</f>
        <v>v</v>
      </c>
      <c r="W37" s="130" t="str">
        <f>IF(W36&gt;=60,"v","")</f>
        <v/>
      </c>
      <c r="Y37" s="75">
        <f t="shared" si="3"/>
        <v>9.100286073134507</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6.1125499999999997</v>
      </c>
      <c r="H38" s="50">
        <f>IF(FT!B38&lt;&gt;"",FT!B38*100,"")</f>
        <v>55.335199999999993</v>
      </c>
      <c r="I38" s="50">
        <f t="shared" si="2"/>
        <v>1</v>
      </c>
      <c r="J38" t="str">
        <f>IF(FT!B38&lt;&gt;"",FT!E38,"")</f>
        <v>0 [14.628775]</v>
      </c>
      <c r="K38">
        <f>IF(FT!B38&lt;&gt;"",IF(FT!C38&lt;&gt;"",FT!C38,F38/$M$3*$M$4),"")</f>
        <v>14.6288</v>
      </c>
      <c r="U38" t="s">
        <v>460</v>
      </c>
      <c r="V38" s="130" t="str">
        <f>IF(V36&gt;=1,IF(V36&lt;2.5,"v",""),"")</f>
        <v/>
      </c>
      <c r="W38" s="130" t="str">
        <f>IF(W36*1&gt;35,IF(W36&lt;60,"v",""),"")</f>
        <v>v</v>
      </c>
      <c r="Y38" s="75">
        <f t="shared" si="3"/>
        <v>9.0527194051582391</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4.7663583280214382E-3</v>
      </c>
      <c r="D39" s="50">
        <f>IF(hist!$D$2&gt;0,hist!B39/hist!$D$2,0)</f>
        <v>0.8036373774523845</v>
      </c>
      <c r="E39" s="50">
        <f t="shared" si="1"/>
        <v>8.946723387532881E-3</v>
      </c>
      <c r="F39">
        <f t="shared" si="6"/>
        <v>37</v>
      </c>
      <c r="G39" s="50">
        <f>IF(FT!A39&lt;&gt;"",FT!A39*10,"")</f>
        <v>6.1234999999999999</v>
      </c>
      <c r="H39" s="50">
        <f>IF(FT!B39&lt;&gt;"",FT!B39*100,"")</f>
        <v>55.0685</v>
      </c>
      <c r="I39" s="50">
        <f t="shared" si="2"/>
        <v>1</v>
      </c>
      <c r="J39" t="str">
        <f>IF(FT!B39&lt;&gt;"",FT!E39,"")</f>
        <v>0 [15.028018]</v>
      </c>
      <c r="K39">
        <f>IF(FT!B39&lt;&gt;"",IF(FT!C39&lt;&gt;"",FT!C39,F39/$M$3*$M$4),"")</f>
        <v>15.028</v>
      </c>
      <c r="U39" t="s">
        <v>462</v>
      </c>
      <c r="V39" s="131" t="str">
        <f>IF(V36&lt;1,"v","")</f>
        <v/>
      </c>
      <c r="W39" s="130" t="str">
        <f>IF(W36&lt;=35,"v","")</f>
        <v/>
      </c>
      <c r="Y39" s="75">
        <f t="shared" si="3"/>
        <v>8.9929778721319504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 편안함이 증가하는정서 상태이다.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6.1365400000000001</v>
      </c>
      <c r="H40" s="50">
        <f>IF(FT!B40&lt;&gt;"",FT!B40*100,"")</f>
        <v>54.811200000000007</v>
      </c>
      <c r="I40" s="50">
        <f t="shared" si="2"/>
        <v>1</v>
      </c>
      <c r="J40" t="str">
        <f>IF(FT!B40&lt;&gt;"",FT!E40,"")</f>
        <v>0 [15.436120]</v>
      </c>
      <c r="K40">
        <f>IF(FT!B40&lt;&gt;"",IF(FT!C40&lt;&gt;"",FT!C40,F40/$M$3*$M$4),"")</f>
        <v>15.4361</v>
      </c>
      <c r="V40" s="287" t="str">
        <f>IF(V36&lt;1,lang!B231,IF(V36&lt;2.5,lang!B230,lang!B229))</f>
        <v>높 음</v>
      </c>
      <c r="W40" s="287" t="str">
        <f>IF(W36&lt;=35,lang!B242,IF(W36&lt;60,lang!B241,lang!B240))</f>
        <v>보 통</v>
      </c>
      <c r="X40" t="s">
        <v>1055</v>
      </c>
      <c r="Y40" s="75">
        <f t="shared" si="3"/>
        <v>8.9319388450168997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매우 크며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6.9328867788169433E-3</v>
      </c>
      <c r="D41" s="50">
        <f>IF(hist!$D$2&gt;0,hist!B41/hist!$D$2,0)</f>
        <v>0.79059627609106864</v>
      </c>
      <c r="E41" s="50">
        <f t="shared" si="1"/>
        <v>1.1789105059485654E-2</v>
      </c>
      <c r="F41">
        <f t="shared" si="6"/>
        <v>39</v>
      </c>
      <c r="G41" s="50">
        <f>IF(FT!A41&lt;&gt;"",FT!A41*10,"")</f>
        <v>6.1523899999999996</v>
      </c>
      <c r="H41" s="50">
        <f>IF(FT!B41&lt;&gt;"",FT!B41*100,"")</f>
        <v>54.573499999999996</v>
      </c>
      <c r="I41" s="50">
        <f t="shared" si="2"/>
        <v>1</v>
      </c>
      <c r="J41" t="str">
        <f>IF(FT!B41&lt;&gt;"",FT!E41,"")</f>
        <v>0 [15.842805]</v>
      </c>
      <c r="K41">
        <f>IF(FT!B41&lt;&gt;"",IF(FT!C41&lt;&gt;"",FT!C41,F41/$M$3*$M$4),"")</f>
        <v>15.8428</v>
      </c>
      <c r="V41" t="s">
        <v>2216</v>
      </c>
      <c r="W41" s="287" t="s">
        <v>2154</v>
      </c>
      <c r="X41" t="s">
        <v>1056</v>
      </c>
      <c r="Y41" s="75">
        <f t="shared" si="3"/>
        <v>8.8702926830061166</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6.16873</v>
      </c>
      <c r="H42" s="50">
        <f>IF(FT!B42&lt;&gt;"",FT!B42*100,"")</f>
        <v>54.372</v>
      </c>
      <c r="I42" s="50">
        <f t="shared" si="2"/>
        <v>1</v>
      </c>
      <c r="J42" t="str">
        <f>IF(FT!B42&lt;&gt;"",FT!E42,"")</f>
        <v>0 [16.246448]</v>
      </c>
      <c r="K42">
        <f>IF(FT!B42&lt;&gt;"",IF(FT!C42&lt;&gt;"",FT!C42,F42/$M$3*$M$4),"")</f>
        <v>16.246400000000001</v>
      </c>
      <c r="U42" t="s">
        <v>464</v>
      </c>
      <c r="V42" t="s">
        <v>273</v>
      </c>
      <c r="Y42" s="75">
        <f t="shared" si="3"/>
        <v>8.8141319201845434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6.1852499999999999</v>
      </c>
      <c r="H43" s="50">
        <f>IF(FT!B43&lt;&gt;"",FT!B43*100,"")</f>
        <v>54.211600000000004</v>
      </c>
      <c r="I43" s="50">
        <f t="shared" si="2"/>
        <v>1</v>
      </c>
      <c r="J43" t="str">
        <f>IF(FT!B43&lt;&gt;"",FT!E43,"")</f>
        <v>0 [16.654422]</v>
      </c>
      <c r="K43">
        <f>IF(FT!B43&lt;&gt;"",IF(FT!C43&lt;&gt;"",FT!C43,F43/$M$3*$M$4),"")</f>
        <v>16.654399999999999</v>
      </c>
      <c r="V43" s="287" t="str">
        <f>IF(M!B17="","",IF(W43&lt;5,CJ4,IF(W43&lt;10,CK4,IF(W43&lt;30,CL4,IF(W43&lt;40,CM4,CN4)))))</f>
        <v>보통</v>
      </c>
      <c r="W43" s="287">
        <f>IF(M!B17="","",M!B17*1)</f>
        <v>18.410299999999999</v>
      </c>
      <c r="Y43" s="75">
        <f t="shared" si="3"/>
        <v>8.7646578553817562</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6.8288944364736396E-3</v>
      </c>
      <c r="D44" s="50">
        <f>IF(hist!$D$2&gt;0,hist!B44/hist!$D$2,0)</f>
        <v>0.77240975255961675</v>
      </c>
      <c r="E44" s="50">
        <f t="shared" si="1"/>
        <v>1.7553163979956189E-2</v>
      </c>
      <c r="F44">
        <f t="shared" si="6"/>
        <v>42</v>
      </c>
      <c r="G44" s="50">
        <f>IF(FT!A44&lt;&gt;"",FT!A44*10,"")</f>
        <v>6.2014199999999997</v>
      </c>
      <c r="H44" s="50">
        <f>IF(FT!B44&lt;&gt;"",FT!B44*100,"")</f>
        <v>54.045000000000002</v>
      </c>
      <c r="I44" s="50">
        <f t="shared" si="2"/>
        <v>1</v>
      </c>
      <c r="J44" t="str">
        <f>IF(FT!B44&lt;&gt;"",FT!E44,"")</f>
        <v>0 [17.062034]</v>
      </c>
      <c r="K44">
        <f>IF(FT!B44&lt;&gt;"",IF(FT!C44&lt;&gt;"",FT!C44,F44/$M$3*$M$4),"")</f>
        <v>17.062000000000001</v>
      </c>
      <c r="V44" s="287" t="str">
        <f>IF(M!B17="","",IF(W43&lt;5,CJ5,IF(W43&lt;10,CK5,IF(W43&lt;30,CL5,IF(W43&lt;40,CM5,CN5)))))</f>
        <v>감정변화가 안정된 정상적인 상태</v>
      </c>
      <c r="Y44" s="75">
        <f t="shared" si="3"/>
        <v>8.7149394816026007</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6.2162799999999994</v>
      </c>
      <c r="H45" s="50">
        <f>IF(FT!B45&lt;&gt;"",FT!B45*100,"")</f>
        <v>53.862600000000008</v>
      </c>
      <c r="I45" s="50">
        <f t="shared" si="2"/>
        <v>1</v>
      </c>
      <c r="J45" t="str">
        <f>IF(FT!B45&lt;&gt;"",FT!E45,"")</f>
        <v>0 [17.469345]</v>
      </c>
      <c r="K45">
        <f>IF(FT!B45&lt;&gt;"",IF(FT!C45&lt;&gt;"",FT!C45,F45/$M$3*$M$4),"")</f>
        <v>17.4693</v>
      </c>
      <c r="V45" s="287">
        <f>IF(M!B17="","",IF(W43&lt;5,CJ3,IF(W43&lt;10,CK3,IF(W43&lt;30,CL3,IF(W43&lt;40,CM3,CN3)))))</f>
        <v>3</v>
      </c>
      <c r="Y45" s="75">
        <f t="shared" si="3"/>
        <v>8.6647641354636562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2.2705207931388079E-3</v>
      </c>
      <c r="D46" s="50">
        <f>IF(hist!$D$2&gt;0,hist!B46/hist!$D$2,0)</f>
        <v>0.75239712020037186</v>
      </c>
      <c r="E46" s="50">
        <f t="shared" si="1"/>
        <v>2.2648425287834031E-2</v>
      </c>
      <c r="F46">
        <f t="shared" si="6"/>
        <v>44</v>
      </c>
      <c r="G46" s="50">
        <f>IF(FT!A46&lt;&gt;"",FT!A46*10,"")</f>
        <v>6.2287699999999999</v>
      </c>
      <c r="H46" s="50">
        <f>IF(FT!B46&lt;&gt;"",FT!B46*100,"")</f>
        <v>53.631300000000003</v>
      </c>
      <c r="I46" s="50">
        <f t="shared" si="2"/>
        <v>1</v>
      </c>
      <c r="J46" t="str">
        <f>IF(FT!B46&lt;&gt;"",FT!E46,"")</f>
        <v>0 [17.877268]</v>
      </c>
      <c r="K46">
        <f>IF(FT!B46&lt;&gt;"",IF(FT!C46&lt;&gt;"",FT!C46,F46/$M$3*$M$4),"")</f>
        <v>17.877300000000002</v>
      </c>
      <c r="Y46" s="75">
        <f t="shared" si="3"/>
        <v>8.6102553152548591</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6.2380300000000002</v>
      </c>
      <c r="H47" s="50">
        <f>IF(FT!B47&lt;&gt;"",FT!B47*100,"")</f>
        <v>53.374699999999997</v>
      </c>
      <c r="I47" s="50">
        <f t="shared" si="2"/>
        <v>1</v>
      </c>
      <c r="J47" t="str">
        <f>IF(FT!B47&lt;&gt;"",FT!E47,"")</f>
        <v>0 [18.279866]</v>
      </c>
      <c r="K47">
        <f>IF(FT!B47&lt;&gt;"",IF(FT!C47&lt;&gt;"",FT!C47,F47/$M$3*$M$4),"")</f>
        <v>18.279900000000001</v>
      </c>
      <c r="Y47" s="75">
        <f t="shared" si="3"/>
        <v>8.5563391006455554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6.2444200000000007</v>
      </c>
      <c r="H48" s="50">
        <f>IF(FT!B48&lt;&gt;"",FT!B48*100,"")</f>
        <v>53.101399999999998</v>
      </c>
      <c r="I48" s="50">
        <f t="shared" si="2"/>
        <v>1</v>
      </c>
      <c r="J48" t="str">
        <f>IF(FT!B48&lt;&gt;"",FT!E48,"")</f>
        <v>0 [18.685576]</v>
      </c>
      <c r="K48">
        <f>IF(FT!B48&lt;&gt;"",IF(FT!C48&lt;&gt;"",FT!C48,F48/$M$3*$M$4),"")</f>
        <v>18.685600000000001</v>
      </c>
      <c r="Y48" s="75">
        <f t="shared" si="3"/>
        <v>8.5038162071097059</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1.0330012599318228E-2</v>
      </c>
      <c r="D49" s="50">
        <f>IF(hist!$D$2&gt;0,hist!B49/hist!$D$2,0)</f>
        <v>0.74119694968352723</v>
      </c>
      <c r="E49" s="50">
        <f t="shared" si="1"/>
        <v>3.267467256268837E-2</v>
      </c>
      <c r="F49">
        <f t="shared" si="6"/>
        <v>47</v>
      </c>
      <c r="G49" s="50">
        <f>IF(FT!A49&lt;&gt;"",FT!A49*10,"")</f>
        <v>6.2509300000000003</v>
      </c>
      <c r="H49" s="50">
        <f>IF(FT!B49&lt;&gt;"",FT!B49*100,"")</f>
        <v>52.759699999999995</v>
      </c>
      <c r="I49" s="50">
        <f t="shared" si="2"/>
        <v>1</v>
      </c>
      <c r="J49" t="str">
        <f>IF(FT!B49&lt;&gt;"",FT!E49,"")</f>
        <v>0 [19.094428]</v>
      </c>
      <c r="K49">
        <f>IF(FT!B49&lt;&gt;"",IF(FT!C49&lt;&gt;"",FT!C49,F49/$M$3*$M$4),"")</f>
        <v>19.0944</v>
      </c>
      <c r="Y49" s="75">
        <f t="shared" si="3"/>
        <v>8.4402960839427088</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6.2590900000000005</v>
      </c>
      <c r="H50" s="50">
        <f>IF(FT!B50&lt;&gt;"",FT!B50*100,"")</f>
        <v>52.396600000000007</v>
      </c>
      <c r="I50" s="50">
        <f t="shared" si="2"/>
        <v>1</v>
      </c>
      <c r="J50" t="str">
        <f>IF(FT!B50&lt;&gt;"",FT!E50,"")</f>
        <v>0 [19.498531]</v>
      </c>
      <c r="K50">
        <f>IF(FT!B50&lt;&gt;"",IF(FT!C50&lt;&gt;"",FT!C50,F50/$M$3*$M$4),"")</f>
        <v>19.4985</v>
      </c>
      <c r="V50" t="s">
        <v>1427</v>
      </c>
      <c r="Y50" s="75">
        <f t="shared" si="3"/>
        <v>8.3712808091911128</v>
      </c>
    </row>
    <row r="51" spans="1:25">
      <c r="A51" s="50">
        <f t="shared" si="5"/>
        <v>49</v>
      </c>
      <c r="B51" s="50">
        <f t="shared" si="0"/>
        <v>0.94606701960784312</v>
      </c>
      <c r="C51" s="50">
        <f>IF(FH!$C$2&gt;0,FH!A51/FH!$C$2,0)</f>
        <v>7.5135213495553998E-3</v>
      </c>
      <c r="D51" s="50">
        <f>IF(hist!$D$2&gt;0,hist!B51/hist!$D$2,0)</f>
        <v>0.73884597778661654</v>
      </c>
      <c r="E51" s="50">
        <f t="shared" si="1"/>
        <v>4.1281894481002994E-2</v>
      </c>
      <c r="F51">
        <f t="shared" si="6"/>
        <v>49</v>
      </c>
      <c r="G51" s="50">
        <f>IF(FT!A51&lt;&gt;"",FT!A51*10,"")</f>
        <v>6.2663599999999997</v>
      </c>
      <c r="H51" s="50">
        <f>IF(FT!B51&lt;&gt;"",FT!B51*100,"")</f>
        <v>52.012899999999995</v>
      </c>
      <c r="I51" s="50">
        <f t="shared" si="2"/>
        <v>1</v>
      </c>
      <c r="J51" t="str">
        <f>IF(FT!B51&lt;&gt;"",FT!E51,"")</f>
        <v>0 [19.909051]</v>
      </c>
      <c r="K51">
        <f>IF(FT!B51&lt;&gt;"",IF(FT!C51&lt;&gt;"",FT!C51,F51/$M$3*$M$4),"")</f>
        <v>19.909099999999999</v>
      </c>
      <c r="V51" s="56">
        <v>50</v>
      </c>
      <c r="W51">
        <v>50</v>
      </c>
      <c r="Y51" s="75">
        <f t="shared" si="3"/>
        <v>8.3003370377699337</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6.2713900000000002</v>
      </c>
      <c r="H52" s="50">
        <f>IF(FT!B52&lt;&gt;"",FT!B52*100,"")</f>
        <v>51.612400000000001</v>
      </c>
      <c r="I52" s="50">
        <f t="shared" si="2"/>
        <v>1</v>
      </c>
      <c r="J52" t="str">
        <f>IF(FT!B52&lt;&gt;"",FT!E52,"")</f>
        <v>0 [20.311057]</v>
      </c>
      <c r="K52">
        <f>IF(FT!B52&lt;&gt;"",IF(FT!C52&lt;&gt;"",FT!C52,F52/$M$3*$M$4),"")</f>
        <v>20.3111</v>
      </c>
      <c r="V52" s="288">
        <f>Measurement!DK17*100</f>
        <v>77.565264890828288</v>
      </c>
      <c r="W52" s="303">
        <f ca="1">100-N9</f>
        <v>46.898317355371923</v>
      </c>
      <c r="X52" t="str">
        <f ca="1">"(" &amp; ROUND(V52,1) &amp; " , " &amp; ROUND(100-W52,1) &amp; ")"</f>
        <v>(77.6 , 53.1)</v>
      </c>
      <c r="Y52" s="75">
        <f t="shared" si="3"/>
        <v>8.2298182699529132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6.2749800000000002</v>
      </c>
      <c r="H53" s="50">
        <f>IF(FT!B53&lt;&gt;"",FT!B53*100,"")</f>
        <v>51.269799999999996</v>
      </c>
      <c r="I53" s="50">
        <f t="shared" si="2"/>
        <v>1</v>
      </c>
      <c r="J53" t="str">
        <f>IF(FT!B53&lt;&gt;"",FT!E53,"")</f>
        <v>0 [20.719830]</v>
      </c>
      <c r="K53">
        <f>IF(FT!B53&lt;&gt;"",IF(FT!C53&lt;&gt;"",FT!C53,F53/$M$3*$M$4),"")</f>
        <v>20.719799999999999</v>
      </c>
      <c r="Y53" s="75">
        <f t="shared" si="3"/>
        <v>8.1705120972497109</v>
      </c>
    </row>
    <row r="54" spans="1:25">
      <c r="A54" s="50">
        <f t="shared" si="5"/>
        <v>52</v>
      </c>
      <c r="B54" s="50">
        <f t="shared" si="0"/>
        <v>1.0039894901960784</v>
      </c>
      <c r="C54" s="50">
        <f>IF(FH!$C$2&gt;0,FH!A54/FH!$C$2,0)</f>
        <v>1.3718440413325858E-2</v>
      </c>
      <c r="D54" s="50">
        <f>IF(hist!$D$2&gt;0,hist!B54/hist!$D$2,0)</f>
        <v>0.72648505240537686</v>
      </c>
      <c r="E54" s="50">
        <f t="shared" si="1"/>
        <v>5.7707400661275575E-2</v>
      </c>
      <c r="F54">
        <f t="shared" si="6"/>
        <v>52</v>
      </c>
      <c r="G54" s="50">
        <f>IF(FT!A54&lt;&gt;"",FT!A54*10,"")</f>
        <v>6.2759400000000003</v>
      </c>
      <c r="H54" s="50">
        <f>IF(FT!B54&lt;&gt;"",FT!B54*100,"")</f>
        <v>50.958400000000005</v>
      </c>
      <c r="I54" s="50">
        <f t="shared" si="2"/>
        <v>1</v>
      </c>
      <c r="J54" t="str">
        <f>IF(FT!B54&lt;&gt;"",FT!E54,"")</f>
        <v>0 [21.123883]</v>
      </c>
      <c r="K54">
        <f>IF(FT!B54&lt;&gt;"",IF(FT!C54&lt;&gt;"",FT!C54,F54/$M$3*$M$4),"")</f>
        <v>21.123899999999999</v>
      </c>
      <c r="Y54" s="75">
        <f t="shared" si="3"/>
        <v>8.1196442285936445</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6.2757700000000005</v>
      </c>
      <c r="H55" s="50">
        <f>IF(FT!B55&lt;&gt;"",FT!B55*100,"")</f>
        <v>50.684700000000007</v>
      </c>
      <c r="I55" s="50">
        <f t="shared" si="2"/>
        <v>1</v>
      </c>
      <c r="J55" t="str">
        <f>IF(FT!B55&lt;&gt;"",FT!E55,"")</f>
        <v>0 [21.529617]</v>
      </c>
      <c r="K55">
        <f>IF(FT!B55&lt;&gt;"",IF(FT!C55&lt;&gt;"",FT!C55,F55/$M$3*$M$4),"")</f>
        <v>21.529599999999999</v>
      </c>
      <c r="Y55" s="75">
        <f t="shared" si="3"/>
        <v>8.0762519977628244</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6.2760000000000007</v>
      </c>
      <c r="H56" s="50">
        <f>IF(FT!B56&lt;&gt;"",FT!B56*100,"")</f>
        <v>50.4039</v>
      </c>
      <c r="I56" s="50">
        <f t="shared" si="2"/>
        <v>1</v>
      </c>
      <c r="J56" t="str">
        <f>IF(FT!B56&lt;&gt;"",FT!E56,"")</f>
        <v>0 [21.939603]</v>
      </c>
      <c r="K56">
        <f>IF(FT!B56&lt;&gt;"",IF(FT!C56&lt;&gt;"",FT!C56,F56/$M$3*$M$4),"")</f>
        <v>21.939599999999999</v>
      </c>
      <c r="Y56" s="75">
        <f t="shared" si="3"/>
        <v>8.0312141491395792</v>
      </c>
    </row>
    <row r="57" spans="1:25">
      <c r="A57" s="50">
        <f t="shared" si="5"/>
        <v>55</v>
      </c>
      <c r="B57" s="50">
        <f t="shared" si="0"/>
        <v>1.0619119607843137</v>
      </c>
      <c r="C57" s="50">
        <f>IF(FH!$C$2&gt;0,FH!A57/FH!$C$2,0)</f>
        <v>7.2102103510540997E-3</v>
      </c>
      <c r="D57" s="50">
        <f>IF(hist!$D$2&gt;0,hist!B57/hist!$D$2,0)</f>
        <v>0.72479952540448189</v>
      </c>
      <c r="E57" s="50">
        <f t="shared" si="1"/>
        <v>7.9155774427132328E-2</v>
      </c>
      <c r="F57">
        <f t="shared" si="6"/>
        <v>55</v>
      </c>
      <c r="G57" s="50">
        <f>IF(FT!A57&lt;&gt;"",FT!A57*10,"")</f>
        <v>6.2748000000000008</v>
      </c>
      <c r="H57" s="50">
        <f>IF(FT!B57&lt;&gt;"",FT!B57*100,"")</f>
        <v>50.1235</v>
      </c>
      <c r="I57" s="50">
        <f t="shared" si="2"/>
        <v>1</v>
      </c>
      <c r="J57" t="str">
        <f>IF(FT!B57&lt;&gt;"",FT!E57,"")</f>
        <v>0 [22.342469]</v>
      </c>
      <c r="K57">
        <f>IF(FT!B57&lt;&gt;"",IF(FT!C57&lt;&gt;"",FT!C57,F57/$M$3*$M$4),"")</f>
        <v>22.342500000000001</v>
      </c>
      <c r="Y57" s="75">
        <f t="shared" si="3"/>
        <v>7.9880633645693875</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6.2729900000000001</v>
      </c>
      <c r="H58" s="50">
        <f>IF(FT!B58&lt;&gt;"",FT!B58*100,"")</f>
        <v>49.837299999999999</v>
      </c>
      <c r="I58" s="50">
        <f t="shared" si="2"/>
        <v>1</v>
      </c>
      <c r="J58" t="str">
        <f>IF(FT!B58&lt;&gt;"",FT!E58,"")</f>
        <v>0 [22.750587]</v>
      </c>
      <c r="K58">
        <f>IF(FT!B58&lt;&gt;"",IF(FT!C58&lt;&gt;"",FT!C58,F58/$M$3*$M$4),"")</f>
        <v>22.750599999999999</v>
      </c>
      <c r="Y58" s="75">
        <f t="shared" si="3"/>
        <v>7.9447440534737019</v>
      </c>
    </row>
    <row r="59" spans="1:25" ht="16.5" customHeight="1">
      <c r="A59" s="50">
        <f t="shared" si="5"/>
        <v>57</v>
      </c>
      <c r="B59" s="50">
        <f t="shared" si="0"/>
        <v>1.1005269411764707</v>
      </c>
      <c r="C59" s="50">
        <f>IF(FH!$C$2&gt;0,FH!A59/FH!$C$2,0)</f>
        <v>2.0183425607528036E-2</v>
      </c>
      <c r="D59" s="50">
        <f>IF(hist!$D$2&gt;0,hist!B59/hist!$D$2,0)</f>
        <v>0.73971838532042022</v>
      </c>
      <c r="E59" s="50">
        <f t="shared" si="1"/>
        <v>9.6697715841044085E-2</v>
      </c>
      <c r="F59">
        <f t="shared" si="6"/>
        <v>57</v>
      </c>
      <c r="G59" s="50">
        <f>IF(FT!A59&lt;&gt;"",FT!A59*10,"")</f>
        <v>6.2696100000000001</v>
      </c>
      <c r="H59" s="50">
        <f>IF(FT!B59&lt;&gt;"",FT!B59*100,"")</f>
        <v>49.556600000000003</v>
      </c>
      <c r="I59" s="50">
        <f t="shared" si="2"/>
        <v>1</v>
      </c>
      <c r="J59" t="str">
        <f>IF(FT!B59&lt;&gt;"",FT!E59,"")</f>
        <v>0 [23.155430]</v>
      </c>
      <c r="K59">
        <f>IF(FT!B59&lt;&gt;"",IF(FT!C59&lt;&gt;"",FT!C59,F59/$M$3*$M$4),"")</f>
        <v>23.1554</v>
      </c>
      <c r="Y59" s="75">
        <f t="shared" si="3"/>
        <v>7.9042556076055774</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6.26539</v>
      </c>
      <c r="H60" s="50">
        <f>IF(FT!B60&lt;&gt;"",FT!B60*100,"")</f>
        <v>49.270699999999998</v>
      </c>
      <c r="I60" s="50">
        <f t="shared" si="2"/>
        <v>1</v>
      </c>
      <c r="J60" t="str">
        <f>IF(FT!B60&lt;&gt;"",FT!E60,"")</f>
        <v>0 [23.561598]</v>
      </c>
      <c r="K60">
        <f>IF(FT!B60&lt;&gt;"",IF(FT!C60&lt;&gt;"",FT!C60,F60/$M$3*$M$4),"")</f>
        <v>23.561599999999999</v>
      </c>
      <c r="Y60" s="75">
        <f t="shared" si="3"/>
        <v>7.8639478149005884</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6.2608200000000007</v>
      </c>
      <c r="H61" s="50">
        <f>IF(FT!B61&lt;&gt;"",FT!B61*100,"")</f>
        <v>48.889400000000002</v>
      </c>
      <c r="I61" s="50">
        <f t="shared" si="2"/>
        <v>1</v>
      </c>
      <c r="J61" t="str">
        <f>IF(FT!B61&lt;&gt;"",FT!E61,"")</f>
        <v>0 [23.970574]</v>
      </c>
      <c r="K61">
        <f>IF(FT!B61&lt;&gt;"",IF(FT!C61&lt;&gt;"",FT!C61,F61/$M$3*$M$4),"")</f>
        <v>23.970600000000001</v>
      </c>
      <c r="Y61" s="75">
        <f t="shared" si="3"/>
        <v>7.8087854306624367</v>
      </c>
    </row>
    <row r="62" spans="1:25">
      <c r="A62" s="50">
        <f t="shared" si="5"/>
        <v>60</v>
      </c>
      <c r="B62" s="50">
        <f t="shared" si="0"/>
        <v>1.1584494117647057</v>
      </c>
      <c r="C62" s="50">
        <f>IF(FH!$C$2&gt;0,FH!A62/FH!$C$2,0)</f>
        <v>8.1548181199941165E-3</v>
      </c>
      <c r="D62" s="50">
        <f>IF(hist!$D$2&gt;0,hist!B62/hist!$D$2,0)</f>
        <v>0.72733527238047224</v>
      </c>
      <c r="E62" s="50">
        <f t="shared" si="1"/>
        <v>0.12851859397574797</v>
      </c>
      <c r="F62">
        <f t="shared" si="6"/>
        <v>60</v>
      </c>
      <c r="G62" s="50">
        <f>IF(FT!A62&lt;&gt;"",FT!A62*10,"")</f>
        <v>6.2550699999999999</v>
      </c>
      <c r="H62" s="50">
        <f>IF(FT!B62&lt;&gt;"",FT!B62*100,"")</f>
        <v>48.510799999999996</v>
      </c>
      <c r="I62" s="50">
        <f t="shared" si="2"/>
        <v>1</v>
      </c>
      <c r="J62" t="str">
        <f>IF(FT!B62&lt;&gt;"",FT!E62,"")</f>
        <v>0 [24.375913]</v>
      </c>
      <c r="K62">
        <f>IF(FT!B62&lt;&gt;"",IF(FT!C62&lt;&gt;"",FT!C62,F62/$M$3*$M$4),"")</f>
        <v>24.375900000000001</v>
      </c>
      <c r="Y62" s="75">
        <f t="shared" si="3"/>
        <v>7.7554367896762137</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6.2473900000000002</v>
      </c>
      <c r="H63" s="50">
        <f>IF(FT!B63&lt;&gt;"",FT!B63*100,"")</f>
        <v>48.167400000000001</v>
      </c>
      <c r="I63" s="50">
        <f t="shared" si="2"/>
        <v>1</v>
      </c>
      <c r="J63" t="str">
        <f>IF(FT!B63&lt;&gt;"",FT!E63,"")</f>
        <v>0 [24.778899]</v>
      </c>
      <c r="K63">
        <f>IF(FT!B63&lt;&gt;"",IF(FT!C63&lt;&gt;"",FT!C63,F63/$M$3*$M$4),"")</f>
        <v>24.7789</v>
      </c>
      <c r="Y63" s="75">
        <f t="shared" si="3"/>
        <v>7.710003697544094</v>
      </c>
    </row>
    <row r="64" spans="1:25">
      <c r="A64" s="50">
        <f t="shared" si="5"/>
        <v>62</v>
      </c>
      <c r="B64" s="50">
        <f t="shared" si="0"/>
        <v>1.1970643921568627</v>
      </c>
      <c r="C64" s="50">
        <f>IF(FH!$C$2&gt;0,FH!A64/FH!$C$2,0)</f>
        <v>1.0434004941661532E-2</v>
      </c>
      <c r="D64" s="50">
        <f>IF(hist!$D$2&gt;0,hist!B64/hist!$D$2,0)</f>
        <v>0.74666772875964094</v>
      </c>
      <c r="E64" s="50">
        <f t="shared" si="1"/>
        <v>0.15373238065593908</v>
      </c>
      <c r="F64">
        <f t="shared" si="6"/>
        <v>62</v>
      </c>
      <c r="G64" s="50">
        <f>IF(FT!A64&lt;&gt;"",FT!A64*10,"")</f>
        <v>6.23855</v>
      </c>
      <c r="H64" s="50">
        <f>IF(FT!B64&lt;&gt;"",FT!B64*100,"")</f>
        <v>47.846299999999999</v>
      </c>
      <c r="I64" s="50">
        <f t="shared" si="2"/>
        <v>1</v>
      </c>
      <c r="J64" t="str">
        <f>IF(FT!B64&lt;&gt;"",FT!E64,"")</f>
        <v>0 [25.184420]</v>
      </c>
      <c r="K64">
        <f>IF(FT!B64&lt;&gt;"",IF(FT!C64&lt;&gt;"",FT!C64,F64/$M$3*$M$4),"")</f>
        <v>25.1844</v>
      </c>
      <c r="Y64" s="75">
        <f t="shared" si="3"/>
        <v>7.6694584478765098</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6.2299199999999999</v>
      </c>
      <c r="H65" s="50">
        <f>IF(FT!B65&lt;&gt;"",FT!B65*100,"")</f>
        <v>47.540300000000002</v>
      </c>
      <c r="I65" s="50">
        <f t="shared" si="2"/>
        <v>1</v>
      </c>
      <c r="J65" t="str">
        <f>IF(FT!B65&lt;&gt;"",FT!E65,"")</f>
        <v>0 [25.590027]</v>
      </c>
      <c r="K65">
        <f>IF(FT!B65&lt;&gt;"",IF(FT!C65&lt;&gt;"",FT!C65,F65/$M$3*$M$4),"")</f>
        <v>25.59</v>
      </c>
      <c r="Y65" s="75">
        <f t="shared" si="3"/>
        <v>7.6309647635924707</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6.22072</v>
      </c>
      <c r="H66" s="50">
        <f>IF(FT!B66&lt;&gt;"",FT!B66*100,"")</f>
        <v>47.253699999999995</v>
      </c>
      <c r="I66" s="50">
        <f t="shared" si="2"/>
        <v>1</v>
      </c>
      <c r="J66" t="str">
        <f>IF(FT!B66&lt;&gt;"",FT!E66,"")</f>
        <v>0 [26.001105]</v>
      </c>
      <c r="K66">
        <f>IF(FT!B66&lt;&gt;"",IF(FT!C66&lt;&gt;"",FT!C66,F66/$M$3*$M$4),"")</f>
        <v>26.001100000000001</v>
      </c>
      <c r="Y66" s="75">
        <f t="shared" si="3"/>
        <v>7.5961785773993995</v>
      </c>
    </row>
    <row r="67" spans="1:25">
      <c r="A67" s="50">
        <f t="shared" si="5"/>
        <v>65</v>
      </c>
      <c r="B67" s="50">
        <f t="shared" ref="B67:B130" si="16">A67/255*$M$2</f>
        <v>1.254986862745098</v>
      </c>
      <c r="C67" s="50">
        <f>IF(FH!$C$2&gt;0,FH!A67/FH!$C$2,0)</f>
        <v>5.8062924107761477E-3</v>
      </c>
      <c r="D67" s="50">
        <f>IF(hist!$D$2&gt;0,hist!B67/hist!$D$2,0)</f>
        <v>0.75502898295322585</v>
      </c>
      <c r="E67" s="50">
        <f t="shared" ref="E67:E130" si="17">NORMDIST(B67,2,0.421,FALSE)</f>
        <v>0.19797655525187485</v>
      </c>
      <c r="F67">
        <f t="shared" si="6"/>
        <v>65</v>
      </c>
      <c r="G67" s="50">
        <f>IF(FT!A67&lt;&gt;"",FT!A67*10,"")</f>
        <v>6.2114700000000003</v>
      </c>
      <c r="H67" s="50">
        <f>IF(FT!B67&lt;&gt;"",FT!B67*100,"")</f>
        <v>46.9908</v>
      </c>
      <c r="I67" s="50">
        <f t="shared" ref="I67:I130" si="18">(IF(G67&lt;&gt;"",1,""))</f>
        <v>1</v>
      </c>
      <c r="J67" t="str">
        <f>IF(FT!B67&lt;&gt;"",FT!E67,"")</f>
        <v>0 [26.404730]</v>
      </c>
      <c r="K67">
        <f>IF(FT!B67&lt;&gt;"",IF(FT!C67&lt;&gt;"",FT!C67,F67/$M$3*$M$4),"")</f>
        <v>26.404699999999998</v>
      </c>
      <c r="Y67" s="75">
        <f t="shared" ref="Y67:Y130" si="19">IF(I67=1,H67/G67,"")</f>
        <v>7.5651657337152072</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6.2028999999999996</v>
      </c>
      <c r="H68" s="50">
        <f>IF(FT!B68&lt;&gt;"",FT!B68*100,"")</f>
        <v>46.713999999999999</v>
      </c>
      <c r="I68" s="50">
        <f t="shared" si="18"/>
        <v>1</v>
      </c>
      <c r="J68" t="str">
        <f>IF(FT!B68&lt;&gt;"",FT!E68,"")</f>
        <v>0 [26.809670]</v>
      </c>
      <c r="K68">
        <f>IF(FT!B68&lt;&gt;"",IF(FT!C68&lt;&gt;"",FT!C68,F68/$M$3*$M$4),"")</f>
        <v>26.809699999999999</v>
      </c>
      <c r="Y68" s="75">
        <f t="shared" si="19"/>
        <v>7.5309935675248676</v>
      </c>
    </row>
    <row r="69" spans="1:25" ht="16.5" customHeight="1">
      <c r="A69" s="50">
        <f t="shared" si="20"/>
        <v>67</v>
      </c>
      <c r="B69" s="50">
        <f t="shared" si="16"/>
        <v>1.2936018431372549</v>
      </c>
      <c r="C69" s="50">
        <f>IF(FH!$C$2&gt;0,FH!A69/FH!$C$2,0)</f>
        <v>1.2860471611028559E-2</v>
      </c>
      <c r="D69" s="50">
        <f>IF(hist!$D$2&gt;0,hist!B69/hist!$D$2,0)</f>
        <v>0.76365648785131124</v>
      </c>
      <c r="E69" s="50">
        <f t="shared" si="17"/>
        <v>0.23188834663388441</v>
      </c>
      <c r="F69">
        <f t="shared" si="21"/>
        <v>67</v>
      </c>
      <c r="G69" s="50">
        <f>IF(FT!A69&lt;&gt;"",FT!A69*10,"")</f>
        <v>6.1941199999999998</v>
      </c>
      <c r="H69" s="50">
        <f>IF(FT!B69&lt;&gt;"",FT!B69*100,"")</f>
        <v>46.448799999999999</v>
      </c>
      <c r="I69" s="50">
        <f t="shared" si="18"/>
        <v>1</v>
      </c>
      <c r="J69" t="str">
        <f>IF(FT!B69&lt;&gt;"",FT!E69,"")</f>
        <v>0 [27.218679]</v>
      </c>
      <c r="K69">
        <f>IF(FT!B69&lt;&gt;"",IF(FT!C69&lt;&gt;"",FT!C69,F69/$M$3*$M$4),"")</f>
        <v>27.218699999999998</v>
      </c>
      <c r="Y69" s="75">
        <f t="shared" si="19"/>
        <v>7.4988537516225069</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6.1863299999999999</v>
      </c>
      <c r="H70" s="50">
        <f>IF(FT!B70&lt;&gt;"",FT!B70*100,"")</f>
        <v>46.232399999999998</v>
      </c>
      <c r="I70" s="50">
        <f t="shared" si="18"/>
        <v>1</v>
      </c>
      <c r="J70" t="str">
        <f>IF(FT!B70&lt;&gt;"",FT!E70,"")</f>
        <v>0 [27.625875]</v>
      </c>
      <c r="K70">
        <f>IF(FT!B70&lt;&gt;"",IF(FT!C70&lt;&gt;"",FT!C70,F70/$M$3*$M$4),"")</f>
        <v>27.625900000000001</v>
      </c>
      <c r="Y70" s="75">
        <f t="shared" si="19"/>
        <v>7.4733161664508678</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6.1790500000000002</v>
      </c>
      <c r="H71" s="50">
        <f>IF(FT!B71&lt;&gt;"",FT!B71*100,"")</f>
        <v>46.040599999999998</v>
      </c>
      <c r="I71" s="50">
        <f t="shared" si="18"/>
        <v>1</v>
      </c>
      <c r="J71" t="str">
        <f>IF(FT!B71&lt;&gt;"",FT!E71,"")</f>
        <v>0 [28.028668]</v>
      </c>
      <c r="K71">
        <f>IF(FT!B71&lt;&gt;"",IF(FT!C71&lt;&gt;"",FT!C71,F71/$M$3*$M$4),"")</f>
        <v>28.028700000000001</v>
      </c>
      <c r="Y71" s="75">
        <f t="shared" si="19"/>
        <v>7.451080667740186</v>
      </c>
    </row>
    <row r="72" spans="1:25">
      <c r="A72" s="50">
        <f t="shared" si="20"/>
        <v>70</v>
      </c>
      <c r="B72" s="50">
        <f t="shared" si="16"/>
        <v>1.3515243137254902</v>
      </c>
      <c r="C72" s="50">
        <f>IF(FH!$C$2&gt;0,FH!A72/FH!$C$2,0)</f>
        <v>8.6921118887678464E-3</v>
      </c>
      <c r="D72" s="50">
        <f>IF(hist!$D$2&gt;0,hist!B72/hist!$D$2,0)</f>
        <v>0.77375528250309122</v>
      </c>
      <c r="E72" s="50">
        <f t="shared" si="17"/>
        <v>0.28935167144361945</v>
      </c>
      <c r="F72">
        <f t="shared" si="21"/>
        <v>70</v>
      </c>
      <c r="G72" s="50">
        <f>IF(FT!A72&lt;&gt;"",FT!A72*10,"")</f>
        <v>6.1714400000000005</v>
      </c>
      <c r="H72" s="50">
        <f>IF(FT!B72&lt;&gt;"",FT!B72*100,"")</f>
        <v>45.848299999999995</v>
      </c>
      <c r="I72" s="50">
        <f t="shared" si="18"/>
        <v>1</v>
      </c>
      <c r="J72" t="str">
        <f>IF(FT!B72&lt;&gt;"",FT!E72,"")</f>
        <v>0 [28.436831]</v>
      </c>
      <c r="K72">
        <f>IF(FT!B72&lt;&gt;"",IF(FT!C72&lt;&gt;"",FT!C72,F72/$M$3*$M$4),"")</f>
        <v>28.436800000000002</v>
      </c>
      <c r="Y72" s="75">
        <f t="shared" si="19"/>
        <v>7.4291089275760589</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6.1644900000000007</v>
      </c>
      <c r="H73" s="50">
        <f>IF(FT!B73&lt;&gt;"",FT!B73*100,"")</f>
        <v>45.598599999999998</v>
      </c>
      <c r="I73" s="50">
        <f t="shared" si="18"/>
        <v>1</v>
      </c>
      <c r="J73" t="str">
        <f>IF(FT!B73&lt;&gt;"",FT!E73,"")</f>
        <v>0 [28.841165]</v>
      </c>
      <c r="K73">
        <f>IF(FT!B73&lt;&gt;"",IF(FT!C73&lt;&gt;"",FT!C73,F73/$M$3*$M$4),"")</f>
        <v>28.841200000000001</v>
      </c>
      <c r="Y73" s="75">
        <f t="shared" si="19"/>
        <v>7.3969785010601026</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6.1567499999999997</v>
      </c>
      <c r="H74" s="50">
        <f>IF(FT!B74&lt;&gt;"",FT!B74*100,"")</f>
        <v>45.400800000000004</v>
      </c>
      <c r="I74" s="50">
        <f t="shared" si="18"/>
        <v>1</v>
      </c>
      <c r="J74" t="str">
        <f>IF(FT!B74&lt;&gt;"",FT!E74,"")</f>
        <v>0 [29.247160]</v>
      </c>
      <c r="K74">
        <f>IF(FT!B74&lt;&gt;"",IF(FT!C74&lt;&gt;"",FT!C74,F74/$M$3*$M$4),"")</f>
        <v>29.247199999999999</v>
      </c>
      <c r="Y74" s="75">
        <f t="shared" si="19"/>
        <v>7.3741503228164218</v>
      </c>
    </row>
    <row r="75" spans="1:25">
      <c r="A75" s="50">
        <f t="shared" si="20"/>
        <v>73</v>
      </c>
      <c r="B75" s="50">
        <f t="shared" si="16"/>
        <v>1.4094467843137253</v>
      </c>
      <c r="C75" s="50">
        <f>IF(FH!$C$2&gt;0,FH!A75/FH!$C$2,0)</f>
        <v>8.9520927446261021E-3</v>
      </c>
      <c r="D75" s="50">
        <f>IF(hist!$D$2&gt;0,hist!B75/hist!$D$2,0)</f>
        <v>0.77218060236312058</v>
      </c>
      <c r="E75" s="50">
        <f t="shared" si="17"/>
        <v>0.35428459040885235</v>
      </c>
      <c r="F75">
        <f t="shared" si="21"/>
        <v>73</v>
      </c>
      <c r="G75" s="50">
        <f>IF(FT!A75&lt;&gt;"",FT!A75*10,"")</f>
        <v>6.1478299999999999</v>
      </c>
      <c r="H75" s="50">
        <f>IF(FT!B75&lt;&gt;"",FT!B75*100,"")</f>
        <v>45.3127</v>
      </c>
      <c r="I75" s="50">
        <f t="shared" si="18"/>
        <v>1</v>
      </c>
      <c r="J75" t="str">
        <f>IF(FT!B75&lt;&gt;"",FT!E75,"")</f>
        <v>0 [29.653655]</v>
      </c>
      <c r="K75">
        <f>IF(FT!B75&lt;&gt;"",IF(FT!C75&lt;&gt;"",FT!C75,F75/$M$3*$M$4),"")</f>
        <v>29.653700000000001</v>
      </c>
      <c r="Y75" s="75">
        <f t="shared" si="19"/>
        <v>7.3705193539834379</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6.1428400000000005</v>
      </c>
      <c r="H76" s="50">
        <f>IF(FT!B76&lt;&gt;"",FT!B76*100,"")</f>
        <v>45.265799999999999</v>
      </c>
      <c r="I76" s="50">
        <f t="shared" si="18"/>
        <v>1</v>
      </c>
      <c r="J76" t="str">
        <f>IF(FT!B76&lt;&gt;"",FT!E76,"")</f>
        <v>0 [30.062091]</v>
      </c>
      <c r="K76">
        <f>IF(FT!B76&lt;&gt;"",IF(FT!C76&lt;&gt;"",FT!C76,F76/$M$3*$M$4),"")</f>
        <v>30.062100000000001</v>
      </c>
      <c r="Y76" s="75">
        <f t="shared" si="19"/>
        <v>7.3688717270838886</v>
      </c>
    </row>
    <row r="77" spans="1:25">
      <c r="A77" s="50">
        <f t="shared" si="20"/>
        <v>75</v>
      </c>
      <c r="B77" s="50">
        <f t="shared" si="16"/>
        <v>1.4480617647058822</v>
      </c>
      <c r="C77" s="50">
        <f>IF(FH!$C$2&gt;0,FH!A77/FH!$C$2,0)</f>
        <v>1.4905675662423543E-2</v>
      </c>
      <c r="D77" s="50">
        <f>IF(hist!$D$2&gt;0,hist!B77/hist!$D$2,0)</f>
        <v>0.77198837080939309</v>
      </c>
      <c r="E77" s="50">
        <f t="shared" si="17"/>
        <v>0.40123855879074211</v>
      </c>
      <c r="F77">
        <f t="shared" si="21"/>
        <v>75</v>
      </c>
      <c r="G77" s="50">
        <f>IF(FT!A77&lt;&gt;"",FT!A77*10,"")</f>
        <v>6.1397900000000005</v>
      </c>
      <c r="H77" s="50">
        <f>IF(FT!B77&lt;&gt;"",FT!B77*100,"")</f>
        <v>45.279599999999995</v>
      </c>
      <c r="I77" s="50">
        <f t="shared" si="18"/>
        <v>1</v>
      </c>
      <c r="J77" t="str">
        <f>IF(FT!B77&lt;&gt;"",FT!E77,"")</f>
        <v>0 [30.468077]</v>
      </c>
      <c r="K77">
        <f>IF(FT!B77&lt;&gt;"",IF(FT!C77&lt;&gt;"",FT!C77,F77/$M$3*$M$4),"")</f>
        <v>30.4681</v>
      </c>
      <c r="Y77" s="75">
        <f t="shared" si="19"/>
        <v>7.3747799191829024</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6.1359699999999995</v>
      </c>
      <c r="H78" s="50">
        <f>IF(FT!B78&lt;&gt;"",FT!B78*100,"")</f>
        <v>45.254399999999997</v>
      </c>
      <c r="I78" s="50">
        <f t="shared" si="18"/>
        <v>1</v>
      </c>
      <c r="J78" t="str">
        <f>IF(FT!B78&lt;&gt;"",FT!E78,"")</f>
        <v>0 [30.874459]</v>
      </c>
      <c r="K78">
        <f>IF(FT!B78&lt;&gt;"",IF(FT!C78&lt;&gt;"",FT!C78,F78/$M$3*$M$4),"")</f>
        <v>30.874500000000001</v>
      </c>
      <c r="Y78" s="75">
        <f t="shared" si="19"/>
        <v>7.3752642206529693</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6.1317999999999993</v>
      </c>
      <c r="H79" s="50">
        <f>IF(FT!B79&lt;&gt;"",FT!B79*100,"")</f>
        <v>45.222200000000001</v>
      </c>
      <c r="I79" s="50">
        <f t="shared" si="18"/>
        <v>1</v>
      </c>
      <c r="J79" t="str">
        <f>IF(FT!B79&lt;&gt;"",FT!E79,"")</f>
        <v>0 [31.279918]</v>
      </c>
      <c r="K79">
        <f>IF(FT!B79&lt;&gt;"",IF(FT!C79&lt;&gt;"",FT!C79,F79/$M$3*$M$4),"")</f>
        <v>31.279900000000001</v>
      </c>
      <c r="Y79" s="75">
        <f t="shared" si="19"/>
        <v>7.3750285397436324</v>
      </c>
    </row>
    <row r="80" spans="1:25" ht="16.5" customHeight="1">
      <c r="A80" s="50">
        <f t="shared" si="20"/>
        <v>78</v>
      </c>
      <c r="B80" s="50">
        <f t="shared" si="16"/>
        <v>1.5059842352941177</v>
      </c>
      <c r="C80" s="50">
        <f>IF(FH!$C$2&gt;0,FH!A80/FH!$C$2,0)</f>
        <v>1.3987161912964506E-2</v>
      </c>
      <c r="D80" s="50">
        <f>IF(hist!$D$2&gt;0,hist!B80/hist!$D$2,0)</f>
        <v>0.78494063100325773</v>
      </c>
      <c r="E80" s="50">
        <f t="shared" si="17"/>
        <v>0.47602261974213655</v>
      </c>
      <c r="F80">
        <f t="shared" si="21"/>
        <v>78</v>
      </c>
      <c r="G80" s="50">
        <f>IF(FT!A80&lt;&gt;"",FT!A80*10,"")</f>
        <v>6.1293500000000005</v>
      </c>
      <c r="H80" s="50">
        <f>IF(FT!B80&lt;&gt;"",FT!B80*100,"")</f>
        <v>45.233499999999999</v>
      </c>
      <c r="I80" s="50">
        <f t="shared" si="18"/>
        <v>1</v>
      </c>
      <c r="J80" t="str">
        <f>IF(FT!B80&lt;&gt;"",FT!E80,"")</f>
        <v>0 [31.691485]</v>
      </c>
      <c r="K80">
        <f>IF(FT!B80&lt;&gt;"",IF(FT!C80&lt;&gt;"",FT!C80,F80/$M$3*$M$4),"")</f>
        <v>31.691500000000001</v>
      </c>
      <c r="Y80" s="75">
        <f t="shared" si="19"/>
        <v>7.3798200461712895</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6.1277000000000008</v>
      </c>
      <c r="H81" s="50">
        <f>IF(FT!B81&lt;&gt;"",FT!B81*100,"")</f>
        <v>45.429299999999998</v>
      </c>
      <c r="I81" s="50">
        <f t="shared" si="18"/>
        <v>1</v>
      </c>
      <c r="J81" t="str">
        <f>IF(FT!B81&lt;&gt;"",FT!E81,"")</f>
        <v>0 [32.092449]</v>
      </c>
      <c r="K81">
        <f>IF(FT!B81&lt;&gt;"",IF(FT!C81&lt;&gt;"",FT!C81,F81/$M$3*$M$4),"")</f>
        <v>32.092399999999998</v>
      </c>
      <c r="Y81" s="75">
        <f t="shared" si="19"/>
        <v>7.4137604647747102</v>
      </c>
    </row>
    <row r="82" spans="1:25" ht="16.5" customHeight="1">
      <c r="A82" s="50">
        <f t="shared" si="20"/>
        <v>80</v>
      </c>
      <c r="B82" s="50">
        <f t="shared" si="16"/>
        <v>1.5445992156862745</v>
      </c>
      <c r="C82" s="50">
        <f>IF(FH!$C$2&gt;0,FH!A82/FH!$C$2,0)</f>
        <v>2.5305016489970644E-2</v>
      </c>
      <c r="D82" s="50">
        <f>IF(hist!$D$2&gt;0,hist!B82/hist!$D$2,0)</f>
        <v>0.78200568983575214</v>
      </c>
      <c r="E82" s="50">
        <f t="shared" si="17"/>
        <v>0.52789039798181625</v>
      </c>
      <c r="F82">
        <f t="shared" si="21"/>
        <v>80</v>
      </c>
      <c r="G82" s="50">
        <f>IF(FT!A82&lt;&gt;"",FT!A82*10,"")</f>
        <v>6.1278900000000007</v>
      </c>
      <c r="H82" s="50">
        <f>IF(FT!B82&lt;&gt;"",FT!B82*100,"")</f>
        <v>45.749600000000001</v>
      </c>
      <c r="I82" s="50">
        <f t="shared" si="18"/>
        <v>1</v>
      </c>
      <c r="J82" t="str">
        <f>IF(FT!B82&lt;&gt;"",FT!E82,"")</f>
        <v>0 [32.495841]</v>
      </c>
      <c r="K82">
        <f>IF(FT!B82&lt;&gt;"",IF(FT!C82&lt;&gt;"",FT!C82,F82/$M$3*$M$4),"")</f>
        <v>32.495800000000003</v>
      </c>
      <c r="Y82" s="75">
        <f t="shared" si="19"/>
        <v>7.4657998103751853</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6.1290999999999993</v>
      </c>
      <c r="H83" s="50">
        <f>IF(FT!B83&lt;&gt;"",FT!B83*100,"")</f>
        <v>46.053399999999996</v>
      </c>
      <c r="I83" s="50">
        <f t="shared" si="18"/>
        <v>1</v>
      </c>
      <c r="J83" t="str">
        <f>IF(FT!B83&lt;&gt;"",FT!E83,"")</f>
        <v>0 [32.903938]</v>
      </c>
      <c r="K83">
        <f>IF(FT!B83&lt;&gt;"",IF(FT!C83&lt;&gt;"",FT!C83,F83/$M$3*$M$4),"")</f>
        <v>32.9039</v>
      </c>
      <c r="Y83" s="75">
        <f t="shared" si="19"/>
        <v>7.5138927411854928</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6.1358199999999998</v>
      </c>
      <c r="H84" s="50">
        <f>IF(FT!B84&lt;&gt;"",FT!B84*100,"")</f>
        <v>46.448699999999995</v>
      </c>
      <c r="I84" s="50">
        <f t="shared" si="18"/>
        <v>1</v>
      </c>
      <c r="J84" t="str">
        <f>IF(FT!B84&lt;&gt;"",FT!E84,"")</f>
        <v>0 [33.310586]</v>
      </c>
      <c r="K84">
        <f>IF(FT!B84&lt;&gt;"",IF(FT!C84&lt;&gt;"",FT!C84,F84/$M$3*$M$4),"")</f>
        <v>33.310600000000001</v>
      </c>
      <c r="Y84" s="75">
        <f t="shared" si="19"/>
        <v>7.5700884315380828</v>
      </c>
    </row>
    <row r="85" spans="1:25" ht="16.5" customHeight="1">
      <c r="A85" s="50">
        <f t="shared" si="20"/>
        <v>83</v>
      </c>
      <c r="B85" s="50">
        <f t="shared" si="16"/>
        <v>1.6025216862745097</v>
      </c>
      <c r="C85" s="50">
        <f>IF(FH!$C$2&gt;0,FH!A85/FH!$C$2,0)</f>
        <v>2.3615194223500391E-2</v>
      </c>
      <c r="D85" s="50">
        <f>IF(hist!$D$2&gt;0,hist!B85/hist!$D$2,0)</f>
        <v>0.77428005463959126</v>
      </c>
      <c r="E85" s="50">
        <f t="shared" si="17"/>
        <v>0.60683043098510137</v>
      </c>
      <c r="F85">
        <f t="shared" si="21"/>
        <v>83</v>
      </c>
      <c r="G85" s="50">
        <f>IF(FT!A85&lt;&gt;"",FT!A85*10,"")</f>
        <v>6.1484199999999998</v>
      </c>
      <c r="H85" s="50">
        <f>IF(FT!B85&lt;&gt;"",FT!B85*100,"")</f>
        <v>46.822699999999998</v>
      </c>
      <c r="I85" s="50">
        <f t="shared" si="18"/>
        <v>1</v>
      </c>
      <c r="J85" t="str">
        <f>IF(FT!B85&lt;&gt;"",FT!E85,"")</f>
        <v>0 [33.714938]</v>
      </c>
      <c r="K85">
        <f>IF(FT!B85&lt;&gt;"",IF(FT!C85&lt;&gt;"",FT!C85,F85/$M$3*$M$4),"")</f>
        <v>33.7149</v>
      </c>
      <c r="Y85" s="75">
        <f t="shared" si="19"/>
        <v>7.6154036321526508</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6.16615</v>
      </c>
      <c r="H86" s="50">
        <f>IF(FT!B86&lt;&gt;"",FT!B86*100,"")</f>
        <v>47.222099999999998</v>
      </c>
      <c r="I86" s="50">
        <f t="shared" si="18"/>
        <v>1</v>
      </c>
      <c r="J86" t="str">
        <f>IF(FT!B86&lt;&gt;"",FT!E86,"")</f>
        <v>0 [34.123519]</v>
      </c>
      <c r="K86">
        <f>IF(FT!B86&lt;&gt;"",IF(FT!C86&lt;&gt;"",FT!C86,F86/$M$3*$M$4),"")</f>
        <v>34.1235</v>
      </c>
      <c r="Y86" s="75">
        <f t="shared" si="19"/>
        <v>7.6582794774697334</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6.1878799999999998</v>
      </c>
      <c r="H87" s="50">
        <f>IF(FT!B87&lt;&gt;"",FT!B87*100,"")</f>
        <v>47.568300000000001</v>
      </c>
      <c r="I87" s="50">
        <f t="shared" si="18"/>
        <v>1</v>
      </c>
      <c r="J87" t="str">
        <f>IF(FT!B87&lt;&gt;"",FT!E87,"")</f>
        <v>0 [34.533269]</v>
      </c>
      <c r="K87">
        <f>IF(FT!B87&lt;&gt;"",IF(FT!C87&lt;&gt;"",FT!C87,F87/$M$3*$M$4),"")</f>
        <v>34.533299999999997</v>
      </c>
      <c r="Y87" s="75">
        <f t="shared" si="19"/>
        <v>7.6873339495917827</v>
      </c>
    </row>
    <row r="88" spans="1:25" ht="16.5" customHeight="1">
      <c r="A88" s="50">
        <f t="shared" si="20"/>
        <v>86</v>
      </c>
      <c r="B88" s="50">
        <f t="shared" si="16"/>
        <v>1.660444156862745</v>
      </c>
      <c r="C88" s="50">
        <f>IF(FH!$C$2&gt;0,FH!A88/FH!$C$2,0)</f>
        <v>3.2229311855510763E-2</v>
      </c>
      <c r="D88" s="50">
        <f>IF(hist!$D$2&gt;0,hist!B88/hist!$D$2,0)</f>
        <v>0.76217055794617405</v>
      </c>
      <c r="E88" s="50">
        <f t="shared" si="17"/>
        <v>0.68449477392463509</v>
      </c>
      <c r="F88">
        <f t="shared" si="21"/>
        <v>86</v>
      </c>
      <c r="G88" s="50">
        <f>IF(FT!A88&lt;&gt;"",FT!A88*10,"")</f>
        <v>6.2094100000000001</v>
      </c>
      <c r="H88" s="50">
        <f>IF(FT!B88&lt;&gt;"",FT!B88*100,"")</f>
        <v>47.914400000000001</v>
      </c>
      <c r="I88" s="50">
        <f t="shared" si="18"/>
        <v>1</v>
      </c>
      <c r="J88" t="str">
        <f>IF(FT!B88&lt;&gt;"",FT!E88,"")</f>
        <v>0 [34.936834]</v>
      </c>
      <c r="K88">
        <f>IF(FT!B88&lt;&gt;"",IF(FT!C88&lt;&gt;"",FT!C88,F88/$M$3*$M$4),"")</f>
        <v>34.936799999999998</v>
      </c>
      <c r="Y88" s="75">
        <f t="shared" si="19"/>
        <v>7.7164175018238446</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6.2260999999999997</v>
      </c>
      <c r="H89" s="50">
        <f>IF(FT!B89&lt;&gt;"",FT!B89*100,"")</f>
        <v>48.314299999999996</v>
      </c>
      <c r="I89" s="50">
        <f t="shared" si="18"/>
        <v>1</v>
      </c>
      <c r="J89" t="str">
        <f>IF(FT!B89&lt;&gt;"",FT!E89,"")</f>
        <v>0 [35.342138]</v>
      </c>
      <c r="K89">
        <f>IF(FT!B89&lt;&gt;"",IF(FT!C89&lt;&gt;"",FT!C89,F89/$M$3*$M$4),"")</f>
        <v>35.342100000000002</v>
      </c>
      <c r="Y89" s="75">
        <f t="shared" si="19"/>
        <v>7.7599620950514767</v>
      </c>
    </row>
    <row r="90" spans="1:25" ht="16.5" customHeight="1">
      <c r="A90" s="50">
        <f t="shared" si="20"/>
        <v>88</v>
      </c>
      <c r="B90" s="50">
        <f t="shared" si="16"/>
        <v>1.6990591372549018</v>
      </c>
      <c r="C90" s="50">
        <f>IF(FH!$C$2&gt;0,FH!A90/FH!$C$2,0)</f>
        <v>3.0539382995823674E-2</v>
      </c>
      <c r="D90" s="50">
        <f>IF(hist!$D$2&gt;0,hist!B90/hist!$D$2,0)</f>
        <v>0.75146569739770863</v>
      </c>
      <c r="E90" s="50">
        <f t="shared" si="17"/>
        <v>0.73395857202345849</v>
      </c>
      <c r="F90">
        <f t="shared" si="21"/>
        <v>88</v>
      </c>
      <c r="G90" s="50">
        <f>IF(FT!A90&lt;&gt;"",FT!A90*10,"")</f>
        <v>6.2375899999999991</v>
      </c>
      <c r="H90" s="50">
        <f>IF(FT!B90&lt;&gt;"",FT!B90*100,"")</f>
        <v>48.737499999999997</v>
      </c>
      <c r="I90" s="50">
        <f t="shared" si="18"/>
        <v>1</v>
      </c>
      <c r="J90" t="str">
        <f>IF(FT!B90&lt;&gt;"",FT!E90,"")</f>
        <v>0 [35.749081]</v>
      </c>
      <c r="K90">
        <f>IF(FT!B90&lt;&gt;"",IF(FT!C90&lt;&gt;"",FT!C90,F90/$M$3*$M$4),"")</f>
        <v>35.749099999999999</v>
      </c>
      <c r="Y90" s="75">
        <f t="shared" si="19"/>
        <v>7.8135145144198326</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6.2452399999999999</v>
      </c>
      <c r="H91" s="50">
        <f>IF(FT!B91&lt;&gt;"",FT!B91*100,"")</f>
        <v>49.2074</v>
      </c>
      <c r="I91" s="50">
        <f t="shared" si="18"/>
        <v>1</v>
      </c>
      <c r="J91" t="str">
        <f>IF(FT!B91&lt;&gt;"",FT!E91,"")</f>
        <v>0 [36.156435]</v>
      </c>
      <c r="K91">
        <f>IF(FT!B91&lt;&gt;"",IF(FT!C91&lt;&gt;"",FT!C91,F91/$M$3*$M$4),"")</f>
        <v>36.156399999999998</v>
      </c>
      <c r="Y91" s="75">
        <f t="shared" si="19"/>
        <v>7.8791847871338812</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6.2484700000000002</v>
      </c>
      <c r="H92" s="50">
        <f>IF(FT!B92&lt;&gt;"",FT!B92*100,"")</f>
        <v>49.717299999999994</v>
      </c>
      <c r="I92" s="50">
        <f t="shared" si="18"/>
        <v>1</v>
      </c>
      <c r="J92" t="str">
        <f>IF(FT!B92&lt;&gt;"",FT!E92,"")</f>
        <v>0 [36.559837]</v>
      </c>
      <c r="K92">
        <f>IF(FT!B92&lt;&gt;"",IF(FT!C92&lt;&gt;"",FT!C92,F92/$M$3*$M$4),"")</f>
        <v>36.559800000000003</v>
      </c>
      <c r="Y92" s="75">
        <f t="shared" si="19"/>
        <v>7.9567158040288248</v>
      </c>
    </row>
    <row r="93" spans="1:25" ht="16.5" customHeight="1">
      <c r="A93" s="50">
        <f t="shared" si="20"/>
        <v>91</v>
      </c>
      <c r="B93" s="50">
        <f t="shared" si="16"/>
        <v>1.7569816078431371</v>
      </c>
      <c r="C93" s="50">
        <f>IF(FH!$C$2&gt;0,FH!A93/FH!$C$2,0)</f>
        <v>3.8893519771975783E-2</v>
      </c>
      <c r="D93" s="50">
        <f>IF(hist!$D$2&gt;0,hist!B93/hist!$D$2,0)</f>
        <v>0.74950655415028278</v>
      </c>
      <c r="E93" s="50">
        <f t="shared" si="17"/>
        <v>0.80218214811433919</v>
      </c>
      <c r="F93">
        <f t="shared" si="21"/>
        <v>91</v>
      </c>
      <c r="G93" s="50">
        <f>IF(FT!A93&lt;&gt;"",FT!A93*10,"")</f>
        <v>6.2472599999999998</v>
      </c>
      <c r="H93" s="50">
        <f>IF(FT!B93&lt;&gt;"",FT!B93*100,"")</f>
        <v>50.189799999999998</v>
      </c>
      <c r="I93" s="50">
        <f t="shared" si="18"/>
        <v>1</v>
      </c>
      <c r="J93" t="str">
        <f>IF(FT!B93&lt;&gt;"",FT!E93,"")</f>
        <v>0 [36.967366]</v>
      </c>
      <c r="K93">
        <f>IF(FT!B93&lt;&gt;"",IF(FT!C93&lt;&gt;"",FT!C93,F93/$M$3*$M$4),"")</f>
        <v>36.967399999999998</v>
      </c>
      <c r="Y93" s="75">
        <f t="shared" si="19"/>
        <v>8.0338900574011642</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6.241719999999999</v>
      </c>
      <c r="H94" s="50">
        <f>IF(FT!B94&lt;&gt;"",FT!B94*100,"")</f>
        <v>50.609300000000005</v>
      </c>
      <c r="I94" s="50">
        <f t="shared" si="18"/>
        <v>1</v>
      </c>
      <c r="J94" t="str">
        <f>IF(FT!B94&lt;&gt;"",FT!E94,"")</f>
        <v>0 [37.373253]</v>
      </c>
      <c r="K94">
        <f>IF(FT!B94&lt;&gt;"",IF(FT!C94&lt;&gt;"",FT!C94,F94/$M$3*$M$4),"")</f>
        <v>37.3733</v>
      </c>
      <c r="Y94" s="75">
        <f t="shared" si="19"/>
        <v>8.1082297828162773</v>
      </c>
    </row>
    <row r="95" spans="1:25" ht="16.5" customHeight="1">
      <c r="A95" s="50">
        <f t="shared" si="20"/>
        <v>93</v>
      </c>
      <c r="B95" s="50">
        <f t="shared" si="16"/>
        <v>1.7955965882352938</v>
      </c>
      <c r="C95" s="50">
        <f>IF(FH!$C$2&gt;0,FH!A95/FH!$C$2,0)</f>
        <v>3.6727012639823649E-2</v>
      </c>
      <c r="D95" s="50">
        <f>IF(hist!$D$2&gt;0,hist!B95/hist!$D$2,0)</f>
        <v>0.74294903936054724</v>
      </c>
      <c r="E95" s="50">
        <f t="shared" si="17"/>
        <v>0.84224836579594975</v>
      </c>
      <c r="F95">
        <f t="shared" si="21"/>
        <v>93</v>
      </c>
      <c r="G95" s="50">
        <f>IF(FT!A95&lt;&gt;"",FT!A95*10,"")</f>
        <v>6.2332200000000002</v>
      </c>
      <c r="H95" s="50">
        <f>IF(FT!B95&lt;&gt;"",FT!B95*100,"")</f>
        <v>51.017400000000002</v>
      </c>
      <c r="I95" s="50">
        <f t="shared" si="18"/>
        <v>1</v>
      </c>
      <c r="J95" t="str">
        <f>IF(FT!B95&lt;&gt;"",FT!E95,"")</f>
        <v>0 [37.779884]</v>
      </c>
      <c r="K95">
        <f>IF(FT!B95&lt;&gt;"",IF(FT!C95&lt;&gt;"",FT!C95,F95/$M$3*$M$4),"")</f>
        <v>37.779899999999998</v>
      </c>
      <c r="Y95" s="75">
        <f t="shared" si="19"/>
        <v>8.1847584394582569</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6.2222299999999997</v>
      </c>
      <c r="H96" s="50">
        <f>IF(FT!B96&lt;&gt;"",FT!B96*100,"")</f>
        <v>51.3705</v>
      </c>
      <c r="I96" s="50">
        <f t="shared" si="18"/>
        <v>1</v>
      </c>
      <c r="J96" t="str">
        <f>IF(FT!B96&lt;&gt;"",FT!E96,"")</f>
        <v>0 [38.193153]</v>
      </c>
      <c r="K96">
        <f>IF(FT!B96&lt;&gt;"",IF(FT!C96&lt;&gt;"",FT!C96,F96/$M$3*$M$4),"")</f>
        <v>38.193199999999997</v>
      </c>
      <c r="Y96" s="75">
        <f t="shared" si="19"/>
        <v>8.2559628943320966</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6.2104499999999998</v>
      </c>
      <c r="H97" s="50">
        <f>IF(FT!B97&lt;&gt;"",FT!B97*100,"")</f>
        <v>51.7042</v>
      </c>
      <c r="I97" s="50">
        <f t="shared" si="18"/>
        <v>1</v>
      </c>
      <c r="J97" t="str">
        <f>IF(FT!B97&lt;&gt;"",FT!E97,"")</f>
        <v>0 [38.589977]</v>
      </c>
      <c r="K97">
        <f>IF(FT!B97&lt;&gt;"",IF(FT!C97&lt;&gt;"",FT!C97,F97/$M$3*$M$4),"")</f>
        <v>38.590000000000003</v>
      </c>
      <c r="Y97" s="75">
        <f t="shared" si="19"/>
        <v>8.3253548454620852</v>
      </c>
    </row>
    <row r="98" spans="1:25" ht="16.5" customHeight="1">
      <c r="A98" s="50">
        <f t="shared" si="20"/>
        <v>96</v>
      </c>
      <c r="B98" s="50">
        <f t="shared" si="16"/>
        <v>1.8535190588235293</v>
      </c>
      <c r="C98" s="50">
        <f>IF(FH!$C$2&gt;0,FH!A98/FH!$C$2,0)</f>
        <v>4.7204379702093277E-2</v>
      </c>
      <c r="D98" s="50">
        <f>IF(hist!$D$2&gt;0,hist!B98/hist!$D$2,0)</f>
        <v>0.73687955992977827</v>
      </c>
      <c r="E98" s="50">
        <f t="shared" si="17"/>
        <v>0.89194953505152708</v>
      </c>
      <c r="F98">
        <f t="shared" si="21"/>
        <v>96</v>
      </c>
      <c r="G98" s="50">
        <f>IF(FT!A98&lt;&gt;"",FT!A98*10,"")</f>
        <v>6.2077499999999999</v>
      </c>
      <c r="H98" s="50">
        <f>IF(FT!B98&lt;&gt;"",FT!B98*100,"")</f>
        <v>52.086299999999994</v>
      </c>
      <c r="I98" s="50">
        <f t="shared" si="18"/>
        <v>1</v>
      </c>
      <c r="J98" t="str">
        <f>IF(FT!B98&lt;&gt;"",FT!E98,"")</f>
        <v>0 [38.998037]</v>
      </c>
      <c r="K98">
        <f>IF(FT!B98&lt;&gt;"",IF(FT!C98&lt;&gt;"",FT!C98,F98/$M$3*$M$4),"")</f>
        <v>38.997999999999998</v>
      </c>
      <c r="Y98" s="75">
        <f t="shared" si="19"/>
        <v>8.3905279690709182</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6.21495</v>
      </c>
      <c r="H99" s="50">
        <f>IF(FT!B99&lt;&gt;"",FT!B99*100,"")</f>
        <v>52.494900000000001</v>
      </c>
      <c r="I99" s="50">
        <f t="shared" si="18"/>
        <v>1</v>
      </c>
      <c r="J99" t="str">
        <f>IF(FT!B99&lt;&gt;"",FT!E99,"")</f>
        <v>0 [39.406124]</v>
      </c>
      <c r="K99">
        <f>IF(FT!B99&lt;&gt;"",IF(FT!C99&lt;&gt;"",FT!C99,F99/$M$3*$M$4),"")</f>
        <v>39.406100000000002</v>
      </c>
      <c r="Y99" s="75">
        <f t="shared" si="19"/>
        <v>8.4465522651026959</v>
      </c>
    </row>
    <row r="100" spans="1:25" ht="16.5" customHeight="1">
      <c r="A100" s="50">
        <f t="shared" si="20"/>
        <v>98</v>
      </c>
      <c r="B100" s="50">
        <f t="shared" si="16"/>
        <v>1.8921340392156862</v>
      </c>
      <c r="C100" s="50">
        <f>IF(FH!$C$2&gt;0,FH!A100/FH!$C$2,0)</f>
        <v>7.1634159288639504E-2</v>
      </c>
      <c r="D100" s="50">
        <f>IF(hist!$D$2&gt;0,hist!B100/hist!$D$2,0)</f>
        <v>0.72149485221358178</v>
      </c>
      <c r="E100" s="50">
        <f t="shared" si="17"/>
        <v>0.91700824661412239</v>
      </c>
      <c r="F100">
        <f t="shared" si="21"/>
        <v>98</v>
      </c>
      <c r="G100" s="50">
        <f>IF(FT!A100&lt;&gt;"",FT!A100*10,"")</f>
        <v>6.2233599999999996</v>
      </c>
      <c r="H100" s="50">
        <f>IF(FT!B100&lt;&gt;"",FT!B100*100,"")</f>
        <v>52.877099999999999</v>
      </c>
      <c r="I100" s="50">
        <f t="shared" si="18"/>
        <v>1</v>
      </c>
      <c r="J100" t="str">
        <f>IF(FT!B100&lt;&gt;"",FT!E100,"")</f>
        <v>0 [39.808381]</v>
      </c>
      <c r="K100">
        <f>IF(FT!B100&lt;&gt;"",IF(FT!C100&lt;&gt;"",FT!C100,F100/$M$3*$M$4),"")</f>
        <v>39.808399999999999</v>
      </c>
      <c r="Y100" s="75">
        <f t="shared" si="19"/>
        <v>8.4965517019744965</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6.2298799999999996</v>
      </c>
      <c r="H101" s="50">
        <f>IF(FT!B101&lt;&gt;"",FT!B101*100,"")</f>
        <v>53.276000000000003</v>
      </c>
      <c r="I101" s="50">
        <f t="shared" si="18"/>
        <v>1</v>
      </c>
      <c r="J101" t="str">
        <f>IF(FT!B101&lt;&gt;"",FT!E101,"")</f>
        <v>0 [40.218221]</v>
      </c>
      <c r="K101">
        <f>IF(FT!B101&lt;&gt;"",IF(FT!C101&lt;&gt;"",FT!C101,F101/$M$3*$M$4),"")</f>
        <v>40.218200000000003</v>
      </c>
      <c r="Y101" s="75">
        <f t="shared" si="19"/>
        <v>8.5516895991576085</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6.2349100000000002</v>
      </c>
      <c r="H102" s="50">
        <f>IF(FT!B102&lt;&gt;"",FT!B102*100,"")</f>
        <v>53.662100000000002</v>
      </c>
      <c r="I102" s="50">
        <f t="shared" si="18"/>
        <v>1</v>
      </c>
      <c r="J102" t="str">
        <f>IF(FT!B102&lt;&gt;"",FT!E102,"")</f>
        <v>0 [40.623738]</v>
      </c>
      <c r="K102">
        <f>IF(FT!B102&lt;&gt;"",IF(FT!C102&lt;&gt;"",FT!C102,F102/$M$3*$M$4),"")</f>
        <v>40.623699999999999</v>
      </c>
      <c r="Y102" s="75">
        <f t="shared" si="19"/>
        <v>8.6067160552437816</v>
      </c>
    </row>
    <row r="103" spans="1:25">
      <c r="A103" s="50">
        <f t="shared" si="20"/>
        <v>101</v>
      </c>
      <c r="B103" s="50">
        <f t="shared" si="16"/>
        <v>1.9500565098039213</v>
      </c>
      <c r="C103" s="50">
        <f>IF(FH!$C$2&gt;0,FH!A103/FH!$C$2,0)</f>
        <v>7.3757282981540176E-2</v>
      </c>
      <c r="D103" s="50">
        <f>IF(hist!$D$2&gt;0,hist!B103/hist!$D$2,0)</f>
        <v>0.70180757676031458</v>
      </c>
      <c r="E103" s="50">
        <f t="shared" si="17"/>
        <v>0.94096183355357155</v>
      </c>
      <c r="F103">
        <f t="shared" si="21"/>
        <v>101</v>
      </c>
      <c r="G103" s="50">
        <f>IF(FT!A103&lt;&gt;"",FT!A103*10,"")</f>
        <v>6.2398899999999999</v>
      </c>
      <c r="H103" s="50">
        <f>IF(FT!B103&lt;&gt;"",FT!B103*100,"")</f>
        <v>54.095099999999995</v>
      </c>
      <c r="I103" s="50">
        <f t="shared" si="18"/>
        <v>1</v>
      </c>
      <c r="J103" t="str">
        <f>IF(FT!B103&lt;&gt;"",FT!E103,"")</f>
        <v>0 [41.028522]</v>
      </c>
      <c r="K103">
        <f>IF(FT!B103&lt;&gt;"",IF(FT!C103&lt;&gt;"",FT!C103,F103/$M$3*$M$4),"")</f>
        <v>41.028500000000001</v>
      </c>
      <c r="Y103" s="75">
        <f t="shared" si="19"/>
        <v>8.669239361591309</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6.2454900000000002</v>
      </c>
      <c r="H104" s="50">
        <f>IF(FT!B104&lt;&gt;"",FT!B104*100,"")</f>
        <v>54.545400000000001</v>
      </c>
      <c r="I104" s="50">
        <f t="shared" si="18"/>
        <v>1</v>
      </c>
      <c r="J104" t="str">
        <f>IF(FT!B104&lt;&gt;"",FT!E104,"")</f>
        <v>0 [41.439896]</v>
      </c>
      <c r="K104">
        <f>IF(FT!B104&lt;&gt;"",IF(FT!C104&lt;&gt;"",FT!C104,F104/$M$3*$M$4),"")</f>
        <v>41.439900000000002</v>
      </c>
      <c r="Y104" s="75">
        <f t="shared" si="19"/>
        <v>8.7335661413275822</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6.2495900000000004</v>
      </c>
      <c r="H105" s="50">
        <f>IF(FT!B105&lt;&gt;"",FT!B105*100,"")</f>
        <v>54.9435</v>
      </c>
      <c r="I105" s="50">
        <f t="shared" si="18"/>
        <v>1</v>
      </c>
      <c r="J105" t="str">
        <f>IF(FT!B105&lt;&gt;"",FT!E105,"")</f>
        <v>0 [41.841220]</v>
      </c>
      <c r="K105">
        <f>IF(FT!B105&lt;&gt;"",IF(FT!C105&lt;&gt;"",FT!C105,F105/$M$3*$M$4),"")</f>
        <v>41.841200000000001</v>
      </c>
      <c r="Y105" s="75">
        <f t="shared" si="19"/>
        <v>8.7915367248091467</v>
      </c>
    </row>
    <row r="106" spans="1:25">
      <c r="A106" s="50">
        <f t="shared" si="20"/>
        <v>104</v>
      </c>
      <c r="B106" s="50">
        <f t="shared" si="16"/>
        <v>2.0079789803921568</v>
      </c>
      <c r="C106" s="50">
        <f>IF(FH!$C$2&gt;0,FH!A106/FH!$C$2,0)</f>
        <v>0.10094292359611402</v>
      </c>
      <c r="D106" s="50">
        <f>IF(hist!$D$2&gt;0,hist!B106/hist!$D$2,0)</f>
        <v>0.68418292587336693</v>
      </c>
      <c r="E106" s="50">
        <f t="shared" si="17"/>
        <v>0.94743619417063019</v>
      </c>
      <c r="F106">
        <f t="shared" si="21"/>
        <v>104</v>
      </c>
      <c r="G106" s="50">
        <f>IF(FT!A106&lt;&gt;"",FT!A106*10,"")</f>
        <v>6.2519599999999995</v>
      </c>
      <c r="H106" s="50">
        <f>IF(FT!B106&lt;&gt;"",FT!B106*100,"")</f>
        <v>55.156400000000005</v>
      </c>
      <c r="I106" s="50">
        <f t="shared" si="18"/>
        <v>1</v>
      </c>
      <c r="J106" t="str">
        <f>IF(FT!B106&lt;&gt;"",FT!E106,"")</f>
        <v>0 [42.247509]</v>
      </c>
      <c r="K106">
        <f>IF(FT!B106&lt;&gt;"",IF(FT!C106&lt;&gt;"",FT!C106,F106/$M$3*$M$4),"")</f>
        <v>42.247500000000002</v>
      </c>
      <c r="Y106" s="75">
        <f t="shared" si="19"/>
        <v>8.8222573400981474</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6.2532399999999999</v>
      </c>
      <c r="H107" s="50">
        <f>IF(FT!B107&lt;&gt;"",FT!B107*100,"")</f>
        <v>55.185200000000002</v>
      </c>
      <c r="I107" s="50">
        <f t="shared" si="18"/>
        <v>1</v>
      </c>
      <c r="J107" t="str">
        <f>IF(FT!B107&lt;&gt;"",FT!E107,"")</f>
        <v>0 [42.653902]</v>
      </c>
      <c r="K107">
        <f>IF(FT!B107&lt;&gt;"",IF(FT!C107&lt;&gt;"",FT!C107,F107/$M$3*$M$4),"")</f>
        <v>42.6539</v>
      </c>
      <c r="Y107" s="75">
        <f t="shared" si="19"/>
        <v>8.8250570904043339</v>
      </c>
    </row>
    <row r="108" spans="1:25">
      <c r="A108" s="50">
        <f t="shared" si="20"/>
        <v>106</v>
      </c>
      <c r="B108" s="50">
        <f t="shared" si="16"/>
        <v>2.0465939607843135</v>
      </c>
      <c r="C108" s="50">
        <f>IF(FH!$C$2&gt;0,FH!A108/FH!$C$2,0)</f>
        <v>0.1154148714592398</v>
      </c>
      <c r="D108" s="50">
        <f>IF(hist!$D$2&gt;0,hist!B108/hist!$D$2,0)</f>
        <v>0.65651867746873416</v>
      </c>
      <c r="E108" s="50">
        <f t="shared" si="17"/>
        <v>0.94182056138490189</v>
      </c>
      <c r="F108">
        <f t="shared" si="21"/>
        <v>106</v>
      </c>
      <c r="G108" s="50">
        <f>IF(FT!A108&lt;&gt;"",FT!A108*10,"")</f>
        <v>6.2549900000000003</v>
      </c>
      <c r="H108" s="50">
        <f>IF(FT!B108&lt;&gt;"",FT!B108*100,"")</f>
        <v>55.253</v>
      </c>
      <c r="I108" s="50">
        <f t="shared" si="18"/>
        <v>1</v>
      </c>
      <c r="J108" t="str">
        <f>IF(FT!B108&lt;&gt;"",FT!E108,"")</f>
        <v>0 [43.060481]</v>
      </c>
      <c r="K108">
        <f>IF(FT!B108&lt;&gt;"",IF(FT!C108&lt;&gt;"",FT!C108,F108/$M$3*$M$4),"")</f>
        <v>43.060499999999998</v>
      </c>
      <c r="Y108" s="75">
        <f t="shared" si="19"/>
        <v>8.8334273915705701</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6.2504899999999992</v>
      </c>
      <c r="H109" s="50">
        <f>IF(FT!B109&lt;&gt;"",FT!B109*100,"")</f>
        <v>55.1312</v>
      </c>
      <c r="I109" s="50">
        <f t="shared" si="18"/>
        <v>1</v>
      </c>
      <c r="J109" t="str">
        <f>IF(FT!B109&lt;&gt;"",FT!E109,"")</f>
        <v>0 [43.469516]</v>
      </c>
      <c r="K109">
        <f>IF(FT!B109&lt;&gt;"",IF(FT!C109&lt;&gt;"",FT!C109,F109/$M$3*$M$4),"")</f>
        <v>43.469499999999996</v>
      </c>
      <c r="Y109" s="75">
        <f t="shared" si="19"/>
        <v>8.820300488441708</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6.2359299999999998</v>
      </c>
      <c r="H110" s="50">
        <f>IF(FT!B110&lt;&gt;"",FT!B110*100,"")</f>
        <v>55.003999999999998</v>
      </c>
      <c r="I110" s="50">
        <f t="shared" si="18"/>
        <v>1</v>
      </c>
      <c r="J110" t="str">
        <f>IF(FT!B110&lt;&gt;"",FT!E110,"")</f>
        <v>0 [43.873387]</v>
      </c>
      <c r="K110">
        <f>IF(FT!B110&lt;&gt;"",IF(FT!C110&lt;&gt;"",FT!C110,F110/$M$3*$M$4),"")</f>
        <v>43.873399999999997</v>
      </c>
      <c r="Y110" s="75">
        <f t="shared" si="19"/>
        <v>8.8204967021759391</v>
      </c>
    </row>
    <row r="111" spans="1:25">
      <c r="A111" s="50">
        <f t="shared" si="20"/>
        <v>109</v>
      </c>
      <c r="B111" s="50">
        <f t="shared" si="16"/>
        <v>2.1045164313725486</v>
      </c>
      <c r="C111" s="50">
        <f>IF(FH!$C$2&gt;0,FH!A111/FH!$C$2,0)</f>
        <v>0.13864046747521175</v>
      </c>
      <c r="D111" s="50">
        <f>IF(hist!$D$2&gt;0,hist!B111/hist!$D$2,0)</f>
        <v>0.64672305216422354</v>
      </c>
      <c r="E111" s="50">
        <f t="shared" si="17"/>
        <v>0.91885036359395089</v>
      </c>
      <c r="F111">
        <f t="shared" si="21"/>
        <v>109</v>
      </c>
      <c r="G111" s="50">
        <f>IF(FT!A111&lt;&gt;"",FT!A111*10,"")</f>
        <v>6.21251</v>
      </c>
      <c r="H111" s="50">
        <f>IF(FT!B111&lt;&gt;"",FT!B111*100,"")</f>
        <v>54.921100000000003</v>
      </c>
      <c r="I111" s="50">
        <f t="shared" si="18"/>
        <v>1</v>
      </c>
      <c r="J111" t="str">
        <f>IF(FT!B111&lt;&gt;"",FT!E111,"")</f>
        <v>0 [44.278327]</v>
      </c>
      <c r="K111">
        <f>IF(FT!B111&lt;&gt;"",IF(FT!C111&lt;&gt;"",FT!C111,F111/$M$3*$M$4),"")</f>
        <v>44.278300000000002</v>
      </c>
      <c r="Y111" s="75">
        <f t="shared" si="19"/>
        <v>8.8404042810393868</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6.1758299999999995</v>
      </c>
      <c r="H112" s="50">
        <f>IF(FT!B112&lt;&gt;"",FT!B112*100,"")</f>
        <v>55.005600000000001</v>
      </c>
      <c r="I112" s="50">
        <f t="shared" si="18"/>
        <v>1</v>
      </c>
      <c r="J112" t="str">
        <f>IF(FT!B112&lt;&gt;"",FT!E112,"")</f>
        <v>0 [44.689470]</v>
      </c>
      <c r="K112">
        <f>IF(FT!B112&lt;&gt;"",IF(FT!C112&lt;&gt;"",FT!C112,F112/$M$3*$M$4),"")</f>
        <v>44.689500000000002</v>
      </c>
      <c r="Y112" s="75">
        <f t="shared" si="19"/>
        <v>8.9065923122883905</v>
      </c>
    </row>
    <row r="113" spans="1:25">
      <c r="A113" s="50">
        <f t="shared" si="20"/>
        <v>111</v>
      </c>
      <c r="B113" s="50">
        <f t="shared" si="16"/>
        <v>2.1431314117647058</v>
      </c>
      <c r="C113" s="50">
        <f>IF(FH!$C$2&gt;0,FH!A113/FH!$C$2,0)</f>
        <v>0.19609634321310326</v>
      </c>
      <c r="D113" s="50">
        <f>IF(hist!$D$2&gt;0,hist!B113/hist!$D$2,0)</f>
        <v>0.62036004951826629</v>
      </c>
      <c r="E113" s="50">
        <f t="shared" si="17"/>
        <v>0.8943937609872501</v>
      </c>
      <c r="F113">
        <f t="shared" si="21"/>
        <v>111</v>
      </c>
      <c r="G113" s="50">
        <f>IF(FT!A113&lt;&gt;"",FT!A113*10,"")</f>
        <v>6.1286700000000005</v>
      </c>
      <c r="H113" s="50">
        <f>IF(FT!B113&lt;&gt;"",FT!B113*100,"")</f>
        <v>55.255099999999999</v>
      </c>
      <c r="I113" s="50">
        <f t="shared" si="18"/>
        <v>1</v>
      </c>
      <c r="J113" t="str">
        <f>IF(FT!B113&lt;&gt;"",FT!E113,"")</f>
        <v>0 [45.089883]</v>
      </c>
      <c r="K113">
        <f>IF(FT!B113&lt;&gt;"",IF(FT!C113&lt;&gt;"",FT!C113,F113/$M$3*$M$4),"")</f>
        <v>45.0899</v>
      </c>
      <c r="Y113" s="75">
        <f t="shared" si="19"/>
        <v>9.0158386729910394</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6.0783100000000001</v>
      </c>
      <c r="H114" s="50">
        <f>IF(FT!B114&lt;&gt;"",FT!B114*100,"")</f>
        <v>55.545400000000001</v>
      </c>
      <c r="I114" s="50">
        <f t="shared" si="18"/>
        <v>1</v>
      </c>
      <c r="J114" t="str">
        <f>IF(FT!B114&lt;&gt;"",FT!E114,"")</f>
        <v>0 [45.501149]</v>
      </c>
      <c r="K114">
        <f>IF(FT!B114&lt;&gt;"",IF(FT!C114&lt;&gt;"",FT!C114,F114/$M$3*$M$4),"")</f>
        <v>45.501100000000001</v>
      </c>
      <c r="Y114" s="75">
        <f t="shared" si="19"/>
        <v>9.1382966646979185</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6.0282899999999993</v>
      </c>
      <c r="H115" s="50">
        <f>IF(FT!B115&lt;&gt;"",FT!B115*100,"")</f>
        <v>55.866099999999996</v>
      </c>
      <c r="I115" s="50">
        <f t="shared" si="18"/>
        <v>1</v>
      </c>
      <c r="J115" t="str">
        <f>IF(FT!B115&lt;&gt;"",FT!E115,"")</f>
        <v>0 [45.905286]</v>
      </c>
      <c r="K115">
        <f>IF(FT!B115&lt;&gt;"",IF(FT!C115&lt;&gt;"",FT!C115,F115/$M$3*$M$4),"")</f>
        <v>45.905299999999997</v>
      </c>
      <c r="Y115" s="75">
        <f t="shared" si="19"/>
        <v>9.2673212469871231</v>
      </c>
    </row>
    <row r="116" spans="1:25">
      <c r="A116" s="50">
        <f t="shared" si="20"/>
        <v>114</v>
      </c>
      <c r="B116" s="50">
        <f t="shared" si="16"/>
        <v>2.2010538823529413</v>
      </c>
      <c r="C116" s="50">
        <f>IF(FH!$C$2&gt;0,FH!A116/FH!$C$2,0)</f>
        <v>0.25831054015046695</v>
      </c>
      <c r="D116" s="50">
        <f>IF(hist!$D$2&gt;0,hist!B116/hist!$D$2,0)</f>
        <v>0.60470190742077456</v>
      </c>
      <c r="E116" s="50">
        <f t="shared" si="17"/>
        <v>0.84548137620546249</v>
      </c>
      <c r="F116">
        <f t="shared" si="21"/>
        <v>114</v>
      </c>
      <c r="G116" s="50">
        <f>IF(FT!A116&lt;&gt;"",FT!A116*10,"")</f>
        <v>5.9748700000000001</v>
      </c>
      <c r="H116" s="50">
        <f>IF(FT!B116&lt;&gt;"",FT!B116*100,"")</f>
        <v>56.188400000000001</v>
      </c>
      <c r="I116" s="50">
        <f t="shared" si="18"/>
        <v>1</v>
      </c>
      <c r="J116" t="str">
        <f>IF(FT!B116&lt;&gt;"",FT!E116,"")</f>
        <v>0 [46.310518]</v>
      </c>
      <c r="K116">
        <f>IF(FT!B116&lt;&gt;"",IF(FT!C116&lt;&gt;"",FT!C116,F116/$M$3*$M$4),"")</f>
        <v>46.310499999999998</v>
      </c>
      <c r="Y116" s="75">
        <f t="shared" si="19"/>
        <v>9.4041209264804095</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5.9234299999999998</v>
      </c>
      <c r="H117" s="50">
        <f>IF(FT!B117&lt;&gt;"",FT!B117*100,"")</f>
        <v>56.3354</v>
      </c>
      <c r="I117" s="50">
        <f t="shared" si="18"/>
        <v>1</v>
      </c>
      <c r="J117" t="str">
        <f>IF(FT!B117&lt;&gt;"",FT!E117,"")</f>
        <v>0 [46.719636]</v>
      </c>
      <c r="K117">
        <f>IF(FT!B117&lt;&gt;"",IF(FT!C117&lt;&gt;"",FT!C117,F117/$M$3*$M$4),"")</f>
        <v>46.7196</v>
      </c>
      <c r="Y117" s="75">
        <f t="shared" si="19"/>
        <v>9.5106044977318884</v>
      </c>
    </row>
    <row r="118" spans="1:25">
      <c r="A118" s="50">
        <f t="shared" si="20"/>
        <v>116</v>
      </c>
      <c r="B118" s="50">
        <f t="shared" si="16"/>
        <v>2.239668862745098</v>
      </c>
      <c r="C118" s="50">
        <f>IF(FH!$C$2&gt;0,FH!A118/FH!$C$2,0)</f>
        <v>0.29897265457615341</v>
      </c>
      <c r="D118" s="50">
        <f>IF(hist!$D$2&gt;0,hist!B118/hist!$D$2,0)</f>
        <v>0.58803095782781623</v>
      </c>
      <c r="E118" s="50">
        <f t="shared" si="17"/>
        <v>0.80584921817404465</v>
      </c>
      <c r="F118">
        <f t="shared" si="21"/>
        <v>116</v>
      </c>
      <c r="G118" s="50">
        <f>IF(FT!A118&lt;&gt;"",FT!A118*10,"")</f>
        <v>5.8781000000000008</v>
      </c>
      <c r="H118" s="50">
        <f>IF(FT!B118&lt;&gt;"",FT!B118*100,"")</f>
        <v>56.599900000000005</v>
      </c>
      <c r="I118" s="50">
        <f t="shared" si="18"/>
        <v>1</v>
      </c>
      <c r="J118" t="str">
        <f>IF(FT!B118&lt;&gt;"",FT!E118,"")</f>
        <v>0 [47.121794]</v>
      </c>
      <c r="K118">
        <f>IF(FT!B118&lt;&gt;"",IF(FT!C118&lt;&gt;"",FT!C118,F118/$M$3*$M$4),"")</f>
        <v>47.1218</v>
      </c>
      <c r="Y118" s="75">
        <f t="shared" si="19"/>
        <v>9.6289447270376485</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5.8402399999999997</v>
      </c>
      <c r="H119" s="50">
        <f>IF(FT!B119&lt;&gt;"",FT!B119*100,"")</f>
        <v>57.001599999999996</v>
      </c>
      <c r="I119" s="50">
        <f t="shared" si="18"/>
        <v>1</v>
      </c>
      <c r="J119" t="str">
        <f>IF(FT!B119&lt;&gt;"",FT!E119,"")</f>
        <v>0 [47.528696]</v>
      </c>
      <c r="K119">
        <f>IF(FT!B119&lt;&gt;"",IF(FT!C119&lt;&gt;"",FT!C119,F119/$M$3*$M$4),"")</f>
        <v>47.528700000000001</v>
      </c>
      <c r="Y119" s="75">
        <f t="shared" si="19"/>
        <v>9.7601468432804133</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5.8028399999999998</v>
      </c>
      <c r="H120" s="50">
        <f>IF(FT!B120&lt;&gt;"",FT!B120*100,"")</f>
        <v>57.100300000000004</v>
      </c>
      <c r="I120" s="50">
        <f t="shared" si="18"/>
        <v>1</v>
      </c>
      <c r="J120" t="str">
        <f>IF(FT!B120&lt;&gt;"",FT!E120,"")</f>
        <v>0 [47.940795]</v>
      </c>
      <c r="K120">
        <f>IF(FT!B120&lt;&gt;"",IF(FT!C120&lt;&gt;"",FT!C120,F120/$M$3*$M$4),"")</f>
        <v>47.940800000000003</v>
      </c>
      <c r="Y120" s="75">
        <f t="shared" si="19"/>
        <v>9.8400610735432998</v>
      </c>
    </row>
    <row r="121" spans="1:25">
      <c r="A121" s="50">
        <f t="shared" si="20"/>
        <v>119</v>
      </c>
      <c r="B121" s="50">
        <f t="shared" si="16"/>
        <v>2.2975913333333331</v>
      </c>
      <c r="C121" s="50">
        <f>IF(FH!$C$2&gt;0,FH!A121/FH!$C$2,0)</f>
        <v>0.31999603473233373</v>
      </c>
      <c r="D121" s="50">
        <f>IF(hist!$D$2&gt;0,hist!B121/hist!$D$2,0)</f>
        <v>0.5631537941543785</v>
      </c>
      <c r="E121" s="50">
        <f t="shared" si="17"/>
        <v>0.73812129341196475</v>
      </c>
      <c r="F121">
        <f t="shared" si="21"/>
        <v>119</v>
      </c>
      <c r="G121" s="50">
        <f>IF(FT!A121&lt;&gt;"",FT!A121*10,"")</f>
        <v>5.7758299999999991</v>
      </c>
      <c r="H121" s="50">
        <f>IF(FT!B121&lt;&gt;"",FT!B121*100,"")</f>
        <v>57.500900000000001</v>
      </c>
      <c r="I121" s="50">
        <f t="shared" si="18"/>
        <v>1</v>
      </c>
      <c r="J121" t="str">
        <f>IF(FT!B121&lt;&gt;"",FT!E121,"")</f>
        <v>0 [48.343011]</v>
      </c>
      <c r="K121">
        <f>IF(FT!B121&lt;&gt;"",IF(FT!C121&lt;&gt;"",FT!C121,F121/$M$3*$M$4),"")</f>
        <v>48.343000000000004</v>
      </c>
      <c r="Y121" s="75">
        <f t="shared" si="19"/>
        <v>9.9554349764449448</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5.75</v>
      </c>
      <c r="H122" s="50">
        <f>IF(FT!B122&lt;&gt;"",FT!B122*100,"")</f>
        <v>57.912399999999998</v>
      </c>
      <c r="I122" s="50">
        <f t="shared" si="18"/>
        <v>1</v>
      </c>
      <c r="J122" t="str">
        <f>IF(FT!B122&lt;&gt;"",FT!E122,"")</f>
        <v>0 [48.747834]</v>
      </c>
      <c r="K122">
        <f>IF(FT!B122&lt;&gt;"",IF(FT!C122&lt;&gt;"",FT!C122,F122/$M$3*$M$4),"")</f>
        <v>48.747799999999998</v>
      </c>
      <c r="Y122" s="75">
        <f t="shared" si="19"/>
        <v>10.071721739130435</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0.29008064842785664</v>
      </c>
      <c r="D124" s="50">
        <f>IF(hist!$D$2&gt;0,hist!B124/hist!$D$2,0)</f>
        <v>0.53713824504048957</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0.35301434957885014</v>
      </c>
      <c r="D126" s="50">
        <f>IF(hist!$D$2&gt;0,hist!B126/hist!$D$2,0)</f>
        <v>0.51232764404317699</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0.36965355072664596</v>
      </c>
      <c r="D129" s="50">
        <f>IF(hist!$D$2&gt;0,hist!B129/hist!$D$2,0)</f>
        <v>0.49988542490175181</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0.4293276313068542</v>
      </c>
      <c r="D131" s="50">
        <f>IF(hist!$D$2&gt;0,hist!B131/hist!$D$2,0)</f>
        <v>0.48463384253780567</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0.46984158116114122</v>
      </c>
      <c r="D134" s="50">
        <f>IF(hist!$D$2&gt;0,hist!B134/hist!$D$2,0)</f>
        <v>0.46263997030504439</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0.49863987055319747</v>
      </c>
      <c r="D136" s="50">
        <f>IF(hist!$D$2&gt;0,hist!B136/hist!$D$2,0)</f>
        <v>0.43896793661341832</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0.58050879074259221</v>
      </c>
      <c r="D139" s="50">
        <f>IF(hist!$D$2&gt;0,hist!B139/hist!$D$2,0)</f>
        <v>0.40503452074964125</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0.69468398309005208</v>
      </c>
      <c r="D142" s="50">
        <f>IF(hist!$D$2&gt;0,hist!B142/hist!$D$2,0)</f>
        <v>0.37839062724774064</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0.75909080249769223</v>
      </c>
      <c r="D144" s="50">
        <f>IF(hist!$D$2&gt;0,hist!B144/hist!$D$2,0)</f>
        <v>0.34902602982553488</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0.84193931434979197</v>
      </c>
      <c r="D147" s="50">
        <f>IF(hist!$D$2&gt;0,hist!B147/hist!$D$2,0)</f>
        <v>0.32216762627858081</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0.86655914964195335</v>
      </c>
      <c r="D149" s="50">
        <f>IF(hist!$D$2&gt;0,hist!B149/hist!$D$2,0)</f>
        <v>0.28864822662299716</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0.94702423716564366</v>
      </c>
      <c r="D152" s="50">
        <f>IF(hist!$D$2&gt;0,hist!B152/hist!$D$2,0)</f>
        <v>0.2583225623647718</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1</v>
      </c>
      <c r="D154" s="50">
        <f>IF(hist!$D$2&gt;0,hist!B154/hist!$D$2,0)</f>
        <v>0.22967515049802886</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0.9442773299678302</v>
      </c>
      <c r="D157" s="50">
        <f>IF(hist!$D$2&gt;0,hist!B157/hist!$D$2,0)</f>
        <v>0.20626182010363772</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0.83454707476235035</v>
      </c>
      <c r="D160" s="50">
        <f>IF(hist!$D$2&gt;0,hist!B160/hist!$D$2,0)</f>
        <v>0.19154992282548741</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0.73519899887650741</v>
      </c>
      <c r="D162" s="50">
        <f>IF(hist!$D$2&gt;0,hist!B162/hist!$D$2,0)</f>
        <v>0.17308987398012249</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0.62166336583005199</v>
      </c>
      <c r="D165" s="50">
        <f>IF(hist!$D$2&gt;0,hist!B165/hist!$D$2,0)</f>
        <v>0.15537647285834136</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0.55594864765185803</v>
      </c>
      <c r="D167" s="50">
        <f>IF(hist!$D$2&gt;0,hist!B167/hist!$D$2,0)</f>
        <v>0.13801061620124624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0.44152082938050147</v>
      </c>
      <c r="D170" s="50">
        <f>IF(hist!$D$2&gt;0,hist!B170/hist!$D$2,0)</f>
        <v>0.1299079743722785</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0.11848592826835015</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0.45939970964007737</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0.52816512568406193</v>
      </c>
      <c r="D175" s="50">
        <f>IF(hist!$D$2&gt;0,hist!B175/hist!$D$2,0)</f>
        <v>0.10951833538022657</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0.59059570685159879</v>
      </c>
      <c r="D178" s="50">
        <f>IF(hist!$D$2&gt;0,hist!B178/hist!$D$2,0)</f>
        <v>9.7637988883305618E-2</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0.62245215563462397</v>
      </c>
      <c r="D180" s="50">
        <f>IF(hist!$D$2&gt;0,hist!B180/hist!$D$2,0)</f>
        <v>8.7029153179086147E-2</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0.54106930051399238</v>
      </c>
      <c r="D183" s="50">
        <f>IF(hist!$D$2&gt;0,hist!B183/hist!$D$2,0)</f>
        <v>7.5237465984381052E-2</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0.45843717289206581</v>
      </c>
      <c r="D185" s="50">
        <f>IF(hist!$D$2&gt;0,hist!B185/hist!$D$2,0)</f>
        <v>6.5249700058760657E-2</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0.45679137362414807</v>
      </c>
      <c r="D188" s="50">
        <f>IF(hist!$D$2&gt;0,hist!B188/hist!$D$2,0)</f>
        <v>5.5136174322920277E-2</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0.49217499195221215</v>
      </c>
      <c r="D191" s="50">
        <f>IF(hist!$D$2&gt;0,hist!B191/hist!$D$2,0)</f>
        <v>4.6974426292475301E-2</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0.42568001142679285</v>
      </c>
      <c r="D193" s="50">
        <f>IF(hist!$D$2&gt;0,hist!B193/hist!$D$2,0)</f>
        <v>3.6594831717369783E-2</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0.54390254821744155</v>
      </c>
      <c r="D196" s="50">
        <f>IF(hist!$D$2&gt;0,hist!B196/hist!$D$2,0)</f>
        <v>2.8514377447110405E-2</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0.46160938702504722</v>
      </c>
      <c r="D198" s="50">
        <f>IF(hist!$D$2&gt;0,hist!B198/hist!$D$2,0)</f>
        <v>2.1003252296003128E-2</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0.43795955000607578</v>
      </c>
      <c r="D201" s="50">
        <f>IF(hist!$D$2&gt;0,hist!B201/hist!$D$2,0)</f>
        <v>1.4039086840104267E-2</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0.32785621854167685</v>
      </c>
      <c r="D203" s="50">
        <f>IF(hist!$D$2&gt;0,hist!B203/hist!$D$2,0)</f>
        <v>8.5979517973468408E-3</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0.23434092348099334</v>
      </c>
      <c r="D206" s="50">
        <f>IF(hist!$D$2&gt;0,hist!B206/hist!$D$2,0)</f>
        <v>6.2026047830193148E-3</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0.18927650920006053</v>
      </c>
      <c r="D209" s="50">
        <f>IF(hist!$D$2&gt;0,hist!B209/hist!$D$2,0)</f>
        <v>4.4061399885825005E-3</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0.14591971825280925</v>
      </c>
      <c r="D211" s="50">
        <f>IF(hist!$D$2&gt;0,hist!B211/hist!$D$2,0)</f>
        <v>2.5949441100852092E-3</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6.8618317404753632E-2</v>
      </c>
      <c r="D214" s="50">
        <f>IF(hist!$D$2&gt;0,hist!B214/hist!$D$2,0)</f>
        <v>1.5746801399707596E-3</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4.6710320142067441E-2</v>
      </c>
      <c r="D216" s="50">
        <f>IF(hist!$D$2&gt;0,hist!B216/hist!$D$2,0)</f>
        <v>6.9490706413677578E-4</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2.0261345249033731E-2</v>
      </c>
      <c r="D219" s="50">
        <f>IF(hist!$D$2&gt;0,hist!B219/hist!$D$2,0)</f>
        <v>3.1790043132977856E-4</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5.5289794978606735E-3</v>
      </c>
      <c r="D221" s="50">
        <f>IF(hist!$D$2&gt;0,hist!B221/hist!$D$2,0)</f>
        <v>3.7009575386504546E-5</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2.8771534494630895E-3</v>
      </c>
      <c r="D224" s="50">
        <f>IF(hist!$D$2&gt;0,hist!B224/hist!$D$2,0)</f>
        <v>5.1740659446980552E-5</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1.3345790527274006E-3</v>
      </c>
      <c r="D227" s="50">
        <f>IF(hist!$D$2&gt;0,hist!B227/hist!$D$2,0)</f>
        <v>1.2566887760233239E-4</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2.1578624222668963E-3</v>
      </c>
      <c r="D229" s="50">
        <f>IF(hist!$D$2&gt;0,hist!B229/hist!$D$2,0)</f>
        <v>7.392821815535183E-5</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3.163132390907172E-3</v>
      </c>
      <c r="D232" s="50">
        <f>IF(hist!$D$2&gt;0,hist!B232/hist!$D$2,0)</f>
        <v>2.2187558708371275E-5</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49.243600000000001</v>
      </c>
      <c r="C5" s="49">
        <v>2.45357</v>
      </c>
      <c r="D5" s="49">
        <v>4.9825200000000001</v>
      </c>
      <c r="E5" s="49">
        <v>20</v>
      </c>
      <c r="F5" s="49">
        <v>44.258099999999999</v>
      </c>
      <c r="G5" s="49">
        <v>50</v>
      </c>
      <c r="H5" s="49">
        <v>54.679400000000001</v>
      </c>
    </row>
    <row r="6" spans="1:10">
      <c r="A6" t="s">
        <v>1111</v>
      </c>
      <c r="B6" s="49">
        <v>18.846800000000002</v>
      </c>
      <c r="C6" s="49">
        <v>4.6303000000000001</v>
      </c>
      <c r="D6" s="49">
        <v>24.568100000000001</v>
      </c>
      <c r="E6" s="49">
        <v>20</v>
      </c>
      <c r="F6" s="49">
        <v>10.9145</v>
      </c>
      <c r="G6" s="49">
        <v>40</v>
      </c>
      <c r="H6" s="49">
        <v>40.756599999999999</v>
      </c>
    </row>
    <row r="7" spans="1:10">
      <c r="A7" t="s">
        <v>1112</v>
      </c>
      <c r="B7" s="49">
        <v>20.952000000000002</v>
      </c>
      <c r="C7" s="49">
        <v>10.171900000000001</v>
      </c>
      <c r="D7" s="49">
        <v>48.548400000000001</v>
      </c>
      <c r="E7" s="49">
        <v>15</v>
      </c>
      <c r="F7" s="49">
        <v>4.2061700000000002</v>
      </c>
      <c r="G7" s="49">
        <v>40</v>
      </c>
      <c r="H7" s="49">
        <v>48.302900000000001</v>
      </c>
    </row>
    <row r="8" spans="1:10">
      <c r="A8" t="s">
        <v>1113</v>
      </c>
      <c r="B8" s="49">
        <v>30.2316</v>
      </c>
      <c r="C8" s="49">
        <v>2.4680499999999999</v>
      </c>
      <c r="D8" s="49">
        <v>8.1638199999999994</v>
      </c>
      <c r="E8" s="49">
        <v>20</v>
      </c>
      <c r="F8" s="49">
        <v>27.426500000000001</v>
      </c>
      <c r="G8" s="49">
        <v>50</v>
      </c>
      <c r="H8" s="49">
        <v>37.139699999999998</v>
      </c>
    </row>
    <row r="9" spans="1:10">
      <c r="A9" t="s">
        <v>1114</v>
      </c>
      <c r="B9" s="49">
        <v>67.921000000000006</v>
      </c>
      <c r="C9" s="49">
        <v>6.9453300000000002</v>
      </c>
      <c r="D9" s="49">
        <v>10.2256</v>
      </c>
      <c r="E9" s="49">
        <v>50</v>
      </c>
      <c r="F9" s="49">
        <v>47.341500000000003</v>
      </c>
      <c r="G9" s="49">
        <v>100</v>
      </c>
      <c r="H9" s="49">
        <v>82.492999999999995</v>
      </c>
    </row>
    <row r="10" spans="1:10">
      <c r="A10" t="s">
        <v>1115</v>
      </c>
      <c r="B10" s="49">
        <v>81.533900000000003</v>
      </c>
      <c r="C10" s="49">
        <v>12.602600000000001</v>
      </c>
      <c r="D10" s="49">
        <v>15.456899999999999</v>
      </c>
      <c r="E10" s="49">
        <v>40</v>
      </c>
      <c r="F10" s="49">
        <v>27.1235</v>
      </c>
      <c r="G10" s="49">
        <v>100</v>
      </c>
      <c r="H10" s="49">
        <v>90.769499999999994</v>
      </c>
    </row>
    <row r="11" spans="1:10">
      <c r="A11" t="s">
        <v>1116</v>
      </c>
      <c r="B11" s="49">
        <v>51.396599999999999</v>
      </c>
      <c r="C11" s="49">
        <v>2.3295400000000002</v>
      </c>
      <c r="D11" s="49">
        <v>4.5324799999999996</v>
      </c>
      <c r="E11" s="49">
        <v>10</v>
      </c>
      <c r="F11" s="49">
        <v>45.254399999999997</v>
      </c>
      <c r="G11" s="49">
        <v>50</v>
      </c>
      <c r="H11" s="49">
        <v>57.421100000000003</v>
      </c>
    </row>
    <row r="12" spans="1:10">
      <c r="A12" t="s">
        <v>1117</v>
      </c>
      <c r="B12" s="49">
        <v>75.287300000000002</v>
      </c>
      <c r="C12" s="49">
        <v>8.2393599999999996</v>
      </c>
      <c r="D12" s="49">
        <v>10.943899999999999</v>
      </c>
      <c r="E12" s="49">
        <v>50</v>
      </c>
      <c r="F12" s="49">
        <v>42.514299999999999</v>
      </c>
      <c r="G12" s="49">
        <v>100</v>
      </c>
      <c r="H12" s="49">
        <v>84.375500000000002</v>
      </c>
    </row>
    <row r="13" spans="1:10">
      <c r="A13" t="s">
        <v>1118</v>
      </c>
      <c r="B13" s="49">
        <v>20.008500000000002</v>
      </c>
      <c r="C13" s="49">
        <v>3.8821500000000002</v>
      </c>
      <c r="D13" s="49">
        <v>19.4025</v>
      </c>
      <c r="E13" s="49">
        <v>10</v>
      </c>
      <c r="F13" s="49">
        <v>12.6197</v>
      </c>
      <c r="G13" s="49">
        <v>25</v>
      </c>
      <c r="H13" s="49">
        <v>34.388599999999997</v>
      </c>
      <c r="J13" s="49"/>
    </row>
    <row r="14" spans="1:10">
      <c r="A14" t="s">
        <v>1119</v>
      </c>
      <c r="B14" s="49">
        <v>38.8215</v>
      </c>
      <c r="C14" s="49">
        <v>14.472200000000001</v>
      </c>
      <c r="D14" s="49">
        <v>37.2789</v>
      </c>
      <c r="E14" s="49">
        <v>10</v>
      </c>
      <c r="F14" s="49">
        <v>2.0827900000000001</v>
      </c>
      <c r="G14" s="49">
        <v>50</v>
      </c>
      <c r="H14" s="49">
        <v>49.122599999999998</v>
      </c>
    </row>
    <row r="15" spans="1:10">
      <c r="A15" t="s">
        <v>1120</v>
      </c>
      <c r="B15" s="49">
        <v>-6.3489199999999996E-2</v>
      </c>
      <c r="C15" s="49">
        <v>0</v>
      </c>
      <c r="D15" s="49">
        <v>0</v>
      </c>
      <c r="E15" s="49">
        <v>0</v>
      </c>
      <c r="F15" s="49">
        <v>0</v>
      </c>
      <c r="G15" s="49">
        <v>0</v>
      </c>
      <c r="H15" s="49">
        <v>0</v>
      </c>
    </row>
    <row r="16" spans="1:10">
      <c r="A16" t="s">
        <v>1121</v>
      </c>
      <c r="B16" s="49">
        <v>2.3687199999999999E-3</v>
      </c>
      <c r="C16" s="49">
        <v>0</v>
      </c>
      <c r="D16" s="49">
        <v>0</v>
      </c>
      <c r="E16" s="49">
        <v>0</v>
      </c>
      <c r="F16" s="49">
        <v>0</v>
      </c>
      <c r="G16" s="49">
        <v>0</v>
      </c>
      <c r="H16" s="49">
        <v>0</v>
      </c>
    </row>
    <row r="17" spans="1:8">
      <c r="A17" t="s">
        <v>1122</v>
      </c>
      <c r="B17" s="49">
        <v>18.410299999999999</v>
      </c>
      <c r="C17" s="49">
        <v>0</v>
      </c>
      <c r="D17" s="49">
        <v>0</v>
      </c>
      <c r="E17" s="49">
        <v>0</v>
      </c>
      <c r="F17" s="49">
        <v>0</v>
      </c>
      <c r="G17" s="49">
        <v>0</v>
      </c>
      <c r="H17" s="49">
        <v>0</v>
      </c>
    </row>
    <row r="18" spans="1:8">
      <c r="A18" t="s">
        <v>1123</v>
      </c>
      <c r="B18" s="49">
        <v>0.663771</v>
      </c>
      <c r="C18" s="49">
        <v>0</v>
      </c>
      <c r="D18" s="49">
        <v>0</v>
      </c>
      <c r="E18" s="49">
        <v>0</v>
      </c>
      <c r="F18" s="49">
        <v>0</v>
      </c>
      <c r="G18" s="49">
        <v>0</v>
      </c>
      <c r="H18" s="49">
        <v>0</v>
      </c>
    </row>
    <row r="19" spans="1:8">
      <c r="A19" t="s">
        <v>1124</v>
      </c>
      <c r="B19" s="49">
        <v>0.23632700000000001</v>
      </c>
      <c r="C19" s="49">
        <v>0</v>
      </c>
      <c r="D19" s="49">
        <v>0</v>
      </c>
      <c r="E19" s="49">
        <v>0</v>
      </c>
      <c r="F19" s="49">
        <v>0</v>
      </c>
      <c r="G19" s="49">
        <v>0</v>
      </c>
      <c r="H19" s="49">
        <v>0</v>
      </c>
    </row>
    <row r="20" spans="1:8">
      <c r="A20" t="s">
        <v>1125</v>
      </c>
      <c r="B20" s="49">
        <v>0.15920899999999999</v>
      </c>
      <c r="C20" s="49">
        <v>0.98575000000000002</v>
      </c>
      <c r="D20" s="49">
        <v>6.19156</v>
      </c>
      <c r="E20" s="49">
        <v>0</v>
      </c>
      <c r="F20" s="49">
        <v>0</v>
      </c>
      <c r="G20" s="49">
        <v>0</v>
      </c>
      <c r="H20" s="49">
        <v>12.048</v>
      </c>
    </row>
    <row r="21" spans="1:8">
      <c r="A21" t="s">
        <v>1126</v>
      </c>
      <c r="B21" s="49">
        <v>1.51142</v>
      </c>
      <c r="C21" s="49">
        <v>4.1676099999999998</v>
      </c>
      <c r="D21" s="49">
        <v>2.7574100000000001</v>
      </c>
      <c r="E21" s="49">
        <v>0</v>
      </c>
      <c r="F21" s="49">
        <v>5.7646500000000003E-2</v>
      </c>
      <c r="G21" s="49">
        <v>0</v>
      </c>
      <c r="H21" s="49">
        <v>27.225300000000001</v>
      </c>
    </row>
    <row r="22" spans="1:8">
      <c r="A22" t="s">
        <v>1127</v>
      </c>
      <c r="B22" s="49">
        <v>107.33499999999999</v>
      </c>
      <c r="C22" s="49">
        <v>92.519800000000004</v>
      </c>
      <c r="D22" s="49">
        <v>0.86196899999999999</v>
      </c>
      <c r="E22" s="49">
        <v>0</v>
      </c>
      <c r="F22" s="49">
        <v>57.3264</v>
      </c>
      <c r="G22" s="49">
        <v>0</v>
      </c>
      <c r="H22" s="49">
        <v>499.40300000000002</v>
      </c>
    </row>
    <row r="23" spans="1:8">
      <c r="A23" t="s">
        <v>1128</v>
      </c>
      <c r="B23" s="49">
        <v>86.233999999999995</v>
      </c>
      <c r="C23" s="49">
        <v>33.072099999999999</v>
      </c>
      <c r="D23" s="49">
        <v>0.38351600000000002</v>
      </c>
      <c r="E23" s="49">
        <v>0</v>
      </c>
      <c r="F23" s="49">
        <v>69.131500000000003</v>
      </c>
      <c r="G23" s="49">
        <v>0</v>
      </c>
      <c r="H23" s="49">
        <v>182.98400000000001</v>
      </c>
    </row>
    <row r="24" spans="1:8">
      <c r="A24" t="s">
        <v>1129</v>
      </c>
      <c r="B24" s="49">
        <v>0.16816200000000001</v>
      </c>
      <c r="C24" s="49">
        <v>0.87155000000000005</v>
      </c>
      <c r="D24" s="49">
        <v>5.1827899999999998</v>
      </c>
      <c r="E24" s="49">
        <v>0</v>
      </c>
      <c r="F24" s="49">
        <v>6.0976499999999996E-4</v>
      </c>
      <c r="G24" s="49">
        <v>0</v>
      </c>
      <c r="H24" s="49">
        <v>6.3304</v>
      </c>
    </row>
    <row r="25" spans="1:8">
      <c r="A25" t="s">
        <v>1130</v>
      </c>
      <c r="B25" s="49">
        <v>1.6724699999999999</v>
      </c>
      <c r="C25" s="49">
        <v>3.2521499999999999</v>
      </c>
      <c r="D25" s="49">
        <v>1.94452</v>
      </c>
      <c r="E25" s="49">
        <v>0</v>
      </c>
      <c r="F25" s="49">
        <v>0.433645</v>
      </c>
      <c r="G25" s="49">
        <v>0</v>
      </c>
      <c r="H25" s="49">
        <v>15.091799999999999</v>
      </c>
    </row>
    <row r="26" spans="1:8">
      <c r="A26" t="s">
        <v>1131</v>
      </c>
      <c r="B26" s="49">
        <v>2.1893099999999999E-2</v>
      </c>
      <c r="C26" s="49">
        <v>4.8903099999999998E-2</v>
      </c>
      <c r="D26" s="49">
        <v>2.23373</v>
      </c>
      <c r="E26" s="49">
        <v>0</v>
      </c>
      <c r="F26" s="173">
        <v>0</v>
      </c>
      <c r="G26" s="49">
        <v>0</v>
      </c>
      <c r="H26" s="49">
        <v>0.89512499999999995</v>
      </c>
    </row>
    <row r="27" spans="1:8">
      <c r="A27" t="s">
        <v>1132</v>
      </c>
      <c r="B27" s="173">
        <v>-9.1911700000000003E-5</v>
      </c>
      <c r="C27" s="49">
        <v>4.0562099999999997E-2</v>
      </c>
      <c r="D27" s="49">
        <v>-441.31599999999997</v>
      </c>
      <c r="E27" s="49">
        <v>0</v>
      </c>
      <c r="F27" s="49">
        <v>-0.79595300000000002</v>
      </c>
      <c r="G27" s="49">
        <v>0</v>
      </c>
      <c r="H27" s="49">
        <v>0.78099099999999999</v>
      </c>
    </row>
    <row r="28" spans="1:8">
      <c r="A28" t="s">
        <v>1133</v>
      </c>
      <c r="B28" s="49">
        <v>9.7817399999999999E-2</v>
      </c>
      <c r="C28" s="49">
        <v>0.110193</v>
      </c>
      <c r="D28" s="49">
        <v>1.12652</v>
      </c>
      <c r="E28" s="49">
        <v>0</v>
      </c>
      <c r="F28" s="49">
        <v>9.4921899999999993E-3</v>
      </c>
      <c r="G28" s="49">
        <v>0</v>
      </c>
      <c r="H28" s="49">
        <v>0.92529300000000003</v>
      </c>
    </row>
    <row r="29" spans="1:8">
      <c r="A29" t="s">
        <v>1134</v>
      </c>
      <c r="B29" s="49">
        <v>105.02</v>
      </c>
      <c r="C29" s="49">
        <v>18.625499999999999</v>
      </c>
      <c r="D29" s="49">
        <v>0.17735100000000001</v>
      </c>
      <c r="E29" s="49">
        <v>0</v>
      </c>
      <c r="F29" s="49">
        <v>43.902900000000002</v>
      </c>
      <c r="G29" s="49">
        <v>0</v>
      </c>
      <c r="H29" s="49">
        <v>181.65199999999999</v>
      </c>
    </row>
    <row r="30" spans="1:8">
      <c r="A30" t="s">
        <v>1135</v>
      </c>
      <c r="B30" s="49">
        <v>73.016599999999997</v>
      </c>
      <c r="C30" s="49">
        <v>7.2427900000000003</v>
      </c>
      <c r="D30" s="49">
        <v>9.9193799999999999E-2</v>
      </c>
      <c r="E30" s="49">
        <v>0</v>
      </c>
      <c r="F30" s="49">
        <v>67.360799999999998</v>
      </c>
      <c r="G30" s="49">
        <v>0</v>
      </c>
      <c r="H30" s="49">
        <v>97.799499999999995</v>
      </c>
    </row>
    <row r="31" spans="1:8">
      <c r="A31" t="s">
        <v>1136</v>
      </c>
      <c r="B31" s="49">
        <v>331.61700000000002</v>
      </c>
      <c r="C31" s="49">
        <v>46.915399999999998</v>
      </c>
      <c r="D31" s="49">
        <v>0.14147399999999999</v>
      </c>
      <c r="E31" s="49">
        <v>0</v>
      </c>
      <c r="F31" s="49">
        <v>282.66500000000002</v>
      </c>
      <c r="G31" s="49">
        <v>0</v>
      </c>
      <c r="H31" s="49">
        <v>470.16399999999999</v>
      </c>
    </row>
    <row r="32" spans="1:8">
      <c r="A32" t="s">
        <v>1137</v>
      </c>
      <c r="B32" s="49">
        <v>0.20952000000000001</v>
      </c>
      <c r="C32" s="49">
        <v>0.101719</v>
      </c>
      <c r="D32" s="49">
        <v>0.48548400000000003</v>
      </c>
      <c r="E32" s="49">
        <v>0.15</v>
      </c>
      <c r="F32" s="49">
        <v>4.20617E-2</v>
      </c>
      <c r="G32" s="49">
        <v>0.4</v>
      </c>
      <c r="H32" s="49">
        <v>0.48302899999999999</v>
      </c>
    </row>
    <row r="33" spans="1:8">
      <c r="A33" t="s">
        <v>1138</v>
      </c>
      <c r="B33" s="49">
        <v>0.33556000000000002</v>
      </c>
      <c r="C33" s="49">
        <v>7.4525400000000006E-2</v>
      </c>
      <c r="D33" s="49">
        <v>0.22209300000000001</v>
      </c>
      <c r="E33" s="49">
        <v>0</v>
      </c>
      <c r="F33" s="49">
        <v>0.19994799999999999</v>
      </c>
      <c r="G33" s="49">
        <v>0</v>
      </c>
      <c r="H33" s="49">
        <v>0.45157199999999997</v>
      </c>
    </row>
    <row r="34" spans="1:8">
      <c r="A34" t="s">
        <v>1139</v>
      </c>
      <c r="B34" s="49">
        <v>0.20008500000000001</v>
      </c>
      <c r="C34" s="49">
        <v>3.8821500000000002E-2</v>
      </c>
      <c r="D34" s="49">
        <v>0.194025</v>
      </c>
      <c r="E34" s="49">
        <v>0.1</v>
      </c>
      <c r="F34" s="49">
        <v>0.126197</v>
      </c>
      <c r="G34" s="49">
        <v>0.25</v>
      </c>
      <c r="H34" s="49">
        <v>0.34388600000000002</v>
      </c>
    </row>
    <row r="35" spans="1:8">
      <c r="A35" t="s">
        <v>1140</v>
      </c>
      <c r="B35" s="49">
        <v>7.8641299999999997E-2</v>
      </c>
      <c r="C35" s="49">
        <v>3.2034300000000002E-2</v>
      </c>
      <c r="D35" s="49">
        <v>0.40734799999999999</v>
      </c>
      <c r="E35" s="49">
        <v>0</v>
      </c>
      <c r="F35" s="49">
        <v>4.0170900000000002E-2</v>
      </c>
      <c r="G35" s="49">
        <v>0</v>
      </c>
      <c r="H35" s="49">
        <v>0.219531</v>
      </c>
    </row>
    <row r="36" spans="1:8">
      <c r="A36" t="s">
        <v>1141</v>
      </c>
      <c r="B36" s="49">
        <v>0.17508899999999999</v>
      </c>
      <c r="C36" s="49">
        <v>9.7869200000000003E-2</v>
      </c>
      <c r="D36" s="49">
        <v>0.55896900000000005</v>
      </c>
      <c r="E36" s="49">
        <v>0</v>
      </c>
      <c r="F36" s="49">
        <v>4.2070799999999998E-2</v>
      </c>
      <c r="G36" s="49">
        <v>0</v>
      </c>
      <c r="H36" s="49">
        <v>0.61274899999999999</v>
      </c>
    </row>
    <row r="37" spans="1:8">
      <c r="A37" t="s">
        <v>1142</v>
      </c>
      <c r="B37" s="49">
        <v>0.38821499999999998</v>
      </c>
      <c r="C37" s="49">
        <v>0.14472199999999999</v>
      </c>
      <c r="D37" s="49">
        <v>0.37278899999999998</v>
      </c>
      <c r="E37" s="49">
        <v>0.1</v>
      </c>
      <c r="F37" s="49">
        <v>2.08279E-2</v>
      </c>
      <c r="G37" s="49">
        <v>0.5</v>
      </c>
      <c r="H37" s="49">
        <v>0.491226</v>
      </c>
    </row>
    <row r="38" spans="1:8">
      <c r="A38" t="s">
        <v>1143</v>
      </c>
      <c r="B38" s="49">
        <v>-11.2437</v>
      </c>
      <c r="C38" s="49">
        <v>77.1447</v>
      </c>
      <c r="D38" s="49">
        <v>-6.8611500000000003</v>
      </c>
      <c r="E38" s="49">
        <v>0</v>
      </c>
      <c r="F38" s="49">
        <v>-232.60499999999999</v>
      </c>
      <c r="G38" s="49">
        <v>0</v>
      </c>
      <c r="H38" s="49">
        <v>381.875</v>
      </c>
    </row>
    <row r="39" spans="1:8">
      <c r="A39" t="s">
        <v>1144</v>
      </c>
      <c r="B39" s="49">
        <v>-6.5895299999999999</v>
      </c>
      <c r="C39" s="49">
        <v>19.2729</v>
      </c>
      <c r="D39" s="49">
        <v>-2.9247800000000002</v>
      </c>
      <c r="E39" s="49">
        <v>0</v>
      </c>
      <c r="F39" s="49">
        <v>-47.231699999999996</v>
      </c>
      <c r="G39" s="49">
        <v>0</v>
      </c>
      <c r="H39" s="49">
        <v>91.578000000000003</v>
      </c>
    </row>
    <row r="40" spans="1:8">
      <c r="A40" t="s">
        <v>1145</v>
      </c>
      <c r="B40" s="49">
        <v>-5.7175900000000004</v>
      </c>
      <c r="C40" s="49">
        <v>11.139799999999999</v>
      </c>
      <c r="D40" s="49">
        <v>-1.9483299999999999</v>
      </c>
      <c r="E40" s="49">
        <v>0</v>
      </c>
      <c r="F40" s="49">
        <v>-26.470099999999999</v>
      </c>
      <c r="G40" s="49">
        <v>0</v>
      </c>
      <c r="H40" s="49">
        <v>40.481999999999999</v>
      </c>
    </row>
    <row r="41" spans="1:8">
      <c r="A41" t="s">
        <v>1146</v>
      </c>
      <c r="B41" s="49">
        <v>-5.7405499999999998E-2</v>
      </c>
      <c r="C41" s="49">
        <v>0.14849100000000001</v>
      </c>
      <c r="D41" s="49">
        <v>-2.5867100000000001</v>
      </c>
      <c r="E41" s="49">
        <v>0</v>
      </c>
      <c r="F41" s="49">
        <v>-0.714839</v>
      </c>
      <c r="G41" s="49">
        <v>0</v>
      </c>
      <c r="H41" s="49">
        <v>0.62890400000000002</v>
      </c>
    </row>
    <row r="42" spans="1:8">
      <c r="A42" t="s">
        <v>1147</v>
      </c>
      <c r="B42" s="49">
        <v>-5.5764500000000002E-2</v>
      </c>
      <c r="C42" s="49">
        <v>8.5342699999999994E-2</v>
      </c>
      <c r="D42" s="49">
        <v>-1.53041</v>
      </c>
      <c r="E42" s="49">
        <v>0</v>
      </c>
      <c r="F42" s="49">
        <v>-0.265652</v>
      </c>
      <c r="G42" s="49">
        <v>0</v>
      </c>
      <c r="H42" s="49">
        <v>0.195881</v>
      </c>
    </row>
    <row r="43" spans="1:8">
      <c r="A43" t="s">
        <v>1148</v>
      </c>
      <c r="B43" s="49">
        <v>2.0191200000000001E-3</v>
      </c>
      <c r="C43" s="49">
        <v>0.114549</v>
      </c>
      <c r="D43" s="49">
        <v>56.732100000000003</v>
      </c>
      <c r="E43" s="49">
        <v>0</v>
      </c>
      <c r="F43" s="49">
        <v>-0.166741</v>
      </c>
      <c r="G43" s="49">
        <v>0</v>
      </c>
      <c r="H43" s="49">
        <v>0.48797699999999999</v>
      </c>
    </row>
    <row r="44" spans="1:8">
      <c r="A44" t="s">
        <v>1149</v>
      </c>
      <c r="B44" s="49">
        <v>8.0417000000000005</v>
      </c>
      <c r="C44" s="49">
        <v>40.916400000000003</v>
      </c>
      <c r="D44" s="49">
        <v>5.0880299999999998</v>
      </c>
      <c r="E44" s="49">
        <v>0</v>
      </c>
      <c r="F44" s="49">
        <v>-63.622</v>
      </c>
      <c r="G44" s="49">
        <v>0</v>
      </c>
      <c r="H44" s="49">
        <v>125.715</v>
      </c>
    </row>
    <row r="45" spans="1:8">
      <c r="A45" t="s">
        <v>1150</v>
      </c>
      <c r="B45" s="49">
        <v>31.119599999999998</v>
      </c>
      <c r="C45" s="49">
        <v>8.3831500000000005</v>
      </c>
      <c r="D45" s="49">
        <v>0.26938499999999999</v>
      </c>
      <c r="E45" s="49">
        <v>0</v>
      </c>
      <c r="F45" s="49">
        <v>15.6549</v>
      </c>
      <c r="G45" s="49">
        <v>0</v>
      </c>
      <c r="H45" s="49">
        <v>85.581299999999999</v>
      </c>
    </row>
    <row r="46" spans="1:8">
      <c r="A46" t="s">
        <v>1151</v>
      </c>
      <c r="B46" s="49">
        <v>24.915600000000001</v>
      </c>
      <c r="C46" s="49">
        <v>3.1051299999999999</v>
      </c>
      <c r="D46" s="49">
        <v>0.124626</v>
      </c>
      <c r="E46" s="49">
        <v>0</v>
      </c>
      <c r="F46" s="49">
        <v>17.970099999999999</v>
      </c>
      <c r="G46" s="49">
        <v>0</v>
      </c>
      <c r="H46" s="49">
        <v>32.204999999999998</v>
      </c>
    </row>
    <row r="47" spans="1:8">
      <c r="A47" t="s">
        <v>1152</v>
      </c>
      <c r="B47" s="49">
        <v>6.0694400000000002</v>
      </c>
      <c r="C47" s="49">
        <v>3.7453699999999999</v>
      </c>
      <c r="D47" s="49">
        <v>0.61708600000000002</v>
      </c>
      <c r="E47" s="49">
        <v>0</v>
      </c>
      <c r="F47" s="49">
        <v>1.0322199999999999</v>
      </c>
      <c r="G47" s="49">
        <v>0</v>
      </c>
      <c r="H47" s="49">
        <v>32.798699999999997</v>
      </c>
    </row>
    <row r="48" spans="1:8">
      <c r="A48" t="s">
        <v>1153</v>
      </c>
      <c r="B48" s="49">
        <v>2.2305600000000001</v>
      </c>
      <c r="C48" s="49">
        <v>0.30103099999999999</v>
      </c>
      <c r="D48" s="49">
        <v>0.13495799999999999</v>
      </c>
      <c r="E48" s="49">
        <v>0</v>
      </c>
      <c r="F48" s="49">
        <v>1.5227200000000001</v>
      </c>
      <c r="G48" s="49">
        <v>0</v>
      </c>
      <c r="H48" s="49">
        <v>2.8475999999999999</v>
      </c>
    </row>
    <row r="50" spans="1:4">
      <c r="A50" t="str">
        <f>lang!B7</f>
        <v>긍정감정</v>
      </c>
      <c r="B50" s="134">
        <f>SUM(B9:B12)</f>
        <v>276.1388</v>
      </c>
      <c r="C50" s="134"/>
      <c r="D50" s="134">
        <f t="shared" ref="D50" si="0">SUM(D9:D12)</f>
        <v>41.158879999999996</v>
      </c>
    </row>
    <row r="51" spans="1:4">
      <c r="A51" t="str">
        <f>lang!B8</f>
        <v>부정감정</v>
      </c>
      <c r="B51" s="134">
        <f>SUM(B5:B8)</f>
        <v>119.274</v>
      </c>
      <c r="C51" s="134"/>
      <c r="D51" s="134">
        <f t="shared" ref="D51" si="1">SUM(D5:D8)</f>
        <v>86.262839999999997</v>
      </c>
    </row>
    <row r="52" spans="1:4">
      <c r="A52" t="str">
        <f>lang!B9</f>
        <v>생리감정</v>
      </c>
      <c r="B52" s="134">
        <f>SUM(B13:B14)</f>
        <v>58.83</v>
      </c>
      <c r="C52" s="134"/>
      <c r="D52" s="134">
        <f t="shared" ref="D52" si="2">SUM(D13:D14)</f>
        <v>56.681399999999996</v>
      </c>
    </row>
    <row r="53" spans="1:4">
      <c r="B53" s="50">
        <f>SUM(B50:B52)</f>
        <v>454.24279999999999</v>
      </c>
      <c r="D53" s="50">
        <f>SUM(D50:D52)</f>
        <v>184.10311999999999</v>
      </c>
    </row>
    <row r="54" spans="1:4">
      <c r="A54" t="str">
        <f>lang!B7</f>
        <v>긍정감정</v>
      </c>
      <c r="B54" s="135">
        <f>IF(B$53&lt;&gt;0,B50/B$53,0)</f>
        <v>0.60791013088154622</v>
      </c>
      <c r="C54" s="135"/>
      <c r="D54" s="135">
        <f>IF(D$53&lt;&gt;0,D50/D$53,0)</f>
        <v>0.22356427202320089</v>
      </c>
    </row>
    <row r="55" spans="1:4">
      <c r="A55" t="str">
        <f>lang!B8</f>
        <v>부정감정</v>
      </c>
      <c r="B55" s="135">
        <f>IF(B$53&lt;&gt;0,B51/B$53,0)</f>
        <v>0.26257763469228351</v>
      </c>
      <c r="C55" s="135"/>
      <c r="D55" s="135">
        <f>IF(D$53&lt;&gt;0,D51/D$53,0)</f>
        <v>0.46855718686353603</v>
      </c>
    </row>
    <row r="56" spans="1:4">
      <c r="A56" t="str">
        <f>lang!B9</f>
        <v>생리감정</v>
      </c>
      <c r="B56" s="135">
        <f>IF(B$53&lt;&gt;0,B52/B$53,0)</f>
        <v>0.12951223442617033</v>
      </c>
      <c r="C56" s="135"/>
      <c r="D56" s="135">
        <f>IF(D$53&lt;&gt;0,D52/D$53,0)</f>
        <v>0.30787854111326302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9.3814600000000006</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1.95935E-2</v>
      </c>
      <c r="B18" s="49">
        <v>1.95935E-2</v>
      </c>
    </row>
    <row r="19" spans="1:2">
      <c r="A19" s="49">
        <v>0</v>
      </c>
      <c r="B19" s="49">
        <v>0</v>
      </c>
    </row>
    <row r="20" spans="1:2">
      <c r="A20" s="49">
        <v>0</v>
      </c>
      <c r="B20" s="49">
        <v>0</v>
      </c>
    </row>
    <row r="21" spans="1:2">
      <c r="A21" s="49">
        <v>6.6666700000000004E-3</v>
      </c>
      <c r="B21" s="49">
        <v>6.6666700000000004E-3</v>
      </c>
    </row>
    <row r="22" spans="1:2">
      <c r="A22" s="49">
        <v>0</v>
      </c>
      <c r="B22" s="49">
        <v>0</v>
      </c>
    </row>
    <row r="23" spans="1:2">
      <c r="A23" s="49">
        <v>2.4634099999999999E-2</v>
      </c>
      <c r="B23" s="49">
        <v>2.4634099999999999E-2</v>
      </c>
    </row>
    <row r="24" spans="1:2">
      <c r="A24" s="49">
        <v>0</v>
      </c>
      <c r="B24" s="49">
        <v>0</v>
      </c>
    </row>
    <row r="25" spans="1:2">
      <c r="A25" s="49">
        <v>0</v>
      </c>
      <c r="B25" s="49">
        <v>0</v>
      </c>
    </row>
    <row r="26" spans="1:2">
      <c r="A26" s="49">
        <v>1.1869899999999999E-2</v>
      </c>
      <c r="B26" s="49">
        <v>1.1869899999999999E-2</v>
      </c>
    </row>
    <row r="27" spans="1:2">
      <c r="A27" s="49">
        <v>0</v>
      </c>
      <c r="B27" s="49">
        <v>0</v>
      </c>
    </row>
    <row r="28" spans="1:2">
      <c r="A28" s="49">
        <v>3.2276399999999997E-2</v>
      </c>
      <c r="B28" s="49">
        <v>3.2276399999999997E-2</v>
      </c>
    </row>
    <row r="29" spans="1:2">
      <c r="A29" s="49">
        <v>0</v>
      </c>
      <c r="B29" s="49">
        <v>0</v>
      </c>
    </row>
    <row r="30" spans="1:2">
      <c r="A30" s="49">
        <v>0</v>
      </c>
      <c r="B30" s="49">
        <v>0</v>
      </c>
    </row>
    <row r="31" spans="1:2">
      <c r="A31" s="49">
        <v>8.6991900000000007E-3</v>
      </c>
      <c r="B31" s="49">
        <v>8.6991900000000007E-3</v>
      </c>
    </row>
    <row r="32" spans="1:2">
      <c r="A32" s="49">
        <v>0</v>
      </c>
      <c r="B32" s="49">
        <v>0</v>
      </c>
    </row>
    <row r="33" spans="1:2">
      <c r="A33" s="49">
        <v>1.9918700000000001E-2</v>
      </c>
      <c r="B33" s="49">
        <v>1.9918700000000001E-2</v>
      </c>
    </row>
    <row r="34" spans="1:2">
      <c r="A34" s="49">
        <v>0</v>
      </c>
      <c r="B34" s="49">
        <v>0</v>
      </c>
    </row>
    <row r="35" spans="1:2">
      <c r="A35" s="49">
        <v>0</v>
      </c>
      <c r="B35" s="49">
        <v>0</v>
      </c>
    </row>
    <row r="36" spans="1:2">
      <c r="A36" s="49">
        <v>2.4715399999999998E-2</v>
      </c>
      <c r="B36" s="49">
        <v>2.4715399999999998E-2</v>
      </c>
    </row>
    <row r="37" spans="1:2">
      <c r="A37" s="49">
        <v>0</v>
      </c>
      <c r="B37" s="49">
        <v>0</v>
      </c>
    </row>
    <row r="38" spans="1:2">
      <c r="A38" s="49">
        <v>0</v>
      </c>
      <c r="B38" s="49">
        <v>0</v>
      </c>
    </row>
    <row r="39" spans="1:2">
      <c r="A39" s="49">
        <v>4.4715400000000002E-2</v>
      </c>
      <c r="B39" s="49">
        <v>4.4715400000000002E-2</v>
      </c>
    </row>
    <row r="40" spans="1:2">
      <c r="A40" s="49">
        <v>0</v>
      </c>
      <c r="B40" s="49">
        <v>0</v>
      </c>
    </row>
    <row r="41" spans="1:2">
      <c r="A41" s="49">
        <v>6.5040600000000004E-2</v>
      </c>
      <c r="B41" s="49">
        <v>6.5040600000000004E-2</v>
      </c>
    </row>
    <row r="42" spans="1:2">
      <c r="A42" s="49">
        <v>0</v>
      </c>
      <c r="B42" s="49">
        <v>0</v>
      </c>
    </row>
    <row r="43" spans="1:2">
      <c r="A43" s="49">
        <v>0</v>
      </c>
      <c r="B43" s="49">
        <v>0</v>
      </c>
    </row>
    <row r="44" spans="1:2">
      <c r="A44" s="49">
        <v>6.4064999999999997E-2</v>
      </c>
      <c r="B44" s="49">
        <v>6.4064999999999997E-2</v>
      </c>
    </row>
    <row r="45" spans="1:2">
      <c r="A45" s="49">
        <v>0</v>
      </c>
      <c r="B45" s="49">
        <v>0</v>
      </c>
    </row>
    <row r="46" spans="1:2">
      <c r="A46" s="49">
        <v>2.1300800000000002E-2</v>
      </c>
      <c r="B46" s="49">
        <v>2.1300800000000002E-2</v>
      </c>
    </row>
    <row r="47" spans="1:2">
      <c r="A47" s="49">
        <v>0</v>
      </c>
      <c r="B47" s="49">
        <v>0</v>
      </c>
    </row>
    <row r="48" spans="1:2">
      <c r="A48" s="49">
        <v>0</v>
      </c>
      <c r="B48" s="49">
        <v>0</v>
      </c>
    </row>
    <row r="49" spans="1:2">
      <c r="A49" s="49">
        <v>9.69106E-2</v>
      </c>
      <c r="B49" s="49">
        <v>9.69106E-2</v>
      </c>
    </row>
    <row r="50" spans="1:2">
      <c r="A50" s="49">
        <v>0</v>
      </c>
      <c r="B50" s="49">
        <v>0</v>
      </c>
    </row>
    <row r="51" spans="1:2">
      <c r="A51" s="49">
        <v>7.0487800000000003E-2</v>
      </c>
      <c r="B51" s="49">
        <v>7.0487800000000003E-2</v>
      </c>
    </row>
    <row r="52" spans="1:2">
      <c r="A52" s="49">
        <v>0</v>
      </c>
      <c r="B52" s="49">
        <v>0</v>
      </c>
    </row>
    <row r="53" spans="1:2">
      <c r="A53" s="49">
        <v>0</v>
      </c>
      <c r="B53" s="49">
        <v>0</v>
      </c>
    </row>
    <row r="54" spans="1:2">
      <c r="A54" s="49">
        <v>0.12869900000000001</v>
      </c>
      <c r="B54" s="49">
        <v>0.12869900000000001</v>
      </c>
    </row>
    <row r="55" spans="1:2">
      <c r="A55" s="49">
        <v>0</v>
      </c>
      <c r="B55" s="49">
        <v>0</v>
      </c>
    </row>
    <row r="56" spans="1:2">
      <c r="A56" s="49">
        <v>0</v>
      </c>
      <c r="B56" s="49">
        <v>0</v>
      </c>
    </row>
    <row r="57" spans="1:2">
      <c r="A57" s="49">
        <v>6.7642300000000002E-2</v>
      </c>
      <c r="B57" s="49">
        <v>6.7642300000000002E-2</v>
      </c>
    </row>
    <row r="58" spans="1:2">
      <c r="A58" s="49">
        <v>0</v>
      </c>
      <c r="B58" s="49">
        <v>0</v>
      </c>
    </row>
    <row r="59" spans="1:2">
      <c r="A59" s="49">
        <v>0.18934999999999999</v>
      </c>
      <c r="B59" s="49">
        <v>0.18934999999999999</v>
      </c>
    </row>
    <row r="60" spans="1:2">
      <c r="A60" s="49">
        <v>0</v>
      </c>
      <c r="B60" s="49">
        <v>0</v>
      </c>
    </row>
    <row r="61" spans="1:2">
      <c r="A61" s="49">
        <v>0</v>
      </c>
      <c r="B61" s="49">
        <v>0</v>
      </c>
    </row>
    <row r="62" spans="1:2">
      <c r="A62" s="49">
        <v>7.6504100000000005E-2</v>
      </c>
      <c r="B62" s="49">
        <v>7.6504100000000005E-2</v>
      </c>
    </row>
    <row r="63" spans="1:2">
      <c r="A63" s="49">
        <v>0</v>
      </c>
      <c r="B63" s="49">
        <v>0</v>
      </c>
    </row>
    <row r="64" spans="1:2">
      <c r="A64" s="49">
        <v>9.7886200000000007E-2</v>
      </c>
      <c r="B64" s="49">
        <v>9.7886200000000007E-2</v>
      </c>
    </row>
    <row r="65" spans="1:2">
      <c r="A65" s="49">
        <v>0</v>
      </c>
      <c r="B65" s="49">
        <v>0</v>
      </c>
    </row>
    <row r="66" spans="1:2">
      <c r="A66" s="49">
        <v>0</v>
      </c>
      <c r="B66" s="49">
        <v>0</v>
      </c>
    </row>
    <row r="67" spans="1:2">
      <c r="A67" s="49">
        <v>5.4471499999999999E-2</v>
      </c>
      <c r="B67" s="49">
        <v>5.4471499999999999E-2</v>
      </c>
    </row>
    <row r="68" spans="1:2">
      <c r="A68" s="49">
        <v>0</v>
      </c>
      <c r="B68" s="49">
        <v>0</v>
      </c>
    </row>
    <row r="69" spans="1:2">
      <c r="A69" s="49">
        <v>0.12064999999999999</v>
      </c>
      <c r="B69" s="49">
        <v>0.12064999999999999</v>
      </c>
    </row>
    <row r="70" spans="1:2">
      <c r="A70" s="49">
        <v>0</v>
      </c>
      <c r="B70" s="49">
        <v>0</v>
      </c>
    </row>
    <row r="71" spans="1:2">
      <c r="A71" s="49">
        <v>0</v>
      </c>
      <c r="B71" s="49">
        <v>0</v>
      </c>
    </row>
    <row r="72" spans="1:2">
      <c r="A72" s="49">
        <v>8.1544699999999998E-2</v>
      </c>
      <c r="B72" s="49">
        <v>8.1544699999999998E-2</v>
      </c>
    </row>
    <row r="73" spans="1:2">
      <c r="A73" s="49">
        <v>0</v>
      </c>
      <c r="B73" s="49">
        <v>0</v>
      </c>
    </row>
    <row r="74" spans="1:2">
      <c r="A74" s="49">
        <v>0</v>
      </c>
      <c r="B74" s="49">
        <v>0</v>
      </c>
    </row>
    <row r="75" spans="1:2">
      <c r="A75" s="49">
        <v>8.3983699999999994E-2</v>
      </c>
      <c r="B75" s="49">
        <v>8.3983699999999994E-2</v>
      </c>
    </row>
    <row r="76" spans="1:2">
      <c r="A76" s="49">
        <v>0</v>
      </c>
      <c r="B76" s="49">
        <v>0</v>
      </c>
    </row>
    <row r="77" spans="1:2">
      <c r="A77" s="49">
        <v>0.13983699999999999</v>
      </c>
      <c r="B77" s="49">
        <v>0.13983699999999999</v>
      </c>
    </row>
    <row r="78" spans="1:2">
      <c r="A78" s="49">
        <v>0</v>
      </c>
      <c r="B78" s="49">
        <v>0</v>
      </c>
    </row>
    <row r="79" spans="1:2">
      <c r="A79" s="49">
        <v>0</v>
      </c>
      <c r="B79" s="49">
        <v>0</v>
      </c>
    </row>
    <row r="80" spans="1:2">
      <c r="A80" s="49">
        <v>0.13122</v>
      </c>
      <c r="B80" s="49">
        <v>0.13122</v>
      </c>
    </row>
    <row r="81" spans="1:2">
      <c r="A81" s="49">
        <v>0</v>
      </c>
      <c r="B81" s="49">
        <v>0</v>
      </c>
    </row>
    <row r="82" spans="1:2">
      <c r="A82" s="49">
        <v>0.237398</v>
      </c>
      <c r="B82" s="49">
        <v>0.237398</v>
      </c>
    </row>
    <row r="83" spans="1:2">
      <c r="A83" s="49">
        <v>0</v>
      </c>
      <c r="B83" s="49">
        <v>0</v>
      </c>
    </row>
    <row r="84" spans="1:2">
      <c r="A84" s="49">
        <v>0</v>
      </c>
      <c r="B84" s="49">
        <v>0</v>
      </c>
    </row>
    <row r="85" spans="1:2">
      <c r="A85" s="49">
        <v>0.22154499999999999</v>
      </c>
      <c r="B85" s="49">
        <v>0.22154499999999999</v>
      </c>
    </row>
    <row r="86" spans="1:2">
      <c r="A86" s="49">
        <v>0</v>
      </c>
      <c r="B86" s="49">
        <v>0</v>
      </c>
    </row>
    <row r="87" spans="1:2">
      <c r="A87" s="49">
        <v>0</v>
      </c>
      <c r="B87" s="49">
        <v>0</v>
      </c>
    </row>
    <row r="88" spans="1:2">
      <c r="A88" s="49">
        <v>0.30235800000000002</v>
      </c>
      <c r="B88" s="49">
        <v>0.30235800000000002</v>
      </c>
    </row>
    <row r="89" spans="1:2">
      <c r="A89" s="49">
        <v>0</v>
      </c>
      <c r="B89" s="49">
        <v>0</v>
      </c>
    </row>
    <row r="90" spans="1:2">
      <c r="A90" s="49">
        <v>0.28650399999999998</v>
      </c>
      <c r="B90" s="49">
        <v>0.28650399999999998</v>
      </c>
    </row>
    <row r="91" spans="1:2">
      <c r="A91" s="49">
        <v>0</v>
      </c>
      <c r="B91" s="49">
        <v>0</v>
      </c>
    </row>
    <row r="92" spans="1:2">
      <c r="A92" s="49">
        <v>0</v>
      </c>
      <c r="B92" s="49">
        <v>0</v>
      </c>
    </row>
    <row r="93" spans="1:2">
      <c r="A93" s="49">
        <v>0.36487799999999998</v>
      </c>
      <c r="B93" s="49">
        <v>0.36487799999999998</v>
      </c>
    </row>
    <row r="94" spans="1:2">
      <c r="A94" s="49">
        <v>0</v>
      </c>
      <c r="B94" s="49">
        <v>0</v>
      </c>
    </row>
    <row r="95" spans="1:2">
      <c r="A95" s="49">
        <v>0.344553</v>
      </c>
      <c r="B95" s="49">
        <v>0.344553</v>
      </c>
    </row>
    <row r="96" spans="1:2">
      <c r="A96" s="49">
        <v>0</v>
      </c>
      <c r="B96" s="49">
        <v>0</v>
      </c>
    </row>
    <row r="97" spans="1:2">
      <c r="A97" s="49">
        <v>0</v>
      </c>
      <c r="B97" s="49">
        <v>0</v>
      </c>
    </row>
    <row r="98" spans="1:2">
      <c r="A98" s="49">
        <v>0.44284600000000002</v>
      </c>
      <c r="B98" s="49">
        <v>0.44284600000000002</v>
      </c>
    </row>
    <row r="99" spans="1:2">
      <c r="A99" s="49">
        <v>0</v>
      </c>
      <c r="B99" s="49">
        <v>0</v>
      </c>
    </row>
    <row r="100" spans="1:2">
      <c r="A100" s="49">
        <v>0.67203299999999999</v>
      </c>
      <c r="B100" s="49">
        <v>0.67203299999999999</v>
      </c>
    </row>
    <row r="101" spans="1:2">
      <c r="A101" s="49">
        <v>0</v>
      </c>
      <c r="B101" s="49">
        <v>0</v>
      </c>
    </row>
    <row r="102" spans="1:2">
      <c r="A102" s="49">
        <v>0</v>
      </c>
      <c r="B102" s="49">
        <v>0</v>
      </c>
    </row>
    <row r="103" spans="1:2">
      <c r="A103" s="49">
        <v>0.69195099999999998</v>
      </c>
      <c r="B103" s="49">
        <v>0.69195099999999998</v>
      </c>
    </row>
    <row r="104" spans="1:2">
      <c r="A104" s="49">
        <v>0</v>
      </c>
      <c r="B104" s="49">
        <v>0</v>
      </c>
    </row>
    <row r="105" spans="1:2">
      <c r="A105" s="49">
        <v>0</v>
      </c>
      <c r="B105" s="49">
        <v>0</v>
      </c>
    </row>
    <row r="106" spans="1:2">
      <c r="A106" s="49">
        <v>0.94699199999999994</v>
      </c>
      <c r="B106" s="49">
        <v>0.94699199999999994</v>
      </c>
    </row>
    <row r="107" spans="1:2">
      <c r="A107" s="49">
        <v>0</v>
      </c>
      <c r="B107" s="49">
        <v>0</v>
      </c>
    </row>
    <row r="108" spans="1:2">
      <c r="A108" s="49">
        <v>1.0827599999999999</v>
      </c>
      <c r="B108" s="49">
        <v>1.0827599999999999</v>
      </c>
    </row>
    <row r="109" spans="1:2">
      <c r="A109" s="49">
        <v>0</v>
      </c>
      <c r="B109" s="49">
        <v>0</v>
      </c>
    </row>
    <row r="110" spans="1:2">
      <c r="A110" s="49">
        <v>0</v>
      </c>
      <c r="B110" s="49">
        <v>0</v>
      </c>
    </row>
    <row r="111" spans="1:2">
      <c r="A111" s="49">
        <v>1.3006500000000001</v>
      </c>
      <c r="B111" s="49">
        <v>1.3006500000000001</v>
      </c>
    </row>
    <row r="112" spans="1:2">
      <c r="A112" s="49">
        <v>0</v>
      </c>
      <c r="B112" s="49">
        <v>0</v>
      </c>
    </row>
    <row r="113" spans="1:2">
      <c r="A113" s="49">
        <v>1.8396699999999999</v>
      </c>
      <c r="B113" s="49">
        <v>1.8396699999999999</v>
      </c>
    </row>
    <row r="114" spans="1:2">
      <c r="A114" s="49">
        <v>0</v>
      </c>
      <c r="B114" s="49">
        <v>0</v>
      </c>
    </row>
    <row r="115" spans="1:2">
      <c r="A115" s="49">
        <v>0</v>
      </c>
      <c r="B115" s="49">
        <v>0</v>
      </c>
    </row>
    <row r="116" spans="1:2">
      <c r="A116" s="49">
        <v>2.42333</v>
      </c>
      <c r="B116" s="49">
        <v>2.42333</v>
      </c>
    </row>
    <row r="117" spans="1:2">
      <c r="A117" s="49">
        <v>0</v>
      </c>
      <c r="B117" s="49">
        <v>0</v>
      </c>
    </row>
    <row r="118" spans="1:2">
      <c r="A118" s="49">
        <v>2.8048000000000002</v>
      </c>
      <c r="B118" s="49">
        <v>2.8048000000000002</v>
      </c>
    </row>
    <row r="119" spans="1:2">
      <c r="A119" s="49">
        <v>0</v>
      </c>
      <c r="B119" s="49">
        <v>0</v>
      </c>
    </row>
    <row r="120" spans="1:2">
      <c r="A120" s="49">
        <v>0</v>
      </c>
      <c r="B120" s="49">
        <v>0</v>
      </c>
    </row>
    <row r="121" spans="1:2">
      <c r="A121" s="49">
        <v>3.00203</v>
      </c>
      <c r="B121" s="49">
        <v>3.00203</v>
      </c>
    </row>
    <row r="122" spans="1:2">
      <c r="A122" s="49">
        <v>0</v>
      </c>
      <c r="B122" s="49">
        <v>0</v>
      </c>
    </row>
    <row r="123" spans="1:2">
      <c r="A123" s="49">
        <v>0</v>
      </c>
      <c r="B123" s="49">
        <v>0</v>
      </c>
    </row>
    <row r="124" spans="1:2">
      <c r="A124" s="49">
        <v>2.7213799999999999</v>
      </c>
      <c r="B124" s="49">
        <v>2.7213799999999999</v>
      </c>
    </row>
    <row r="125" spans="1:2">
      <c r="A125" s="49">
        <v>0</v>
      </c>
      <c r="B125" s="49">
        <v>0</v>
      </c>
    </row>
    <row r="126" spans="1:2">
      <c r="A126" s="49">
        <v>3.3117899999999998</v>
      </c>
      <c r="B126" s="49">
        <v>3.3117899999999998</v>
      </c>
    </row>
    <row r="127" spans="1:2">
      <c r="A127" s="49">
        <v>0</v>
      </c>
      <c r="B127" s="49">
        <v>0</v>
      </c>
    </row>
    <row r="128" spans="1:2">
      <c r="A128" s="49">
        <v>0</v>
      </c>
      <c r="B128" s="49">
        <v>0</v>
      </c>
    </row>
    <row r="129" spans="1:2">
      <c r="A129" s="49">
        <v>3.4678900000000001</v>
      </c>
      <c r="B129" s="49">
        <v>3.4678900000000001</v>
      </c>
    </row>
    <row r="130" spans="1:2">
      <c r="A130" s="49">
        <v>0</v>
      </c>
      <c r="B130" s="49">
        <v>0</v>
      </c>
    </row>
    <row r="131" spans="1:2">
      <c r="A131" s="49">
        <v>4.0277200000000004</v>
      </c>
      <c r="B131" s="49">
        <v>4.0277200000000004</v>
      </c>
    </row>
    <row r="132" spans="1:2">
      <c r="A132" s="49">
        <v>0</v>
      </c>
      <c r="B132" s="49">
        <v>0</v>
      </c>
    </row>
    <row r="133" spans="1:2">
      <c r="A133" s="49">
        <v>0</v>
      </c>
      <c r="B133" s="49">
        <v>0</v>
      </c>
    </row>
    <row r="134" spans="1:2">
      <c r="A134" s="49">
        <v>4.4077999999999999</v>
      </c>
      <c r="B134" s="49">
        <v>4.4077999999999999</v>
      </c>
    </row>
    <row r="135" spans="1:2">
      <c r="A135" s="49">
        <v>0</v>
      </c>
      <c r="B135" s="49">
        <v>0</v>
      </c>
    </row>
    <row r="136" spans="1:2">
      <c r="A136" s="49">
        <v>4.6779700000000002</v>
      </c>
      <c r="B136" s="49">
        <v>4.6779700000000002</v>
      </c>
    </row>
    <row r="137" spans="1:2">
      <c r="A137" s="49">
        <v>0</v>
      </c>
      <c r="B137" s="49">
        <v>0</v>
      </c>
    </row>
    <row r="138" spans="1:2">
      <c r="A138" s="49">
        <v>0</v>
      </c>
      <c r="B138" s="49">
        <v>0</v>
      </c>
    </row>
    <row r="139" spans="1:2">
      <c r="A139" s="49">
        <v>5.4460199999999999</v>
      </c>
      <c r="B139" s="49">
        <v>5.4460199999999999</v>
      </c>
    </row>
    <row r="140" spans="1:2">
      <c r="A140" s="49">
        <v>0</v>
      </c>
      <c r="B140" s="49">
        <v>0</v>
      </c>
    </row>
    <row r="141" spans="1:2">
      <c r="A141" s="49">
        <v>0</v>
      </c>
      <c r="B141" s="49">
        <v>0</v>
      </c>
    </row>
    <row r="142" spans="1:2">
      <c r="A142" s="49">
        <v>6.51715</v>
      </c>
      <c r="B142" s="49">
        <v>6.51715</v>
      </c>
    </row>
    <row r="143" spans="1:2">
      <c r="A143" s="49">
        <v>0</v>
      </c>
      <c r="B143" s="49">
        <v>0</v>
      </c>
    </row>
    <row r="144" spans="1:2">
      <c r="A144" s="49">
        <v>7.1213800000000003</v>
      </c>
      <c r="B144" s="49">
        <v>7.1213800000000003</v>
      </c>
    </row>
    <row r="145" spans="1:2">
      <c r="A145" s="49">
        <v>0</v>
      </c>
      <c r="B145" s="49">
        <v>0</v>
      </c>
    </row>
    <row r="146" spans="1:2">
      <c r="A146" s="49">
        <v>0</v>
      </c>
      <c r="B146" s="49">
        <v>0</v>
      </c>
    </row>
    <row r="147" spans="1:2">
      <c r="A147" s="49">
        <v>7.8986200000000002</v>
      </c>
      <c r="B147" s="49">
        <v>7.8986200000000002</v>
      </c>
    </row>
    <row r="148" spans="1:2">
      <c r="A148" s="49">
        <v>0</v>
      </c>
      <c r="B148" s="49">
        <v>0</v>
      </c>
    </row>
    <row r="149" spans="1:2">
      <c r="A149" s="49">
        <v>8.1295900000000003</v>
      </c>
      <c r="B149" s="49">
        <v>8.1295900000000003</v>
      </c>
    </row>
    <row r="150" spans="1:2">
      <c r="A150" s="49">
        <v>0</v>
      </c>
      <c r="B150" s="49">
        <v>0</v>
      </c>
    </row>
    <row r="151" spans="1:2">
      <c r="A151" s="49">
        <v>0</v>
      </c>
      <c r="B151" s="49">
        <v>0</v>
      </c>
    </row>
    <row r="152" spans="1:2">
      <c r="A152" s="49">
        <v>8.8844700000000003</v>
      </c>
      <c r="B152" s="49">
        <v>8.8844700000000003</v>
      </c>
    </row>
    <row r="153" spans="1:2">
      <c r="A153" s="49">
        <v>0</v>
      </c>
      <c r="B153" s="49">
        <v>0</v>
      </c>
    </row>
    <row r="154" spans="1:2">
      <c r="A154" s="49">
        <v>9.3814600000000006</v>
      </c>
      <c r="B154" s="49">
        <v>9.3814600000000006</v>
      </c>
    </row>
    <row r="155" spans="1:2">
      <c r="A155" s="49">
        <v>0</v>
      </c>
      <c r="B155" s="49">
        <v>0</v>
      </c>
    </row>
    <row r="156" spans="1:2">
      <c r="A156" s="49">
        <v>0</v>
      </c>
      <c r="B156" s="49">
        <v>0</v>
      </c>
    </row>
    <row r="157" spans="1:2">
      <c r="A157" s="49">
        <v>8.8587000000000007</v>
      </c>
      <c r="B157" s="49">
        <v>8.8587000000000007</v>
      </c>
    </row>
    <row r="158" spans="1:2">
      <c r="A158" s="49">
        <v>0</v>
      </c>
      <c r="B158" s="49">
        <v>0</v>
      </c>
    </row>
    <row r="159" spans="1:2">
      <c r="A159" s="49">
        <v>0</v>
      </c>
      <c r="B159" s="49">
        <v>0</v>
      </c>
    </row>
    <row r="160" spans="1:2">
      <c r="A160" s="49">
        <v>7.8292700000000002</v>
      </c>
      <c r="B160" s="49">
        <v>7.8292700000000002</v>
      </c>
    </row>
    <row r="161" spans="1:2">
      <c r="A161" s="49">
        <v>0</v>
      </c>
      <c r="B161" s="49">
        <v>0</v>
      </c>
    </row>
    <row r="162" spans="1:2">
      <c r="A162" s="49">
        <v>6.89724</v>
      </c>
      <c r="B162" s="49">
        <v>6.89724</v>
      </c>
    </row>
    <row r="163" spans="1:2">
      <c r="A163" s="49">
        <v>0</v>
      </c>
      <c r="B163" s="49">
        <v>0</v>
      </c>
    </row>
    <row r="164" spans="1:2">
      <c r="A164" s="49">
        <v>0</v>
      </c>
      <c r="B164" s="49">
        <v>0</v>
      </c>
    </row>
    <row r="165" spans="1:2">
      <c r="A165" s="49">
        <v>5.8321100000000001</v>
      </c>
      <c r="B165" s="49">
        <v>5.8321100000000001</v>
      </c>
    </row>
    <row r="166" spans="1:2">
      <c r="A166" s="49">
        <v>0</v>
      </c>
      <c r="B166" s="49">
        <v>0</v>
      </c>
    </row>
    <row r="167" spans="1:2">
      <c r="A167" s="49">
        <v>5.2156099999999999</v>
      </c>
      <c r="B167" s="49">
        <v>5.2156099999999999</v>
      </c>
    </row>
    <row r="168" spans="1:2">
      <c r="A168" s="49">
        <v>0</v>
      </c>
      <c r="B168" s="49">
        <v>0</v>
      </c>
    </row>
    <row r="169" spans="1:2">
      <c r="A169" s="49">
        <v>0</v>
      </c>
      <c r="B169" s="49">
        <v>0</v>
      </c>
    </row>
    <row r="170" spans="1:2">
      <c r="A170" s="49">
        <v>4.1421099999999997</v>
      </c>
      <c r="B170" s="49">
        <v>4.1421099999999997</v>
      </c>
    </row>
    <row r="171" spans="1:2">
      <c r="A171" s="49">
        <v>0</v>
      </c>
      <c r="B171" s="49">
        <v>0</v>
      </c>
    </row>
    <row r="172" spans="1:2">
      <c r="A172" s="49">
        <v>0</v>
      </c>
      <c r="B172" s="49">
        <v>0</v>
      </c>
    </row>
    <row r="173" spans="1:2">
      <c r="A173" s="49">
        <v>4.3098400000000003</v>
      </c>
      <c r="B173" s="49">
        <v>4.3098400000000003</v>
      </c>
    </row>
    <row r="174" spans="1:2">
      <c r="A174" s="49">
        <v>0</v>
      </c>
      <c r="B174" s="49">
        <v>0</v>
      </c>
    </row>
    <row r="175" spans="1:2">
      <c r="A175" s="49">
        <v>4.9549599999999998</v>
      </c>
      <c r="B175" s="49">
        <v>4.9549599999999998</v>
      </c>
    </row>
    <row r="176" spans="1:2">
      <c r="A176" s="49">
        <v>0</v>
      </c>
      <c r="B176" s="49">
        <v>0</v>
      </c>
    </row>
    <row r="177" spans="1:2">
      <c r="A177" s="49">
        <v>0</v>
      </c>
      <c r="B177" s="49">
        <v>0</v>
      </c>
    </row>
    <row r="178" spans="1:2">
      <c r="A178" s="49">
        <v>5.5406500000000003</v>
      </c>
      <c r="B178" s="49">
        <v>5.5406500000000003</v>
      </c>
    </row>
    <row r="179" spans="1:2">
      <c r="A179" s="49">
        <v>0</v>
      </c>
      <c r="B179" s="49">
        <v>0</v>
      </c>
    </row>
    <row r="180" spans="1:2">
      <c r="A180" s="49">
        <v>5.8395099999999998</v>
      </c>
      <c r="B180" s="49">
        <v>5.8395099999999998</v>
      </c>
    </row>
    <row r="181" spans="1:2">
      <c r="A181" s="49">
        <v>0</v>
      </c>
      <c r="B181" s="49">
        <v>0</v>
      </c>
    </row>
    <row r="182" spans="1:2">
      <c r="A182" s="49">
        <v>0</v>
      </c>
      <c r="B182" s="49">
        <v>0</v>
      </c>
    </row>
    <row r="183" spans="1:2">
      <c r="A183" s="49">
        <v>5.0760199999999998</v>
      </c>
      <c r="B183" s="49">
        <v>5.0760199999999998</v>
      </c>
    </row>
    <row r="184" spans="1:2">
      <c r="A184" s="49">
        <v>0</v>
      </c>
      <c r="B184" s="49">
        <v>0</v>
      </c>
    </row>
    <row r="185" spans="1:2">
      <c r="A185" s="49">
        <v>4.3008100000000002</v>
      </c>
      <c r="B185" s="49">
        <v>4.3008100000000002</v>
      </c>
    </row>
    <row r="186" spans="1:2">
      <c r="A186" s="49">
        <v>0</v>
      </c>
      <c r="B186" s="49">
        <v>0</v>
      </c>
    </row>
    <row r="187" spans="1:2">
      <c r="A187" s="49">
        <v>0</v>
      </c>
      <c r="B187" s="49">
        <v>0</v>
      </c>
    </row>
    <row r="188" spans="1:2">
      <c r="A188" s="49">
        <v>4.2853700000000003</v>
      </c>
      <c r="B188" s="49">
        <v>4.2853700000000003</v>
      </c>
    </row>
    <row r="189" spans="1:2">
      <c r="A189" s="49">
        <v>0</v>
      </c>
      <c r="B189" s="49">
        <v>0</v>
      </c>
    </row>
    <row r="190" spans="1:2">
      <c r="A190" s="49">
        <v>0</v>
      </c>
      <c r="B190" s="49">
        <v>0</v>
      </c>
    </row>
    <row r="191" spans="1:2">
      <c r="A191" s="49">
        <v>4.6173200000000003</v>
      </c>
      <c r="B191" s="49">
        <v>4.6173200000000003</v>
      </c>
    </row>
    <row r="192" spans="1:2">
      <c r="A192" s="49">
        <v>0</v>
      </c>
      <c r="B192" s="49">
        <v>0</v>
      </c>
    </row>
    <row r="193" spans="1:2">
      <c r="A193" s="49">
        <v>3.9935</v>
      </c>
      <c r="B193" s="49">
        <v>3.9935</v>
      </c>
    </row>
    <row r="194" spans="1:2">
      <c r="A194" s="49">
        <v>0</v>
      </c>
      <c r="B194" s="49">
        <v>0</v>
      </c>
    </row>
    <row r="195" spans="1:2">
      <c r="A195" s="49">
        <v>0</v>
      </c>
      <c r="B195" s="49">
        <v>0</v>
      </c>
    </row>
    <row r="196" spans="1:2">
      <c r="A196" s="49">
        <v>5.1025999999999998</v>
      </c>
      <c r="B196" s="49">
        <v>5.1025999999999998</v>
      </c>
    </row>
    <row r="197" spans="1:2">
      <c r="A197" s="49">
        <v>0</v>
      </c>
      <c r="B197" s="49">
        <v>0</v>
      </c>
    </row>
    <row r="198" spans="1:2">
      <c r="A198" s="49">
        <v>4.3305699999999998</v>
      </c>
      <c r="B198" s="49">
        <v>4.3305699999999998</v>
      </c>
    </row>
    <row r="199" spans="1:2">
      <c r="A199" s="49">
        <v>0</v>
      </c>
      <c r="B199" s="49">
        <v>0</v>
      </c>
    </row>
    <row r="200" spans="1:2">
      <c r="A200" s="49">
        <v>0</v>
      </c>
      <c r="B200" s="49">
        <v>0</v>
      </c>
    </row>
    <row r="201" spans="1:2">
      <c r="A201" s="49">
        <v>4.1086999999999998</v>
      </c>
      <c r="B201" s="49">
        <v>4.1086999999999998</v>
      </c>
    </row>
    <row r="202" spans="1:2">
      <c r="A202" s="49">
        <v>0</v>
      </c>
      <c r="B202" s="49">
        <v>0</v>
      </c>
    </row>
    <row r="203" spans="1:2">
      <c r="A203" s="49">
        <v>3.0757699999999999</v>
      </c>
      <c r="B203" s="49">
        <v>3.0757699999999999</v>
      </c>
    </row>
    <row r="204" spans="1:2">
      <c r="A204" s="49">
        <v>0</v>
      </c>
      <c r="B204" s="49">
        <v>0</v>
      </c>
    </row>
    <row r="205" spans="1:2">
      <c r="A205" s="49">
        <v>0</v>
      </c>
      <c r="B205" s="49">
        <v>0</v>
      </c>
    </row>
    <row r="206" spans="1:2">
      <c r="A206" s="49">
        <v>2.1984599999999999</v>
      </c>
      <c r="B206" s="49">
        <v>2.1984599999999999</v>
      </c>
    </row>
    <row r="207" spans="1:2">
      <c r="A207" s="49">
        <v>0</v>
      </c>
      <c r="B207" s="49">
        <v>0</v>
      </c>
    </row>
    <row r="208" spans="1:2">
      <c r="A208" s="49">
        <v>0</v>
      </c>
      <c r="B208" s="49">
        <v>0</v>
      </c>
    </row>
    <row r="209" spans="1:2">
      <c r="A209" s="49">
        <v>1.77569</v>
      </c>
      <c r="B209" s="49">
        <v>1.77569</v>
      </c>
    </row>
    <row r="210" spans="1:2">
      <c r="A210" s="49">
        <v>0</v>
      </c>
      <c r="B210" s="49">
        <v>0</v>
      </c>
    </row>
    <row r="211" spans="1:2">
      <c r="A211" s="49">
        <v>1.36894</v>
      </c>
      <c r="B211" s="49">
        <v>1.36894</v>
      </c>
    </row>
    <row r="212" spans="1:2">
      <c r="A212" s="49">
        <v>0</v>
      </c>
      <c r="B212" s="49">
        <v>0</v>
      </c>
    </row>
    <row r="213" spans="1:2">
      <c r="A213" s="49">
        <v>0</v>
      </c>
      <c r="B213" s="49">
        <v>0</v>
      </c>
    </row>
    <row r="214" spans="1:2">
      <c r="A214" s="49">
        <v>0.64373999999999998</v>
      </c>
      <c r="B214" s="49">
        <v>0.64373999999999998</v>
      </c>
    </row>
    <row r="215" spans="1:2">
      <c r="A215" s="49">
        <v>0</v>
      </c>
      <c r="B215" s="49">
        <v>0</v>
      </c>
    </row>
    <row r="216" spans="1:2">
      <c r="A216" s="49">
        <v>0.43821100000000002</v>
      </c>
      <c r="B216" s="49">
        <v>0.43821100000000002</v>
      </c>
    </row>
    <row r="217" spans="1:2">
      <c r="A217" s="49">
        <v>0</v>
      </c>
      <c r="B217" s="49">
        <v>0</v>
      </c>
    </row>
    <row r="218" spans="1:2">
      <c r="A218" s="49">
        <v>0</v>
      </c>
      <c r="B218" s="49">
        <v>0</v>
      </c>
    </row>
    <row r="219" spans="1:2">
      <c r="A219" s="49">
        <v>0.190081</v>
      </c>
      <c r="B219" s="49">
        <v>0.190081</v>
      </c>
    </row>
    <row r="220" spans="1:2">
      <c r="A220" s="49">
        <v>0</v>
      </c>
      <c r="B220" s="49">
        <v>0</v>
      </c>
    </row>
    <row r="221" spans="1:2">
      <c r="A221" s="49">
        <v>5.1869899999999997E-2</v>
      </c>
      <c r="B221" s="49">
        <v>5.1869899999999997E-2</v>
      </c>
    </row>
    <row r="222" spans="1:2">
      <c r="A222" s="49">
        <v>0</v>
      </c>
      <c r="B222" s="49">
        <v>0</v>
      </c>
    </row>
    <row r="223" spans="1:2">
      <c r="A223" s="49">
        <v>0</v>
      </c>
      <c r="B223" s="49">
        <v>0</v>
      </c>
    </row>
    <row r="224" spans="1:2">
      <c r="A224" s="49">
        <v>2.6991899999999999E-2</v>
      </c>
      <c r="B224" s="49">
        <v>2.6991899999999999E-2</v>
      </c>
    </row>
    <row r="225" spans="1:2">
      <c r="A225" s="49">
        <v>0</v>
      </c>
      <c r="B225" s="49">
        <v>0</v>
      </c>
    </row>
    <row r="226" spans="1:2">
      <c r="A226" s="49">
        <v>0</v>
      </c>
      <c r="B226" s="49">
        <v>0</v>
      </c>
    </row>
    <row r="227" spans="1:2">
      <c r="A227" s="49">
        <v>1.25203E-2</v>
      </c>
      <c r="B227" s="49">
        <v>1.25203E-2</v>
      </c>
    </row>
    <row r="228" spans="1:2">
      <c r="A228" s="49">
        <v>0</v>
      </c>
      <c r="B228" s="49">
        <v>0</v>
      </c>
    </row>
    <row r="229" spans="1:2">
      <c r="A229" s="49">
        <v>2.0243899999999999E-2</v>
      </c>
      <c r="B229" s="49">
        <v>2.0243899999999999E-2</v>
      </c>
    </row>
    <row r="230" spans="1:2">
      <c r="A230" s="49">
        <v>0</v>
      </c>
      <c r="B230" s="49">
        <v>0</v>
      </c>
    </row>
    <row r="231" spans="1:2">
      <c r="A231" s="49">
        <v>0</v>
      </c>
      <c r="B231" s="49">
        <v>0</v>
      </c>
    </row>
    <row r="232" spans="1:2">
      <c r="A232" s="49">
        <v>2.9674800000000001E-2</v>
      </c>
      <c r="B232" s="49">
        <v>2.9674800000000001E-2</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0.581237</v>
      </c>
      <c r="B2" s="49">
        <v>0.57954000000000006</v>
      </c>
      <c r="C2">
        <v>0</v>
      </c>
      <c r="D2">
        <v>0</v>
      </c>
      <c r="E2" t="s">
        <v>1161</v>
      </c>
      <c r="F2" s="49">
        <f>IF(A2&lt;&gt;"",1,"")</f>
        <v>1</v>
      </c>
      <c r="G2">
        <f>IF($H8&gt;0,LOOKUP(COUNT(A2:A1000)*$H8,F2:F1000,A2:A1000),LOOKUP(1,F2:F1000,A2:A1000))</f>
        <v>0.58630199999999999</v>
      </c>
      <c r="H2">
        <f>IF($H8&gt;0,LOOKUP(COUNT(B2:B1000)*$H8,F2:F1000,B2:B1000),LOOKUP(1,F2:F1000,B2:B1000))</f>
        <v>0.57818899999999995</v>
      </c>
      <c r="J2" s="49">
        <f>IF(A2&lt;&gt;"",A2*10,"")</f>
        <v>5.8123699999999996</v>
      </c>
      <c r="K2" s="49">
        <f>IF(B2&lt;&gt;"",B2*100,"")</f>
        <v>57.954000000000008</v>
      </c>
      <c r="L2" s="49">
        <f>IF(F2&lt;&gt;"",IF(K2&lt;&gt;0,K2/J2,0),"")</f>
        <v>9.9708036480815938</v>
      </c>
    </row>
    <row r="3" spans="1:12">
      <c r="A3" s="49">
        <v>0.58042700000000003</v>
      </c>
      <c r="B3" s="49">
        <v>0.58186400000000005</v>
      </c>
      <c r="C3">
        <v>0.40575499999999998</v>
      </c>
      <c r="D3">
        <v>0</v>
      </c>
      <c r="E3" t="s">
        <v>2560</v>
      </c>
      <c r="F3" s="49">
        <f>IF(A3&lt;&gt;"",F2+1,"")</f>
        <v>2</v>
      </c>
      <c r="G3">
        <f>IF($H9&gt;0,LOOKUP(COUNT(A2:A1000)*$H9,F2:F1000,A2:A1000),LOOKUP(1,F2:F1000,A2:A1000))</f>
        <v>0.62504899999999997</v>
      </c>
      <c r="H3">
        <f>IF($H9&gt;0,LOOKUP(COUNT(B2:B1000)*$H9,F2:F1000,B2:B1000),LOOKUP(1,F2:F1000,B2:B1000))</f>
        <v>0.55131200000000002</v>
      </c>
      <c r="J3" s="49">
        <f t="shared" ref="J3:J66" si="0">IF(A3&lt;&gt;"",A3*10,"")</f>
        <v>5.8042700000000007</v>
      </c>
      <c r="K3" s="49">
        <f t="shared" ref="K3:K66" si="1">IF(B3&lt;&gt;"",B3*100,"")</f>
        <v>58.186400000000006</v>
      </c>
      <c r="L3" s="49">
        <f t="shared" ref="L3:L66" si="2">IF(F3&lt;&gt;"",IF(K3&lt;&gt;0,K3/J3,0),"")</f>
        <v>10.024757635327095</v>
      </c>
    </row>
    <row r="4" spans="1:12">
      <c r="A4" s="49">
        <v>0.580426</v>
      </c>
      <c r="B4" s="49">
        <v>0.58253999999999995</v>
      </c>
      <c r="C4">
        <v>0.81191500000000005</v>
      </c>
      <c r="D4">
        <v>0</v>
      </c>
      <c r="E4" t="s">
        <v>2561</v>
      </c>
      <c r="F4" s="49">
        <f t="shared" ref="F4:F67" si="3">IF(A4&lt;&gt;"",F3+1,"")</f>
        <v>3</v>
      </c>
      <c r="G4" s="71" t="s">
        <v>209</v>
      </c>
      <c r="H4" s="23">
        <f>IF(ISERROR(G3-G2)=FALSE,(G3-G2)*10,0)</f>
        <v>0.38746999999999976</v>
      </c>
      <c r="J4" s="49">
        <f t="shared" si="0"/>
        <v>5.8042600000000002</v>
      </c>
      <c r="K4" s="49">
        <f t="shared" si="1"/>
        <v>58.253999999999998</v>
      </c>
      <c r="L4" s="49">
        <f t="shared" si="2"/>
        <v>10.036421524880001</v>
      </c>
    </row>
    <row r="5" spans="1:12">
      <c r="A5" s="49">
        <v>0.58076300000000003</v>
      </c>
      <c r="B5" s="49">
        <v>0.58226500000000003</v>
      </c>
      <c r="C5">
        <v>1.21776</v>
      </c>
      <c r="D5">
        <v>0</v>
      </c>
      <c r="E5" t="s">
        <v>2562</v>
      </c>
      <c r="F5" s="49">
        <f t="shared" si="3"/>
        <v>4</v>
      </c>
      <c r="G5" s="71" t="s">
        <v>210</v>
      </c>
      <c r="H5" s="23">
        <f>IF(ISERROR(H3-H2)=FALSE,H3-H2,0)</f>
        <v>-2.6876999999999929E-2</v>
      </c>
      <c r="J5" s="49">
        <f t="shared" si="0"/>
        <v>5.8076300000000005</v>
      </c>
      <c r="K5" s="49">
        <f t="shared" si="1"/>
        <v>58.226500000000001</v>
      </c>
      <c r="L5" s="49">
        <f t="shared" si="2"/>
        <v>10.025862529121174</v>
      </c>
    </row>
    <row r="6" spans="1:12">
      <c r="A6" s="49">
        <v>0.58100799999999997</v>
      </c>
      <c r="B6" s="49">
        <v>0.58138199999999995</v>
      </c>
      <c r="C6">
        <v>1.62253</v>
      </c>
      <c r="D6">
        <v>0</v>
      </c>
      <c r="E6" t="s">
        <v>2563</v>
      </c>
      <c r="F6" s="49">
        <f t="shared" si="3"/>
        <v>5</v>
      </c>
      <c r="G6" s="71" t="s">
        <v>211</v>
      </c>
      <c r="H6" s="23">
        <f>IF(H4&lt;&gt;0,H5/H4,0)</f>
        <v>-6.9365370222210607E-2</v>
      </c>
      <c r="J6" s="49">
        <f t="shared" si="0"/>
        <v>5.8100799999999992</v>
      </c>
      <c r="K6" s="49">
        <f t="shared" si="1"/>
        <v>58.138199999999998</v>
      </c>
      <c r="L6" s="49">
        <f t="shared" si="2"/>
        <v>10.00643708864594</v>
      </c>
    </row>
    <row r="7" spans="1:12">
      <c r="A7" s="49">
        <v>0.58138000000000001</v>
      </c>
      <c r="B7" s="49">
        <v>0.58140000000000003</v>
      </c>
      <c r="C7">
        <v>2.0282200000000001</v>
      </c>
      <c r="D7">
        <v>0</v>
      </c>
      <c r="E7" t="s">
        <v>2564</v>
      </c>
      <c r="F7" s="49">
        <f t="shared" si="3"/>
        <v>6</v>
      </c>
      <c r="G7" s="71" t="s">
        <v>212</v>
      </c>
      <c r="H7" s="23">
        <f>DEGREES(ATAN(H6))</f>
        <v>-3.9679870411058689</v>
      </c>
      <c r="J7" s="49">
        <f t="shared" si="0"/>
        <v>5.8138000000000005</v>
      </c>
      <c r="K7" s="49">
        <f t="shared" si="1"/>
        <v>58.14</v>
      </c>
      <c r="L7" s="49">
        <f t="shared" si="2"/>
        <v>10.000344009081839</v>
      </c>
    </row>
    <row r="8" spans="1:12">
      <c r="A8" s="49">
        <v>0.58165900000000004</v>
      </c>
      <c r="B8" s="49">
        <v>0.58135300000000001</v>
      </c>
      <c r="C8">
        <v>2.4375</v>
      </c>
      <c r="D8">
        <v>0</v>
      </c>
      <c r="E8" t="s">
        <v>2565</v>
      </c>
      <c r="F8" s="49">
        <f t="shared" si="3"/>
        <v>7</v>
      </c>
      <c r="G8" s="71" t="s">
        <v>213</v>
      </c>
      <c r="H8" s="72">
        <v>0.1</v>
      </c>
      <c r="J8" s="49">
        <f t="shared" si="0"/>
        <v>5.8165900000000006</v>
      </c>
      <c r="K8" s="49">
        <f t="shared" si="1"/>
        <v>58.135300000000001</v>
      </c>
      <c r="L8" s="49">
        <f t="shared" si="2"/>
        <v>9.9947391856740797</v>
      </c>
    </row>
    <row r="9" spans="1:12">
      <c r="A9" s="49">
        <v>0.58208300000000002</v>
      </c>
      <c r="B9" s="49">
        <v>0.58152899999999996</v>
      </c>
      <c r="C9">
        <v>2.8470399999999998</v>
      </c>
      <c r="D9">
        <v>0</v>
      </c>
      <c r="E9" t="s">
        <v>2566</v>
      </c>
      <c r="F9" s="49">
        <f t="shared" si="3"/>
        <v>8</v>
      </c>
      <c r="G9" s="71" t="s">
        <v>214</v>
      </c>
      <c r="H9" s="72">
        <v>0.9</v>
      </c>
      <c r="J9" s="49">
        <f t="shared" si="0"/>
        <v>5.8208299999999999</v>
      </c>
      <c r="K9" s="49">
        <f t="shared" si="1"/>
        <v>58.152899999999995</v>
      </c>
      <c r="L9" s="49">
        <f t="shared" si="2"/>
        <v>9.990482456969195</v>
      </c>
    </row>
    <row r="10" spans="1:12">
      <c r="A10" s="49">
        <v>0.58291000000000004</v>
      </c>
      <c r="B10" s="49">
        <v>0.58054600000000001</v>
      </c>
      <c r="C10">
        <v>3.25047</v>
      </c>
      <c r="D10">
        <v>0</v>
      </c>
      <c r="E10" t="s">
        <v>2567</v>
      </c>
      <c r="F10" s="49">
        <f t="shared" si="3"/>
        <v>9</v>
      </c>
      <c r="G10" t="s">
        <v>215</v>
      </c>
      <c r="J10" s="49">
        <f t="shared" si="0"/>
        <v>5.8291000000000004</v>
      </c>
      <c r="K10" s="49">
        <f t="shared" si="1"/>
        <v>58.054600000000001</v>
      </c>
      <c r="L10" s="49">
        <f t="shared" si="2"/>
        <v>9.9594448542656657</v>
      </c>
    </row>
    <row r="11" spans="1:12">
      <c r="A11" s="49">
        <v>0.58388700000000004</v>
      </c>
      <c r="B11" s="49">
        <v>0.57944499999999999</v>
      </c>
      <c r="C11">
        <v>3.6528100000000001</v>
      </c>
      <c r="D11">
        <v>0</v>
      </c>
      <c r="E11" t="s">
        <v>2568</v>
      </c>
      <c r="F11" s="49">
        <f t="shared" si="3"/>
        <v>10</v>
      </c>
      <c r="G11" s="71" t="s">
        <v>216</v>
      </c>
      <c r="H11" s="73">
        <f>MIN(B2:B1000)</f>
        <v>0.45222200000000001</v>
      </c>
      <c r="J11" s="49">
        <f t="shared" si="0"/>
        <v>5.83887</v>
      </c>
      <c r="K11" s="49">
        <f t="shared" si="1"/>
        <v>57.944499999999998</v>
      </c>
      <c r="L11" s="49">
        <f t="shared" si="2"/>
        <v>9.9239236359090022</v>
      </c>
    </row>
    <row r="12" spans="1:12">
      <c r="A12" s="49">
        <v>0.58492900000000003</v>
      </c>
      <c r="B12" s="49">
        <v>0.578268</v>
      </c>
      <c r="C12">
        <v>4.0640700000000001</v>
      </c>
      <c r="D12">
        <v>0</v>
      </c>
      <c r="E12" t="s">
        <v>2569</v>
      </c>
      <c r="F12" s="49">
        <f t="shared" si="3"/>
        <v>11</v>
      </c>
      <c r="G12" s="71" t="s">
        <v>218</v>
      </c>
      <c r="H12" s="73">
        <f>MAX(B2:B1000)</f>
        <v>0.59313800000000005</v>
      </c>
      <c r="J12" s="49">
        <f t="shared" si="0"/>
        <v>5.8492899999999999</v>
      </c>
      <c r="K12" s="49">
        <f t="shared" si="1"/>
        <v>57.826799999999999</v>
      </c>
      <c r="L12" s="49">
        <f t="shared" si="2"/>
        <v>9.8861229311591661</v>
      </c>
    </row>
    <row r="13" spans="1:12">
      <c r="A13" s="49">
        <v>0.58630199999999999</v>
      </c>
      <c r="B13" s="49">
        <v>0.57818899999999995</v>
      </c>
      <c r="C13">
        <v>4.4695299999999998</v>
      </c>
      <c r="D13">
        <v>0</v>
      </c>
      <c r="E13" t="s">
        <v>2570</v>
      </c>
      <c r="F13" s="49">
        <f t="shared" si="3"/>
        <v>12</v>
      </c>
      <c r="G13" s="71" t="s">
        <v>220</v>
      </c>
      <c r="H13">
        <f>MATCH($H$11,B2:B1000,0)</f>
        <v>78</v>
      </c>
      <c r="J13" s="49">
        <f t="shared" si="0"/>
        <v>5.8630199999999997</v>
      </c>
      <c r="K13" s="49">
        <f t="shared" si="1"/>
        <v>57.818899999999992</v>
      </c>
      <c r="L13" s="49">
        <f t="shared" si="2"/>
        <v>9.8616242141421981</v>
      </c>
    </row>
    <row r="14" spans="1:12">
      <c r="A14" s="49">
        <v>0.58775599999999995</v>
      </c>
      <c r="B14" s="49">
        <v>0.57770900000000003</v>
      </c>
      <c r="C14">
        <v>4.8738700000000001</v>
      </c>
      <c r="D14">
        <v>0</v>
      </c>
      <c r="E14" t="s">
        <v>2571</v>
      </c>
      <c r="F14" s="49">
        <f t="shared" si="3"/>
        <v>13</v>
      </c>
      <c r="G14" s="71" t="s">
        <v>221</v>
      </c>
      <c r="H14">
        <f>MATCH($H$12,B2:B1000,0)</f>
        <v>25</v>
      </c>
      <c r="J14" s="49">
        <f t="shared" si="0"/>
        <v>5.877559999999999</v>
      </c>
      <c r="K14" s="49">
        <f t="shared" si="1"/>
        <v>57.770900000000005</v>
      </c>
      <c r="L14" s="49">
        <f t="shared" si="2"/>
        <v>9.8290617194890419</v>
      </c>
    </row>
    <row r="15" spans="1:12">
      <c r="A15" s="49">
        <v>0.58909100000000003</v>
      </c>
      <c r="B15" s="49">
        <v>0.57835899999999996</v>
      </c>
      <c r="C15">
        <v>5.2822699999999996</v>
      </c>
      <c r="D15">
        <v>0</v>
      </c>
      <c r="E15" t="s">
        <v>2572</v>
      </c>
      <c r="F15" s="49">
        <f t="shared" si="3"/>
        <v>14</v>
      </c>
      <c r="G15">
        <f>LOOKUP($H13,F2:F1000,A2:A1000)</f>
        <v>0.61317999999999995</v>
      </c>
      <c r="H15">
        <f>LOOKUP($H13,F2:F1000,B2:B1000)</f>
        <v>0.45222200000000001</v>
      </c>
      <c r="J15" s="49">
        <f t="shared" si="0"/>
        <v>5.8909099999999999</v>
      </c>
      <c r="K15" s="49">
        <f t="shared" si="1"/>
        <v>57.835899999999995</v>
      </c>
      <c r="L15" s="49">
        <f t="shared" si="2"/>
        <v>9.8178210157683612</v>
      </c>
    </row>
    <row r="16" spans="1:12">
      <c r="A16" s="49">
        <v>0.59060900000000005</v>
      </c>
      <c r="B16" s="49">
        <v>0.57969000000000004</v>
      </c>
      <c r="C16">
        <v>5.6872999999999996</v>
      </c>
      <c r="D16">
        <v>0</v>
      </c>
      <c r="E16" t="s">
        <v>2573</v>
      </c>
      <c r="F16" s="49">
        <f t="shared" si="3"/>
        <v>15</v>
      </c>
      <c r="G16">
        <f>LOOKUP($H14,F2:F1000,A2:A1000)</f>
        <v>0.60425799999999996</v>
      </c>
      <c r="H16">
        <f>LOOKUP($H14,F2:F1000,B2:B1000)</f>
        <v>0.59313800000000005</v>
      </c>
      <c r="J16" s="49">
        <f t="shared" si="0"/>
        <v>5.9060900000000007</v>
      </c>
      <c r="K16" s="49">
        <f t="shared" si="1"/>
        <v>57.969000000000001</v>
      </c>
      <c r="L16" s="49">
        <f t="shared" si="2"/>
        <v>9.8151230340208144</v>
      </c>
    </row>
    <row r="17" spans="1:12">
      <c r="A17" s="49">
        <v>0.59185600000000005</v>
      </c>
      <c r="B17" s="49">
        <v>0.58098000000000005</v>
      </c>
      <c r="C17">
        <v>6.0927899999999999</v>
      </c>
      <c r="D17">
        <v>0</v>
      </c>
      <c r="E17" t="s">
        <v>2574</v>
      </c>
      <c r="F17" s="49">
        <f t="shared" si="3"/>
        <v>16</v>
      </c>
      <c r="J17" s="49">
        <f t="shared" si="0"/>
        <v>5.9185600000000003</v>
      </c>
      <c r="K17" s="49">
        <f t="shared" si="1"/>
        <v>58.098000000000006</v>
      </c>
      <c r="L17" s="49">
        <f t="shared" si="2"/>
        <v>9.8162390851828825</v>
      </c>
    </row>
    <row r="18" spans="1:12">
      <c r="A18" s="49">
        <v>0.59304500000000004</v>
      </c>
      <c r="B18" s="49">
        <v>0.58104500000000003</v>
      </c>
      <c r="C18">
        <v>6.4982199999999999</v>
      </c>
      <c r="D18">
        <v>0</v>
      </c>
      <c r="E18" t="s">
        <v>2575</v>
      </c>
      <c r="F18" s="49">
        <f t="shared" si="3"/>
        <v>17</v>
      </c>
      <c r="J18" s="49">
        <f t="shared" si="0"/>
        <v>5.9304500000000004</v>
      </c>
      <c r="K18" s="49">
        <f t="shared" si="1"/>
        <v>58.104500000000002</v>
      </c>
      <c r="L18" s="49">
        <f t="shared" si="2"/>
        <v>9.7976544781593304</v>
      </c>
    </row>
    <row r="19" spans="1:12">
      <c r="A19" s="49">
        <v>0.59421199999999996</v>
      </c>
      <c r="B19" s="49">
        <v>0.58128899999999994</v>
      </c>
      <c r="C19">
        <v>6.9049699999999996</v>
      </c>
      <c r="D19">
        <v>0</v>
      </c>
      <c r="E19" t="s">
        <v>2576</v>
      </c>
      <c r="F19" s="49">
        <f t="shared" si="3"/>
        <v>18</v>
      </c>
      <c r="J19" s="49">
        <f t="shared" si="0"/>
        <v>5.9421199999999992</v>
      </c>
      <c r="K19" s="49">
        <f t="shared" si="1"/>
        <v>58.128899999999994</v>
      </c>
      <c r="L19" s="49">
        <f t="shared" si="2"/>
        <v>9.7825186970306905</v>
      </c>
    </row>
    <row r="20" spans="1:12">
      <c r="A20" s="49">
        <v>0.59555400000000003</v>
      </c>
      <c r="B20" s="49">
        <v>0.58334399999999997</v>
      </c>
      <c r="C20">
        <v>7.3125499999999999</v>
      </c>
      <c r="D20">
        <v>0</v>
      </c>
      <c r="E20" t="s">
        <v>2577</v>
      </c>
      <c r="F20" s="49">
        <f t="shared" si="3"/>
        <v>19</v>
      </c>
      <c r="J20" s="49">
        <f t="shared" si="0"/>
        <v>5.9555400000000001</v>
      </c>
      <c r="K20" s="49">
        <f t="shared" si="1"/>
        <v>58.334399999999995</v>
      </c>
      <c r="L20" s="49">
        <f t="shared" si="2"/>
        <v>9.7949808077856915</v>
      </c>
    </row>
    <row r="21" spans="1:12">
      <c r="A21" s="49">
        <v>0.59701800000000005</v>
      </c>
      <c r="B21" s="49">
        <v>0.58405499999999999</v>
      </c>
      <c r="C21">
        <v>7.7209599999999998</v>
      </c>
      <c r="D21">
        <v>0</v>
      </c>
      <c r="E21" t="s">
        <v>2578</v>
      </c>
      <c r="F21" s="49">
        <f t="shared" si="3"/>
        <v>20</v>
      </c>
      <c r="J21" s="49">
        <f t="shared" si="0"/>
        <v>5.9701800000000009</v>
      </c>
      <c r="K21" s="49">
        <f t="shared" si="1"/>
        <v>58.405499999999996</v>
      </c>
      <c r="L21" s="49">
        <f t="shared" si="2"/>
        <v>9.7828708682150261</v>
      </c>
    </row>
    <row r="22" spans="1:12">
      <c r="A22" s="49">
        <v>0.59870199999999996</v>
      </c>
      <c r="B22" s="49">
        <v>0.58453599999999994</v>
      </c>
      <c r="C22">
        <v>8.1224299999999996</v>
      </c>
      <c r="D22">
        <v>0</v>
      </c>
      <c r="E22" t="s">
        <v>2579</v>
      </c>
      <c r="F22" s="49">
        <f t="shared" si="3"/>
        <v>21</v>
      </c>
      <c r="J22" s="49">
        <f t="shared" si="0"/>
        <v>5.9870199999999993</v>
      </c>
      <c r="K22" s="49">
        <f t="shared" si="1"/>
        <v>58.453599999999994</v>
      </c>
      <c r="L22" s="49">
        <f t="shared" si="2"/>
        <v>9.7633881296538174</v>
      </c>
    </row>
    <row r="23" spans="1:12">
      <c r="A23" s="49">
        <v>0.60004599999999997</v>
      </c>
      <c r="B23" s="49">
        <v>0.586422</v>
      </c>
      <c r="C23">
        <v>8.5279799999999994</v>
      </c>
      <c r="D23">
        <v>0</v>
      </c>
      <c r="E23" t="s">
        <v>2580</v>
      </c>
      <c r="F23" s="49">
        <f t="shared" si="3"/>
        <v>22</v>
      </c>
      <c r="J23" s="49">
        <f t="shared" si="0"/>
        <v>6.0004599999999995</v>
      </c>
      <c r="K23" s="49">
        <f t="shared" si="1"/>
        <v>58.642200000000003</v>
      </c>
      <c r="L23" s="49">
        <f t="shared" si="2"/>
        <v>9.7729507404432336</v>
      </c>
    </row>
    <row r="24" spans="1:12">
      <c r="A24" s="49">
        <v>0.60164600000000001</v>
      </c>
      <c r="B24" s="49">
        <v>0.58872100000000005</v>
      </c>
      <c r="C24">
        <v>8.9358799999999992</v>
      </c>
      <c r="D24">
        <v>0</v>
      </c>
      <c r="E24" t="s">
        <v>2581</v>
      </c>
      <c r="F24" s="49">
        <f t="shared" si="3"/>
        <v>23</v>
      </c>
      <c r="G24" t="s">
        <v>245</v>
      </c>
      <c r="H24">
        <f>COUNT(A2:A2000)</f>
        <v>121</v>
      </c>
      <c r="J24" s="49">
        <f t="shared" si="0"/>
        <v>6.0164600000000004</v>
      </c>
      <c r="K24" s="49">
        <f t="shared" si="1"/>
        <v>58.872100000000003</v>
      </c>
      <c r="L24" s="49">
        <f t="shared" si="2"/>
        <v>9.7851726762913742</v>
      </c>
    </row>
    <row r="25" spans="1:12">
      <c r="A25" s="49">
        <v>0.60302599999999995</v>
      </c>
      <c r="B25" s="49">
        <v>0.59103399999999995</v>
      </c>
      <c r="C25">
        <v>9.3408800000000003</v>
      </c>
      <c r="D25">
        <v>0</v>
      </c>
      <c r="E25" t="s">
        <v>2582</v>
      </c>
      <c r="F25" s="49">
        <f t="shared" si="3"/>
        <v>24</v>
      </c>
      <c r="J25" s="49">
        <f t="shared" si="0"/>
        <v>6.0302599999999993</v>
      </c>
      <c r="K25" s="49">
        <f t="shared" si="1"/>
        <v>59.103399999999993</v>
      </c>
      <c r="L25" s="49">
        <f t="shared" si="2"/>
        <v>9.8011362694145863</v>
      </c>
    </row>
    <row r="26" spans="1:12">
      <c r="A26" s="49">
        <v>0.60425799999999996</v>
      </c>
      <c r="B26" s="49">
        <v>0.59313800000000005</v>
      </c>
      <c r="C26">
        <v>9.7496100000000006</v>
      </c>
      <c r="D26">
        <v>0</v>
      </c>
      <c r="E26" t="s">
        <v>2583</v>
      </c>
      <c r="F26" s="49">
        <f t="shared" si="3"/>
        <v>25</v>
      </c>
      <c r="J26" s="49">
        <f t="shared" si="0"/>
        <v>6.0425799999999992</v>
      </c>
      <c r="K26" s="49">
        <f t="shared" si="1"/>
        <v>59.313800000000008</v>
      </c>
      <c r="L26" s="49">
        <f t="shared" si="2"/>
        <v>9.8159726474452995</v>
      </c>
    </row>
    <row r="27" spans="1:12">
      <c r="A27" s="49">
        <v>0.60519900000000004</v>
      </c>
      <c r="B27" s="49">
        <v>0.59226599999999996</v>
      </c>
      <c r="C27">
        <v>10.1562</v>
      </c>
      <c r="D27">
        <v>0</v>
      </c>
      <c r="E27" t="s">
        <v>2584</v>
      </c>
      <c r="F27" s="49">
        <f t="shared" si="3"/>
        <v>26</v>
      </c>
      <c r="J27" s="49">
        <f t="shared" si="0"/>
        <v>6.05199</v>
      </c>
      <c r="K27" s="49">
        <f t="shared" si="1"/>
        <v>59.226599999999998</v>
      </c>
      <c r="L27" s="49">
        <f t="shared" si="2"/>
        <v>9.7863016958058413</v>
      </c>
    </row>
    <row r="28" spans="1:12">
      <c r="A28" s="49">
        <v>0.60585199999999995</v>
      </c>
      <c r="B28" s="49">
        <v>0.58911500000000006</v>
      </c>
      <c r="C28">
        <v>10.5602</v>
      </c>
      <c r="D28">
        <v>0</v>
      </c>
      <c r="E28" t="s">
        <v>2585</v>
      </c>
      <c r="F28" s="49">
        <f t="shared" si="3"/>
        <v>27</v>
      </c>
      <c r="J28" s="49">
        <f t="shared" si="0"/>
        <v>6.0585199999999997</v>
      </c>
      <c r="K28" s="49">
        <f t="shared" si="1"/>
        <v>58.911500000000004</v>
      </c>
      <c r="L28" s="49">
        <f t="shared" si="2"/>
        <v>9.7237444128268962</v>
      </c>
    </row>
    <row r="29" spans="1:12">
      <c r="A29" s="49">
        <v>0.60635300000000003</v>
      </c>
      <c r="B29" s="49">
        <v>0.58501599999999998</v>
      </c>
      <c r="C29">
        <v>10.9694</v>
      </c>
      <c r="D29">
        <v>0</v>
      </c>
      <c r="E29" t="s">
        <v>2586</v>
      </c>
      <c r="F29" s="49">
        <f t="shared" si="3"/>
        <v>28</v>
      </c>
      <c r="J29" s="49">
        <f t="shared" si="0"/>
        <v>6.0635300000000001</v>
      </c>
      <c r="K29" s="49">
        <f t="shared" si="1"/>
        <v>58.501599999999996</v>
      </c>
      <c r="L29" s="49">
        <f t="shared" si="2"/>
        <v>9.6481092696828412</v>
      </c>
    </row>
    <row r="30" spans="1:12">
      <c r="A30" s="49">
        <v>0.60679700000000003</v>
      </c>
      <c r="B30" s="49">
        <v>0.58066200000000001</v>
      </c>
      <c r="C30">
        <v>11.374499999999999</v>
      </c>
      <c r="D30">
        <v>0</v>
      </c>
      <c r="E30" t="s">
        <v>2587</v>
      </c>
      <c r="F30" s="49">
        <f t="shared" si="3"/>
        <v>29</v>
      </c>
      <c r="J30" s="49">
        <f t="shared" si="0"/>
        <v>6.0679700000000008</v>
      </c>
      <c r="K30" s="49">
        <f t="shared" si="1"/>
        <v>58.066200000000002</v>
      </c>
      <c r="L30" s="49">
        <f t="shared" si="2"/>
        <v>9.5692958271052753</v>
      </c>
    </row>
    <row r="31" spans="1:12">
      <c r="A31" s="49">
        <v>0.60747200000000001</v>
      </c>
      <c r="B31" s="49">
        <v>0.57659199999999999</v>
      </c>
      <c r="C31">
        <v>11.7782</v>
      </c>
      <c r="D31">
        <v>0</v>
      </c>
      <c r="E31" t="s">
        <v>2588</v>
      </c>
      <c r="F31" s="49">
        <f t="shared" si="3"/>
        <v>30</v>
      </c>
      <c r="J31" s="49">
        <f t="shared" si="0"/>
        <v>6.0747200000000001</v>
      </c>
      <c r="K31" s="49">
        <f t="shared" si="1"/>
        <v>57.659199999999998</v>
      </c>
      <c r="L31" s="49">
        <f t="shared" si="2"/>
        <v>9.4916638133115594</v>
      </c>
    </row>
    <row r="32" spans="1:12">
      <c r="A32" s="49">
        <v>0.60830700000000004</v>
      </c>
      <c r="B32" s="49">
        <v>0.57198099999999996</v>
      </c>
      <c r="C32">
        <v>12.185499999999999</v>
      </c>
      <c r="D32">
        <v>0</v>
      </c>
      <c r="E32" t="s">
        <v>2589</v>
      </c>
      <c r="F32" s="49">
        <f t="shared" si="3"/>
        <v>31</v>
      </c>
      <c r="J32" s="49">
        <f t="shared" si="0"/>
        <v>6.0830700000000002</v>
      </c>
      <c r="K32" s="49">
        <f t="shared" si="1"/>
        <v>57.198099999999997</v>
      </c>
      <c r="L32" s="49">
        <f t="shared" si="2"/>
        <v>9.40283442406548</v>
      </c>
    </row>
    <row r="33" spans="1:12">
      <c r="A33" s="49">
        <v>0.60909400000000002</v>
      </c>
      <c r="B33" s="49">
        <v>0.56792500000000001</v>
      </c>
      <c r="C33">
        <v>12.595000000000001</v>
      </c>
      <c r="D33">
        <v>0</v>
      </c>
      <c r="E33" t="s">
        <v>2590</v>
      </c>
      <c r="F33" s="49">
        <f t="shared" si="3"/>
        <v>32</v>
      </c>
      <c r="J33" s="49">
        <f t="shared" si="0"/>
        <v>6.0909399999999998</v>
      </c>
      <c r="K33" s="49">
        <f t="shared" si="1"/>
        <v>56.792500000000004</v>
      </c>
      <c r="L33" s="49">
        <f t="shared" si="2"/>
        <v>9.3240944747444576</v>
      </c>
    </row>
    <row r="34" spans="1:12">
      <c r="A34" s="49">
        <v>0.60975999999999997</v>
      </c>
      <c r="B34" s="49">
        <v>0.563662</v>
      </c>
      <c r="C34">
        <v>12.9961</v>
      </c>
      <c r="D34">
        <v>0</v>
      </c>
      <c r="E34" t="s">
        <v>2591</v>
      </c>
      <c r="F34" s="49">
        <f t="shared" si="3"/>
        <v>33</v>
      </c>
      <c r="J34" s="49">
        <f t="shared" si="0"/>
        <v>6.0975999999999999</v>
      </c>
      <c r="K34" s="49">
        <f t="shared" si="1"/>
        <v>56.366199999999999</v>
      </c>
      <c r="L34" s="49">
        <f t="shared" si="2"/>
        <v>9.2439976384151148</v>
      </c>
    </row>
    <row r="35" spans="1:12">
      <c r="A35" s="49">
        <v>0.61035200000000001</v>
      </c>
      <c r="B35" s="49">
        <v>0.56022499999999997</v>
      </c>
      <c r="C35">
        <v>13.4047</v>
      </c>
      <c r="D35">
        <v>0</v>
      </c>
      <c r="E35" t="s">
        <v>2592</v>
      </c>
      <c r="F35" s="49">
        <f t="shared" si="3"/>
        <v>34</v>
      </c>
      <c r="J35" s="49">
        <f t="shared" si="0"/>
        <v>6.1035199999999996</v>
      </c>
      <c r="K35" s="49">
        <f t="shared" si="1"/>
        <v>56.022499999999994</v>
      </c>
      <c r="L35" s="49">
        <f t="shared" si="2"/>
        <v>9.1787198206936313</v>
      </c>
    </row>
    <row r="36" spans="1:12">
      <c r="A36" s="49">
        <v>0.61050800000000005</v>
      </c>
      <c r="B36" s="49">
        <v>0.55778499999999998</v>
      </c>
      <c r="C36">
        <v>13.8127</v>
      </c>
      <c r="D36">
        <v>0</v>
      </c>
      <c r="E36" t="s">
        <v>2593</v>
      </c>
      <c r="F36" s="49">
        <f t="shared" si="3"/>
        <v>35</v>
      </c>
      <c r="J36" s="49">
        <f t="shared" si="0"/>
        <v>6.105080000000001</v>
      </c>
      <c r="K36" s="49">
        <f t="shared" si="1"/>
        <v>55.778499999999994</v>
      </c>
      <c r="L36" s="49">
        <f t="shared" si="2"/>
        <v>9.1364077129210397</v>
      </c>
    </row>
    <row r="37" spans="1:12">
      <c r="A37" s="49">
        <v>0.61068299999999998</v>
      </c>
      <c r="B37" s="49">
        <v>0.55573899999999998</v>
      </c>
      <c r="C37">
        <v>14.2181</v>
      </c>
      <c r="D37">
        <v>0</v>
      </c>
      <c r="E37" t="s">
        <v>2594</v>
      </c>
      <c r="F37" s="49">
        <f t="shared" si="3"/>
        <v>36</v>
      </c>
      <c r="J37" s="49">
        <f t="shared" si="0"/>
        <v>6.1068299999999995</v>
      </c>
      <c r="K37" s="49">
        <f t="shared" si="1"/>
        <v>55.573899999999995</v>
      </c>
      <c r="L37" s="49">
        <f t="shared" si="2"/>
        <v>9.100286073134507</v>
      </c>
    </row>
    <row r="38" spans="1:12">
      <c r="A38" s="49">
        <v>0.61125499999999999</v>
      </c>
      <c r="B38" s="49">
        <v>0.55335199999999996</v>
      </c>
      <c r="C38">
        <v>14.6288</v>
      </c>
      <c r="D38">
        <v>0</v>
      </c>
      <c r="E38" t="s">
        <v>2595</v>
      </c>
      <c r="F38" s="49">
        <f t="shared" si="3"/>
        <v>37</v>
      </c>
      <c r="J38" s="49">
        <f t="shared" si="0"/>
        <v>6.1125499999999997</v>
      </c>
      <c r="K38" s="49">
        <f t="shared" si="1"/>
        <v>55.335199999999993</v>
      </c>
      <c r="L38" s="49">
        <f t="shared" si="2"/>
        <v>9.0527194051582391</v>
      </c>
    </row>
    <row r="39" spans="1:12">
      <c r="A39" s="49">
        <v>0.61234999999999995</v>
      </c>
      <c r="B39" s="49">
        <v>0.55068499999999998</v>
      </c>
      <c r="C39">
        <v>15.028</v>
      </c>
      <c r="D39">
        <v>0</v>
      </c>
      <c r="E39" t="s">
        <v>2596</v>
      </c>
      <c r="F39" s="49">
        <f t="shared" si="3"/>
        <v>38</v>
      </c>
      <c r="J39" s="49">
        <f t="shared" si="0"/>
        <v>6.1234999999999999</v>
      </c>
      <c r="K39" s="49">
        <f t="shared" si="1"/>
        <v>55.0685</v>
      </c>
      <c r="L39" s="49">
        <f t="shared" si="2"/>
        <v>8.9929778721319504</v>
      </c>
    </row>
    <row r="40" spans="1:12">
      <c r="A40" s="49">
        <v>0.61365400000000003</v>
      </c>
      <c r="B40" s="49">
        <v>0.54811200000000004</v>
      </c>
      <c r="C40">
        <v>15.4361</v>
      </c>
      <c r="D40">
        <v>0</v>
      </c>
      <c r="E40" t="s">
        <v>2597</v>
      </c>
      <c r="F40" s="49">
        <f t="shared" si="3"/>
        <v>39</v>
      </c>
      <c r="J40" s="49">
        <f t="shared" si="0"/>
        <v>6.1365400000000001</v>
      </c>
      <c r="K40" s="49">
        <f t="shared" si="1"/>
        <v>54.811200000000007</v>
      </c>
      <c r="L40" s="49">
        <f t="shared" si="2"/>
        <v>8.9319388450168997</v>
      </c>
    </row>
    <row r="41" spans="1:12">
      <c r="A41" s="49">
        <v>0.61523899999999998</v>
      </c>
      <c r="B41" s="49">
        <v>0.54573499999999997</v>
      </c>
      <c r="C41">
        <v>15.8428</v>
      </c>
      <c r="D41">
        <v>0</v>
      </c>
      <c r="E41" t="s">
        <v>2598</v>
      </c>
      <c r="F41" s="49">
        <f t="shared" si="3"/>
        <v>40</v>
      </c>
      <c r="J41" s="49">
        <f t="shared" si="0"/>
        <v>6.1523899999999996</v>
      </c>
      <c r="K41" s="49">
        <f t="shared" si="1"/>
        <v>54.573499999999996</v>
      </c>
      <c r="L41" s="49">
        <f t="shared" si="2"/>
        <v>8.8702926830061166</v>
      </c>
    </row>
    <row r="42" spans="1:12">
      <c r="A42" s="49">
        <v>0.616873</v>
      </c>
      <c r="B42" s="49">
        <v>0.54371999999999998</v>
      </c>
      <c r="C42">
        <v>16.246400000000001</v>
      </c>
      <c r="D42">
        <v>0</v>
      </c>
      <c r="E42" t="s">
        <v>2599</v>
      </c>
      <c r="F42" s="49">
        <f t="shared" si="3"/>
        <v>41</v>
      </c>
      <c r="J42" s="49">
        <f t="shared" si="0"/>
        <v>6.16873</v>
      </c>
      <c r="K42" s="49">
        <f t="shared" si="1"/>
        <v>54.372</v>
      </c>
      <c r="L42" s="49">
        <f t="shared" si="2"/>
        <v>8.8141319201845434</v>
      </c>
    </row>
    <row r="43" spans="1:12">
      <c r="A43" s="49">
        <v>0.61852499999999999</v>
      </c>
      <c r="B43" s="49">
        <v>0.54211600000000004</v>
      </c>
      <c r="C43">
        <v>16.654399999999999</v>
      </c>
      <c r="D43">
        <v>0</v>
      </c>
      <c r="E43" t="s">
        <v>2600</v>
      </c>
      <c r="F43" s="49">
        <f t="shared" si="3"/>
        <v>42</v>
      </c>
      <c r="J43" s="49">
        <f t="shared" si="0"/>
        <v>6.1852499999999999</v>
      </c>
      <c r="K43" s="49">
        <f t="shared" si="1"/>
        <v>54.211600000000004</v>
      </c>
      <c r="L43" s="49">
        <f t="shared" si="2"/>
        <v>8.7646578553817562</v>
      </c>
    </row>
    <row r="44" spans="1:12">
      <c r="A44" s="49">
        <v>0.62014199999999997</v>
      </c>
      <c r="B44" s="49">
        <v>0.54044999999999999</v>
      </c>
      <c r="C44">
        <v>17.062000000000001</v>
      </c>
      <c r="D44">
        <v>0</v>
      </c>
      <c r="E44" t="s">
        <v>2601</v>
      </c>
      <c r="F44" s="49">
        <f t="shared" si="3"/>
        <v>43</v>
      </c>
      <c r="J44" s="49">
        <f t="shared" si="0"/>
        <v>6.2014199999999997</v>
      </c>
      <c r="K44" s="49">
        <f t="shared" si="1"/>
        <v>54.045000000000002</v>
      </c>
      <c r="L44" s="49">
        <f t="shared" si="2"/>
        <v>8.7149394816026007</v>
      </c>
    </row>
    <row r="45" spans="1:12">
      <c r="A45" s="49">
        <v>0.62162799999999996</v>
      </c>
      <c r="B45" s="49">
        <v>0.53862600000000005</v>
      </c>
      <c r="C45">
        <v>17.4693</v>
      </c>
      <c r="D45">
        <v>0</v>
      </c>
      <c r="E45" t="s">
        <v>2602</v>
      </c>
      <c r="F45" s="49">
        <f t="shared" si="3"/>
        <v>44</v>
      </c>
      <c r="J45" s="49">
        <f t="shared" si="0"/>
        <v>6.2162799999999994</v>
      </c>
      <c r="K45" s="49">
        <f t="shared" si="1"/>
        <v>53.862600000000008</v>
      </c>
      <c r="L45" s="49">
        <f t="shared" si="2"/>
        <v>8.6647641354636562</v>
      </c>
    </row>
    <row r="46" spans="1:12">
      <c r="A46" s="49">
        <v>0.62287700000000001</v>
      </c>
      <c r="B46" s="49">
        <v>0.53631300000000004</v>
      </c>
      <c r="C46">
        <v>17.877300000000002</v>
      </c>
      <c r="D46">
        <v>0</v>
      </c>
      <c r="E46" t="s">
        <v>2603</v>
      </c>
      <c r="F46" s="49">
        <f t="shared" si="3"/>
        <v>45</v>
      </c>
      <c r="J46" s="49">
        <f t="shared" si="0"/>
        <v>6.2287699999999999</v>
      </c>
      <c r="K46" s="49">
        <f t="shared" si="1"/>
        <v>53.631300000000003</v>
      </c>
      <c r="L46" s="49">
        <f t="shared" si="2"/>
        <v>8.6102553152548591</v>
      </c>
    </row>
    <row r="47" spans="1:12">
      <c r="A47" s="49">
        <v>0.623803</v>
      </c>
      <c r="B47" s="49">
        <v>0.53374699999999997</v>
      </c>
      <c r="C47">
        <v>18.279900000000001</v>
      </c>
      <c r="D47">
        <v>0</v>
      </c>
      <c r="E47" t="s">
        <v>2604</v>
      </c>
      <c r="F47" s="49">
        <f t="shared" si="3"/>
        <v>46</v>
      </c>
      <c r="J47" s="49">
        <f t="shared" si="0"/>
        <v>6.2380300000000002</v>
      </c>
      <c r="K47" s="49">
        <f t="shared" si="1"/>
        <v>53.374699999999997</v>
      </c>
      <c r="L47" s="49">
        <f t="shared" si="2"/>
        <v>8.5563391006455554</v>
      </c>
    </row>
    <row r="48" spans="1:12">
      <c r="A48" s="49">
        <v>0.62444200000000005</v>
      </c>
      <c r="B48" s="49">
        <v>0.53101399999999999</v>
      </c>
      <c r="C48">
        <v>18.685600000000001</v>
      </c>
      <c r="D48">
        <v>0</v>
      </c>
      <c r="E48" t="s">
        <v>2605</v>
      </c>
      <c r="F48" s="49">
        <f t="shared" si="3"/>
        <v>47</v>
      </c>
      <c r="J48" s="49">
        <f t="shared" si="0"/>
        <v>6.2444200000000007</v>
      </c>
      <c r="K48" s="49">
        <f t="shared" si="1"/>
        <v>53.101399999999998</v>
      </c>
      <c r="L48" s="49">
        <f t="shared" si="2"/>
        <v>8.5038162071097059</v>
      </c>
    </row>
    <row r="49" spans="1:12">
      <c r="A49" s="49">
        <v>0.62509300000000001</v>
      </c>
      <c r="B49" s="49">
        <v>0.52759699999999998</v>
      </c>
      <c r="C49">
        <v>19.0944</v>
      </c>
      <c r="D49">
        <v>0</v>
      </c>
      <c r="E49" t="s">
        <v>2606</v>
      </c>
      <c r="F49" s="49">
        <f t="shared" si="3"/>
        <v>48</v>
      </c>
      <c r="J49" s="49">
        <f t="shared" si="0"/>
        <v>6.2509300000000003</v>
      </c>
      <c r="K49" s="49">
        <f t="shared" si="1"/>
        <v>52.759699999999995</v>
      </c>
      <c r="L49" s="49">
        <f t="shared" si="2"/>
        <v>8.4402960839427088</v>
      </c>
    </row>
    <row r="50" spans="1:12">
      <c r="A50" s="49">
        <v>0.62590900000000005</v>
      </c>
      <c r="B50" s="49">
        <v>0.52396600000000004</v>
      </c>
      <c r="C50">
        <v>19.4985</v>
      </c>
      <c r="D50">
        <v>0</v>
      </c>
      <c r="E50" t="s">
        <v>2607</v>
      </c>
      <c r="F50" s="49">
        <f t="shared" si="3"/>
        <v>49</v>
      </c>
      <c r="J50" s="49">
        <f t="shared" si="0"/>
        <v>6.2590900000000005</v>
      </c>
      <c r="K50" s="49">
        <f t="shared" si="1"/>
        <v>52.396600000000007</v>
      </c>
      <c r="L50" s="49">
        <f t="shared" si="2"/>
        <v>8.3712808091911128</v>
      </c>
    </row>
    <row r="51" spans="1:12">
      <c r="A51" s="49">
        <v>0.62663599999999997</v>
      </c>
      <c r="B51" s="49">
        <v>0.52012899999999995</v>
      </c>
      <c r="C51">
        <v>19.909099999999999</v>
      </c>
      <c r="D51">
        <v>0</v>
      </c>
      <c r="E51" t="s">
        <v>2608</v>
      </c>
      <c r="F51" s="49">
        <f t="shared" si="3"/>
        <v>50</v>
      </c>
      <c r="J51" s="49">
        <f t="shared" si="0"/>
        <v>6.2663599999999997</v>
      </c>
      <c r="K51" s="49">
        <f t="shared" si="1"/>
        <v>52.012899999999995</v>
      </c>
      <c r="L51" s="49">
        <f t="shared" si="2"/>
        <v>8.3003370377699337</v>
      </c>
    </row>
    <row r="52" spans="1:12">
      <c r="A52" s="49">
        <v>0.627139</v>
      </c>
      <c r="B52" s="49">
        <v>0.51612400000000003</v>
      </c>
      <c r="C52">
        <v>20.3111</v>
      </c>
      <c r="D52">
        <v>0</v>
      </c>
      <c r="E52" t="s">
        <v>2609</v>
      </c>
      <c r="F52" s="49">
        <f t="shared" si="3"/>
        <v>51</v>
      </c>
      <c r="J52" s="49">
        <f t="shared" si="0"/>
        <v>6.2713900000000002</v>
      </c>
      <c r="K52" s="49">
        <f t="shared" si="1"/>
        <v>51.612400000000001</v>
      </c>
      <c r="L52" s="49">
        <f t="shared" si="2"/>
        <v>8.2298182699529132</v>
      </c>
    </row>
    <row r="53" spans="1:12">
      <c r="A53" s="49">
        <v>0.627498</v>
      </c>
      <c r="B53" s="49">
        <v>0.51269799999999999</v>
      </c>
      <c r="C53">
        <v>20.719799999999999</v>
      </c>
      <c r="D53">
        <v>0</v>
      </c>
      <c r="E53" t="s">
        <v>2610</v>
      </c>
      <c r="F53" s="49">
        <f t="shared" si="3"/>
        <v>52</v>
      </c>
      <c r="J53" s="49">
        <f t="shared" si="0"/>
        <v>6.2749800000000002</v>
      </c>
      <c r="K53" s="49">
        <f t="shared" si="1"/>
        <v>51.269799999999996</v>
      </c>
      <c r="L53" s="49">
        <f t="shared" si="2"/>
        <v>8.1705120972497109</v>
      </c>
    </row>
    <row r="54" spans="1:12">
      <c r="A54" s="49">
        <v>0.62759399999999999</v>
      </c>
      <c r="B54" s="49">
        <v>0.50958400000000004</v>
      </c>
      <c r="C54">
        <v>21.123899999999999</v>
      </c>
      <c r="D54">
        <v>0</v>
      </c>
      <c r="E54" t="s">
        <v>2611</v>
      </c>
      <c r="F54" s="49">
        <f t="shared" si="3"/>
        <v>53</v>
      </c>
      <c r="J54" s="49">
        <f t="shared" si="0"/>
        <v>6.2759400000000003</v>
      </c>
      <c r="K54" s="49">
        <f t="shared" si="1"/>
        <v>50.958400000000005</v>
      </c>
      <c r="L54" s="49">
        <f t="shared" si="2"/>
        <v>8.1196442285936445</v>
      </c>
    </row>
    <row r="55" spans="1:12">
      <c r="A55" s="49">
        <v>0.62757700000000005</v>
      </c>
      <c r="B55" s="49">
        <v>0.50684700000000005</v>
      </c>
      <c r="C55">
        <v>21.529599999999999</v>
      </c>
      <c r="D55">
        <v>0</v>
      </c>
      <c r="E55" t="s">
        <v>2612</v>
      </c>
      <c r="F55" s="49">
        <f t="shared" si="3"/>
        <v>54</v>
      </c>
      <c r="J55" s="49">
        <f t="shared" si="0"/>
        <v>6.2757700000000005</v>
      </c>
      <c r="K55" s="49">
        <f t="shared" si="1"/>
        <v>50.684700000000007</v>
      </c>
      <c r="L55" s="49">
        <f t="shared" si="2"/>
        <v>8.0762519977628244</v>
      </c>
    </row>
    <row r="56" spans="1:12">
      <c r="A56" s="49">
        <v>0.62760000000000005</v>
      </c>
      <c r="B56" s="49">
        <v>0.50403900000000001</v>
      </c>
      <c r="C56">
        <v>21.939599999999999</v>
      </c>
      <c r="D56">
        <v>0</v>
      </c>
      <c r="E56" t="s">
        <v>2613</v>
      </c>
      <c r="F56" s="49">
        <f t="shared" si="3"/>
        <v>55</v>
      </c>
      <c r="J56" s="49">
        <f t="shared" si="0"/>
        <v>6.2760000000000007</v>
      </c>
      <c r="K56" s="49">
        <f t="shared" si="1"/>
        <v>50.4039</v>
      </c>
      <c r="L56" s="49">
        <f t="shared" si="2"/>
        <v>8.0312141491395792</v>
      </c>
    </row>
    <row r="57" spans="1:12">
      <c r="A57" s="49">
        <v>0.62748000000000004</v>
      </c>
      <c r="B57" s="49">
        <v>0.50123499999999999</v>
      </c>
      <c r="C57">
        <v>22.342500000000001</v>
      </c>
      <c r="D57">
        <v>0</v>
      </c>
      <c r="E57" t="s">
        <v>2614</v>
      </c>
      <c r="F57" s="49">
        <f t="shared" si="3"/>
        <v>56</v>
      </c>
      <c r="J57" s="49">
        <f t="shared" si="0"/>
        <v>6.2748000000000008</v>
      </c>
      <c r="K57" s="49">
        <f t="shared" si="1"/>
        <v>50.1235</v>
      </c>
      <c r="L57" s="49">
        <f t="shared" si="2"/>
        <v>7.9880633645693875</v>
      </c>
    </row>
    <row r="58" spans="1:12">
      <c r="A58" s="49">
        <v>0.62729900000000005</v>
      </c>
      <c r="B58" s="49">
        <v>0.49837300000000001</v>
      </c>
      <c r="C58">
        <v>22.750599999999999</v>
      </c>
      <c r="D58">
        <v>0</v>
      </c>
      <c r="E58" t="s">
        <v>2615</v>
      </c>
      <c r="F58" s="49">
        <f t="shared" si="3"/>
        <v>57</v>
      </c>
      <c r="J58" s="49">
        <f t="shared" si="0"/>
        <v>6.2729900000000001</v>
      </c>
      <c r="K58" s="49">
        <f t="shared" si="1"/>
        <v>49.837299999999999</v>
      </c>
      <c r="L58" s="49">
        <f t="shared" si="2"/>
        <v>7.9447440534737019</v>
      </c>
    </row>
    <row r="59" spans="1:12">
      <c r="A59" s="49">
        <v>0.62696099999999999</v>
      </c>
      <c r="B59" s="49">
        <v>0.49556600000000001</v>
      </c>
      <c r="C59">
        <v>23.1554</v>
      </c>
      <c r="D59">
        <v>0</v>
      </c>
      <c r="E59" t="s">
        <v>2616</v>
      </c>
      <c r="F59" s="49">
        <f t="shared" si="3"/>
        <v>58</v>
      </c>
      <c r="J59" s="49">
        <f t="shared" si="0"/>
        <v>6.2696100000000001</v>
      </c>
      <c r="K59" s="49">
        <f t="shared" si="1"/>
        <v>49.556600000000003</v>
      </c>
      <c r="L59" s="49">
        <f t="shared" si="2"/>
        <v>7.9042556076055774</v>
      </c>
    </row>
    <row r="60" spans="1:12">
      <c r="A60" s="49">
        <v>0.62653899999999996</v>
      </c>
      <c r="B60" s="49">
        <v>0.49270700000000001</v>
      </c>
      <c r="C60">
        <v>23.561599999999999</v>
      </c>
      <c r="D60">
        <v>0</v>
      </c>
      <c r="E60" t="s">
        <v>2617</v>
      </c>
      <c r="F60" s="49">
        <f t="shared" si="3"/>
        <v>59</v>
      </c>
      <c r="J60" s="49">
        <f t="shared" si="0"/>
        <v>6.26539</v>
      </c>
      <c r="K60" s="49">
        <f t="shared" si="1"/>
        <v>49.270699999999998</v>
      </c>
      <c r="L60" s="49">
        <f t="shared" si="2"/>
        <v>7.8639478149005884</v>
      </c>
    </row>
    <row r="61" spans="1:12">
      <c r="A61" s="49">
        <v>0.62608200000000003</v>
      </c>
      <c r="B61" s="49">
        <v>0.488894</v>
      </c>
      <c r="C61">
        <v>23.970600000000001</v>
      </c>
      <c r="D61">
        <v>0</v>
      </c>
      <c r="E61" t="s">
        <v>2618</v>
      </c>
      <c r="F61" s="49">
        <f t="shared" si="3"/>
        <v>60</v>
      </c>
      <c r="J61" s="49">
        <f t="shared" si="0"/>
        <v>6.2608200000000007</v>
      </c>
      <c r="K61" s="49">
        <f t="shared" si="1"/>
        <v>48.889400000000002</v>
      </c>
      <c r="L61" s="49">
        <f t="shared" si="2"/>
        <v>7.8087854306624367</v>
      </c>
    </row>
    <row r="62" spans="1:12">
      <c r="A62" s="49">
        <v>0.62550700000000004</v>
      </c>
      <c r="B62" s="49">
        <v>0.48510799999999998</v>
      </c>
      <c r="C62">
        <v>24.375900000000001</v>
      </c>
      <c r="D62">
        <v>0</v>
      </c>
      <c r="E62" t="s">
        <v>2619</v>
      </c>
      <c r="F62" s="49">
        <f t="shared" si="3"/>
        <v>61</v>
      </c>
      <c r="J62" s="49">
        <f t="shared" si="0"/>
        <v>6.2550699999999999</v>
      </c>
      <c r="K62" s="49">
        <f t="shared" si="1"/>
        <v>48.510799999999996</v>
      </c>
      <c r="L62" s="49">
        <f t="shared" si="2"/>
        <v>7.7554367896762137</v>
      </c>
    </row>
    <row r="63" spans="1:12">
      <c r="A63" s="49">
        <v>0.62473900000000004</v>
      </c>
      <c r="B63" s="49">
        <v>0.48167399999999999</v>
      </c>
      <c r="C63">
        <v>24.7789</v>
      </c>
      <c r="D63">
        <v>0</v>
      </c>
      <c r="E63" t="s">
        <v>2620</v>
      </c>
      <c r="F63" s="49">
        <f t="shared" si="3"/>
        <v>62</v>
      </c>
      <c r="J63" s="49">
        <f t="shared" si="0"/>
        <v>6.2473900000000002</v>
      </c>
      <c r="K63" s="49">
        <f t="shared" si="1"/>
        <v>48.167400000000001</v>
      </c>
      <c r="L63" s="49">
        <f t="shared" si="2"/>
        <v>7.710003697544094</v>
      </c>
    </row>
    <row r="64" spans="1:12">
      <c r="A64" s="49">
        <v>0.62385500000000005</v>
      </c>
      <c r="B64" s="49">
        <v>0.47846300000000003</v>
      </c>
      <c r="C64">
        <v>25.1844</v>
      </c>
      <c r="D64">
        <v>0</v>
      </c>
      <c r="E64" t="s">
        <v>2621</v>
      </c>
      <c r="F64" s="49">
        <f t="shared" si="3"/>
        <v>63</v>
      </c>
      <c r="J64" s="49">
        <f t="shared" si="0"/>
        <v>6.23855</v>
      </c>
      <c r="K64" s="49">
        <f t="shared" si="1"/>
        <v>47.846299999999999</v>
      </c>
      <c r="L64" s="49">
        <f t="shared" si="2"/>
        <v>7.6694584478765098</v>
      </c>
    </row>
    <row r="65" spans="1:12">
      <c r="A65" s="49">
        <v>0.62299199999999999</v>
      </c>
      <c r="B65" s="49">
        <v>0.47540300000000002</v>
      </c>
      <c r="C65">
        <v>25.59</v>
      </c>
      <c r="D65">
        <v>0</v>
      </c>
      <c r="E65" t="s">
        <v>2622</v>
      </c>
      <c r="F65" s="49">
        <f t="shared" si="3"/>
        <v>64</v>
      </c>
      <c r="J65" s="49">
        <f t="shared" si="0"/>
        <v>6.2299199999999999</v>
      </c>
      <c r="K65" s="49">
        <f t="shared" si="1"/>
        <v>47.540300000000002</v>
      </c>
      <c r="L65" s="49">
        <f t="shared" si="2"/>
        <v>7.6309647635924707</v>
      </c>
    </row>
    <row r="66" spans="1:12">
      <c r="A66" s="49">
        <v>0.62207199999999996</v>
      </c>
      <c r="B66" s="49">
        <v>0.47253699999999998</v>
      </c>
      <c r="C66">
        <v>26.001100000000001</v>
      </c>
      <c r="D66">
        <v>0</v>
      </c>
      <c r="E66" t="s">
        <v>2623</v>
      </c>
      <c r="F66" s="49">
        <f t="shared" si="3"/>
        <v>65</v>
      </c>
      <c r="J66" s="49">
        <f t="shared" si="0"/>
        <v>6.22072</v>
      </c>
      <c r="K66" s="49">
        <f t="shared" si="1"/>
        <v>47.253699999999995</v>
      </c>
      <c r="L66" s="49">
        <f t="shared" si="2"/>
        <v>7.5961785773993995</v>
      </c>
    </row>
    <row r="67" spans="1:12">
      <c r="A67" s="49">
        <v>0.621147</v>
      </c>
      <c r="B67" s="49">
        <v>0.46990799999999999</v>
      </c>
      <c r="C67">
        <v>26.404699999999998</v>
      </c>
      <c r="D67">
        <v>0</v>
      </c>
      <c r="E67" t="s">
        <v>2624</v>
      </c>
      <c r="F67" s="49">
        <f t="shared" si="3"/>
        <v>66</v>
      </c>
      <c r="J67" s="49">
        <f t="shared" ref="J67:J130" si="4">IF(A67&lt;&gt;"",A67*10,"")</f>
        <v>6.2114700000000003</v>
      </c>
      <c r="K67" s="49">
        <f t="shared" ref="K67:K130" si="5">IF(B67&lt;&gt;"",B67*100,"")</f>
        <v>46.9908</v>
      </c>
      <c r="L67" s="49">
        <f t="shared" ref="L67:L130" si="6">IF(F67&lt;&gt;"",IF(K67&lt;&gt;0,K67/J67,0),"")</f>
        <v>7.5651657337152072</v>
      </c>
    </row>
    <row r="68" spans="1:12">
      <c r="A68" s="49">
        <v>0.62029000000000001</v>
      </c>
      <c r="B68" s="49">
        <v>0.46714</v>
      </c>
      <c r="C68">
        <v>26.809699999999999</v>
      </c>
      <c r="D68">
        <v>0</v>
      </c>
      <c r="E68" t="s">
        <v>2625</v>
      </c>
      <c r="F68" s="49">
        <f t="shared" ref="F68:F131" si="7">IF(A68&lt;&gt;"",F67+1,"")</f>
        <v>67</v>
      </c>
      <c r="J68" s="49">
        <f t="shared" si="4"/>
        <v>6.2028999999999996</v>
      </c>
      <c r="K68" s="49">
        <f t="shared" si="5"/>
        <v>46.713999999999999</v>
      </c>
      <c r="L68" s="49">
        <f t="shared" si="6"/>
        <v>7.5309935675248676</v>
      </c>
    </row>
    <row r="69" spans="1:12">
      <c r="A69" s="49">
        <v>0.61941199999999996</v>
      </c>
      <c r="B69" s="49">
        <v>0.46448800000000001</v>
      </c>
      <c r="C69">
        <v>27.218699999999998</v>
      </c>
      <c r="D69">
        <v>0</v>
      </c>
      <c r="E69" t="s">
        <v>2626</v>
      </c>
      <c r="F69" s="49">
        <f t="shared" si="7"/>
        <v>68</v>
      </c>
      <c r="J69" s="49">
        <f t="shared" si="4"/>
        <v>6.1941199999999998</v>
      </c>
      <c r="K69" s="49">
        <f t="shared" si="5"/>
        <v>46.448799999999999</v>
      </c>
      <c r="L69" s="49">
        <f t="shared" si="6"/>
        <v>7.4988537516225069</v>
      </c>
    </row>
    <row r="70" spans="1:12">
      <c r="A70" s="49">
        <v>0.61863299999999999</v>
      </c>
      <c r="B70" s="49">
        <v>0.46232400000000001</v>
      </c>
      <c r="C70">
        <v>27.625900000000001</v>
      </c>
      <c r="D70">
        <v>0</v>
      </c>
      <c r="E70" t="s">
        <v>2627</v>
      </c>
      <c r="F70" s="49">
        <f t="shared" si="7"/>
        <v>69</v>
      </c>
      <c r="J70" s="49">
        <f t="shared" si="4"/>
        <v>6.1863299999999999</v>
      </c>
      <c r="K70" s="49">
        <f t="shared" si="5"/>
        <v>46.232399999999998</v>
      </c>
      <c r="L70" s="49">
        <f t="shared" si="6"/>
        <v>7.4733161664508678</v>
      </c>
    </row>
    <row r="71" spans="1:12">
      <c r="A71" s="49">
        <v>0.61790500000000004</v>
      </c>
      <c r="B71" s="49">
        <v>0.46040599999999998</v>
      </c>
      <c r="C71">
        <v>28.028700000000001</v>
      </c>
      <c r="D71">
        <v>0</v>
      </c>
      <c r="E71" t="s">
        <v>2628</v>
      </c>
      <c r="F71" s="49">
        <f t="shared" si="7"/>
        <v>70</v>
      </c>
      <c r="J71" s="49">
        <f t="shared" si="4"/>
        <v>6.1790500000000002</v>
      </c>
      <c r="K71" s="49">
        <f t="shared" si="5"/>
        <v>46.040599999999998</v>
      </c>
      <c r="L71" s="49">
        <f t="shared" si="6"/>
        <v>7.451080667740186</v>
      </c>
    </row>
    <row r="72" spans="1:12">
      <c r="A72" s="49">
        <v>0.61714400000000003</v>
      </c>
      <c r="B72" s="49">
        <v>0.45848299999999997</v>
      </c>
      <c r="C72">
        <v>28.436800000000002</v>
      </c>
      <c r="D72">
        <v>0</v>
      </c>
      <c r="E72" t="s">
        <v>2629</v>
      </c>
      <c r="F72" s="49">
        <f t="shared" si="7"/>
        <v>71</v>
      </c>
      <c r="J72" s="49">
        <f t="shared" si="4"/>
        <v>6.1714400000000005</v>
      </c>
      <c r="K72" s="49">
        <f t="shared" si="5"/>
        <v>45.848299999999995</v>
      </c>
      <c r="L72" s="49">
        <f t="shared" si="6"/>
        <v>7.4291089275760589</v>
      </c>
    </row>
    <row r="73" spans="1:12">
      <c r="A73" s="49">
        <v>0.61644900000000002</v>
      </c>
      <c r="B73" s="49">
        <v>0.455986</v>
      </c>
      <c r="C73">
        <v>28.841200000000001</v>
      </c>
      <c r="D73">
        <v>0</v>
      </c>
      <c r="E73" t="s">
        <v>2630</v>
      </c>
      <c r="F73" s="49">
        <f t="shared" si="7"/>
        <v>72</v>
      </c>
      <c r="J73" s="49">
        <f t="shared" si="4"/>
        <v>6.1644900000000007</v>
      </c>
      <c r="K73" s="49">
        <f t="shared" si="5"/>
        <v>45.598599999999998</v>
      </c>
      <c r="L73" s="49">
        <f t="shared" si="6"/>
        <v>7.3969785010601026</v>
      </c>
    </row>
    <row r="74" spans="1:12">
      <c r="A74" s="49">
        <v>0.61567499999999997</v>
      </c>
      <c r="B74" s="49">
        <v>0.45400800000000002</v>
      </c>
      <c r="C74">
        <v>29.247199999999999</v>
      </c>
      <c r="D74">
        <v>0</v>
      </c>
      <c r="E74" t="s">
        <v>2631</v>
      </c>
      <c r="F74" s="49">
        <f t="shared" si="7"/>
        <v>73</v>
      </c>
      <c r="J74" s="49">
        <f t="shared" si="4"/>
        <v>6.1567499999999997</v>
      </c>
      <c r="K74" s="49">
        <f t="shared" si="5"/>
        <v>45.400800000000004</v>
      </c>
      <c r="L74" s="49">
        <f t="shared" si="6"/>
        <v>7.3741503228164218</v>
      </c>
    </row>
    <row r="75" spans="1:12">
      <c r="A75" s="49">
        <v>0.61478299999999997</v>
      </c>
      <c r="B75" s="49">
        <v>0.453127</v>
      </c>
      <c r="C75">
        <v>29.653700000000001</v>
      </c>
      <c r="D75">
        <v>0</v>
      </c>
      <c r="E75" t="s">
        <v>2632</v>
      </c>
      <c r="F75" s="49">
        <f t="shared" si="7"/>
        <v>74</v>
      </c>
      <c r="J75" s="49">
        <f t="shared" si="4"/>
        <v>6.1478299999999999</v>
      </c>
      <c r="K75" s="49">
        <f t="shared" si="5"/>
        <v>45.3127</v>
      </c>
      <c r="L75" s="49">
        <f t="shared" si="6"/>
        <v>7.3705193539834379</v>
      </c>
    </row>
    <row r="76" spans="1:12">
      <c r="A76" s="49">
        <v>0.61428400000000005</v>
      </c>
      <c r="B76" s="49">
        <v>0.452658</v>
      </c>
      <c r="C76">
        <v>30.062100000000001</v>
      </c>
      <c r="D76">
        <v>0</v>
      </c>
      <c r="E76" t="s">
        <v>2633</v>
      </c>
      <c r="F76" s="49">
        <f t="shared" si="7"/>
        <v>75</v>
      </c>
      <c r="J76" s="49">
        <f t="shared" si="4"/>
        <v>6.1428400000000005</v>
      </c>
      <c r="K76" s="49">
        <f t="shared" si="5"/>
        <v>45.265799999999999</v>
      </c>
      <c r="L76" s="49">
        <f t="shared" si="6"/>
        <v>7.3688717270838886</v>
      </c>
    </row>
    <row r="77" spans="1:12">
      <c r="A77" s="49">
        <v>0.61397900000000005</v>
      </c>
      <c r="B77" s="49">
        <v>0.45279599999999998</v>
      </c>
      <c r="C77">
        <v>30.4681</v>
      </c>
      <c r="D77">
        <v>0</v>
      </c>
      <c r="E77" t="s">
        <v>2634</v>
      </c>
      <c r="F77" s="49">
        <f t="shared" si="7"/>
        <v>76</v>
      </c>
      <c r="J77" s="49">
        <f t="shared" si="4"/>
        <v>6.1397900000000005</v>
      </c>
      <c r="K77" s="49">
        <f t="shared" si="5"/>
        <v>45.279599999999995</v>
      </c>
      <c r="L77" s="49">
        <f t="shared" si="6"/>
        <v>7.3747799191829024</v>
      </c>
    </row>
    <row r="78" spans="1:12">
      <c r="A78" s="49">
        <v>0.61359699999999995</v>
      </c>
      <c r="B78" s="49">
        <v>0.452544</v>
      </c>
      <c r="C78">
        <v>30.874500000000001</v>
      </c>
      <c r="D78">
        <v>0</v>
      </c>
      <c r="E78" t="s">
        <v>2635</v>
      </c>
      <c r="F78" s="49">
        <f t="shared" si="7"/>
        <v>77</v>
      </c>
      <c r="J78" s="49">
        <f t="shared" si="4"/>
        <v>6.1359699999999995</v>
      </c>
      <c r="K78" s="49">
        <f t="shared" si="5"/>
        <v>45.254399999999997</v>
      </c>
      <c r="L78" s="49">
        <f t="shared" si="6"/>
        <v>7.3752642206529693</v>
      </c>
    </row>
    <row r="79" spans="1:12">
      <c r="A79" s="49">
        <v>0.61317999999999995</v>
      </c>
      <c r="B79" s="49">
        <v>0.45222200000000001</v>
      </c>
      <c r="C79">
        <v>31.279900000000001</v>
      </c>
      <c r="D79">
        <v>0</v>
      </c>
      <c r="E79" t="s">
        <v>2636</v>
      </c>
      <c r="F79" s="49">
        <f t="shared" si="7"/>
        <v>78</v>
      </c>
      <c r="J79" s="49">
        <f t="shared" si="4"/>
        <v>6.1317999999999993</v>
      </c>
      <c r="K79" s="49">
        <f t="shared" si="5"/>
        <v>45.222200000000001</v>
      </c>
      <c r="L79" s="49">
        <f t="shared" si="6"/>
        <v>7.3750285397436324</v>
      </c>
    </row>
    <row r="80" spans="1:12">
      <c r="A80" s="49">
        <v>0.61293500000000001</v>
      </c>
      <c r="B80" s="49">
        <v>0.45233499999999999</v>
      </c>
      <c r="C80">
        <v>31.691500000000001</v>
      </c>
      <c r="D80">
        <v>0</v>
      </c>
      <c r="E80" t="s">
        <v>2637</v>
      </c>
      <c r="F80" s="49">
        <f t="shared" si="7"/>
        <v>79</v>
      </c>
      <c r="J80" s="49">
        <f t="shared" si="4"/>
        <v>6.1293500000000005</v>
      </c>
      <c r="K80" s="49">
        <f t="shared" si="5"/>
        <v>45.233499999999999</v>
      </c>
      <c r="L80" s="49">
        <f t="shared" si="6"/>
        <v>7.3798200461712895</v>
      </c>
    </row>
    <row r="81" spans="1:12">
      <c r="A81" s="49">
        <v>0.61277000000000004</v>
      </c>
      <c r="B81" s="49">
        <v>0.454293</v>
      </c>
      <c r="C81">
        <v>32.092399999999998</v>
      </c>
      <c r="D81">
        <v>0</v>
      </c>
      <c r="E81" t="s">
        <v>2638</v>
      </c>
      <c r="F81" s="49">
        <f t="shared" si="7"/>
        <v>80</v>
      </c>
      <c r="J81" s="49">
        <f t="shared" si="4"/>
        <v>6.1277000000000008</v>
      </c>
      <c r="K81" s="49">
        <f t="shared" si="5"/>
        <v>45.429299999999998</v>
      </c>
      <c r="L81" s="49">
        <f t="shared" si="6"/>
        <v>7.4137604647747102</v>
      </c>
    </row>
    <row r="82" spans="1:12">
      <c r="A82" s="49">
        <v>0.61278900000000003</v>
      </c>
      <c r="B82" s="49">
        <v>0.45749600000000001</v>
      </c>
      <c r="C82">
        <v>32.495800000000003</v>
      </c>
      <c r="D82">
        <v>0</v>
      </c>
      <c r="E82" t="s">
        <v>2639</v>
      </c>
      <c r="F82" s="49">
        <f t="shared" si="7"/>
        <v>81</v>
      </c>
      <c r="J82" s="49">
        <f t="shared" si="4"/>
        <v>6.1278900000000007</v>
      </c>
      <c r="K82" s="49">
        <f t="shared" si="5"/>
        <v>45.749600000000001</v>
      </c>
      <c r="L82" s="49">
        <f t="shared" si="6"/>
        <v>7.4657998103751853</v>
      </c>
    </row>
    <row r="83" spans="1:12">
      <c r="A83" s="49">
        <v>0.61290999999999995</v>
      </c>
      <c r="B83" s="49">
        <v>0.460534</v>
      </c>
      <c r="C83">
        <v>32.9039</v>
      </c>
      <c r="D83">
        <v>0</v>
      </c>
      <c r="E83" t="s">
        <v>2640</v>
      </c>
      <c r="F83" s="49">
        <f t="shared" si="7"/>
        <v>82</v>
      </c>
      <c r="J83" s="49">
        <f t="shared" si="4"/>
        <v>6.1290999999999993</v>
      </c>
      <c r="K83" s="49">
        <f t="shared" si="5"/>
        <v>46.053399999999996</v>
      </c>
      <c r="L83" s="49">
        <f t="shared" si="6"/>
        <v>7.5138927411854928</v>
      </c>
    </row>
    <row r="84" spans="1:12">
      <c r="A84" s="49">
        <v>0.61358199999999996</v>
      </c>
      <c r="B84" s="49">
        <v>0.46448699999999998</v>
      </c>
      <c r="C84">
        <v>33.310600000000001</v>
      </c>
      <c r="D84">
        <v>0</v>
      </c>
      <c r="E84" t="s">
        <v>2641</v>
      </c>
      <c r="F84" s="49">
        <f t="shared" si="7"/>
        <v>83</v>
      </c>
      <c r="J84" s="49">
        <f t="shared" si="4"/>
        <v>6.1358199999999998</v>
      </c>
      <c r="K84" s="49">
        <f t="shared" si="5"/>
        <v>46.448699999999995</v>
      </c>
      <c r="L84" s="49">
        <f t="shared" si="6"/>
        <v>7.5700884315380828</v>
      </c>
    </row>
    <row r="85" spans="1:12">
      <c r="A85" s="49">
        <v>0.614842</v>
      </c>
      <c r="B85" s="49">
        <v>0.468227</v>
      </c>
      <c r="C85">
        <v>33.7149</v>
      </c>
      <c r="D85">
        <v>0</v>
      </c>
      <c r="E85" t="s">
        <v>2642</v>
      </c>
      <c r="F85" s="49">
        <f t="shared" si="7"/>
        <v>84</v>
      </c>
      <c r="J85" s="49">
        <f t="shared" si="4"/>
        <v>6.1484199999999998</v>
      </c>
      <c r="K85" s="49">
        <f t="shared" si="5"/>
        <v>46.822699999999998</v>
      </c>
      <c r="L85" s="49">
        <f t="shared" si="6"/>
        <v>7.6154036321526508</v>
      </c>
    </row>
    <row r="86" spans="1:12">
      <c r="A86" s="49">
        <v>0.61661500000000002</v>
      </c>
      <c r="B86" s="49">
        <v>0.472221</v>
      </c>
      <c r="C86">
        <v>34.1235</v>
      </c>
      <c r="D86">
        <v>0</v>
      </c>
      <c r="E86" t="s">
        <v>2643</v>
      </c>
      <c r="F86" s="49">
        <f t="shared" si="7"/>
        <v>85</v>
      </c>
      <c r="J86" s="49">
        <f t="shared" si="4"/>
        <v>6.16615</v>
      </c>
      <c r="K86" s="49">
        <f t="shared" si="5"/>
        <v>47.222099999999998</v>
      </c>
      <c r="L86" s="49">
        <f t="shared" si="6"/>
        <v>7.6582794774697334</v>
      </c>
    </row>
    <row r="87" spans="1:12">
      <c r="A87" s="49">
        <v>0.618788</v>
      </c>
      <c r="B87" s="49">
        <v>0.47568300000000002</v>
      </c>
      <c r="C87">
        <v>34.533299999999997</v>
      </c>
      <c r="D87">
        <v>0</v>
      </c>
      <c r="E87" t="s">
        <v>2644</v>
      </c>
      <c r="F87" s="49">
        <f t="shared" si="7"/>
        <v>86</v>
      </c>
      <c r="J87" s="49">
        <f t="shared" si="4"/>
        <v>6.1878799999999998</v>
      </c>
      <c r="K87" s="49">
        <f t="shared" si="5"/>
        <v>47.568300000000001</v>
      </c>
      <c r="L87" s="49">
        <f t="shared" si="6"/>
        <v>7.6873339495917827</v>
      </c>
    </row>
    <row r="88" spans="1:12">
      <c r="A88" s="49">
        <v>0.62094099999999997</v>
      </c>
      <c r="B88" s="49">
        <v>0.47914400000000001</v>
      </c>
      <c r="C88">
        <v>34.936799999999998</v>
      </c>
      <c r="D88">
        <v>0</v>
      </c>
      <c r="E88" t="s">
        <v>2645</v>
      </c>
      <c r="F88" s="49">
        <f t="shared" si="7"/>
        <v>87</v>
      </c>
      <c r="J88" s="49">
        <f t="shared" si="4"/>
        <v>6.2094100000000001</v>
      </c>
      <c r="K88" s="49">
        <f t="shared" si="5"/>
        <v>47.914400000000001</v>
      </c>
      <c r="L88" s="49">
        <f t="shared" si="6"/>
        <v>7.7164175018238446</v>
      </c>
    </row>
    <row r="89" spans="1:12">
      <c r="A89" s="49">
        <v>0.62261</v>
      </c>
      <c r="B89" s="49">
        <v>0.48314299999999999</v>
      </c>
      <c r="C89">
        <v>35.342100000000002</v>
      </c>
      <c r="D89">
        <v>0</v>
      </c>
      <c r="E89" t="s">
        <v>2646</v>
      </c>
      <c r="F89" s="49">
        <f t="shared" si="7"/>
        <v>88</v>
      </c>
      <c r="J89" s="49">
        <f t="shared" si="4"/>
        <v>6.2260999999999997</v>
      </c>
      <c r="K89" s="49">
        <f t="shared" si="5"/>
        <v>48.314299999999996</v>
      </c>
      <c r="L89" s="49">
        <f t="shared" si="6"/>
        <v>7.7599620950514767</v>
      </c>
    </row>
    <row r="90" spans="1:12">
      <c r="A90" s="49">
        <v>0.62375899999999995</v>
      </c>
      <c r="B90" s="49">
        <v>0.487375</v>
      </c>
      <c r="C90">
        <v>35.749099999999999</v>
      </c>
      <c r="D90">
        <v>0</v>
      </c>
      <c r="E90" t="s">
        <v>2647</v>
      </c>
      <c r="F90" s="49">
        <f t="shared" si="7"/>
        <v>89</v>
      </c>
      <c r="J90" s="49">
        <f t="shared" si="4"/>
        <v>6.2375899999999991</v>
      </c>
      <c r="K90" s="49">
        <f t="shared" si="5"/>
        <v>48.737499999999997</v>
      </c>
      <c r="L90" s="49">
        <f t="shared" si="6"/>
        <v>7.8135145144198326</v>
      </c>
    </row>
    <row r="91" spans="1:12">
      <c r="A91" s="49">
        <v>0.62452399999999997</v>
      </c>
      <c r="B91" s="49">
        <v>0.49207400000000001</v>
      </c>
      <c r="C91">
        <v>36.156399999999998</v>
      </c>
      <c r="D91">
        <v>0</v>
      </c>
      <c r="E91" t="s">
        <v>2648</v>
      </c>
      <c r="F91" s="49">
        <f t="shared" si="7"/>
        <v>90</v>
      </c>
      <c r="J91" s="49">
        <f t="shared" si="4"/>
        <v>6.2452399999999999</v>
      </c>
      <c r="K91" s="49">
        <f t="shared" si="5"/>
        <v>49.2074</v>
      </c>
      <c r="L91" s="49">
        <f t="shared" si="6"/>
        <v>7.8791847871338812</v>
      </c>
    </row>
    <row r="92" spans="1:12">
      <c r="A92" s="49">
        <v>0.62484700000000004</v>
      </c>
      <c r="B92" s="49">
        <v>0.49717299999999998</v>
      </c>
      <c r="C92">
        <v>36.559800000000003</v>
      </c>
      <c r="D92">
        <v>0</v>
      </c>
      <c r="E92" t="s">
        <v>2649</v>
      </c>
      <c r="F92" s="49">
        <f t="shared" si="7"/>
        <v>91</v>
      </c>
      <c r="J92" s="49">
        <f t="shared" si="4"/>
        <v>6.2484700000000002</v>
      </c>
      <c r="K92" s="49">
        <f t="shared" si="5"/>
        <v>49.717299999999994</v>
      </c>
      <c r="L92" s="49">
        <f t="shared" si="6"/>
        <v>7.9567158040288248</v>
      </c>
    </row>
    <row r="93" spans="1:12">
      <c r="A93" s="49">
        <v>0.624726</v>
      </c>
      <c r="B93" s="49">
        <v>0.50189799999999996</v>
      </c>
      <c r="C93">
        <v>36.967399999999998</v>
      </c>
      <c r="D93">
        <v>0</v>
      </c>
      <c r="E93" t="s">
        <v>2650</v>
      </c>
      <c r="F93" s="49">
        <f t="shared" si="7"/>
        <v>92</v>
      </c>
      <c r="J93" s="49">
        <f t="shared" si="4"/>
        <v>6.2472599999999998</v>
      </c>
      <c r="K93" s="49">
        <f t="shared" si="5"/>
        <v>50.189799999999998</v>
      </c>
      <c r="L93" s="49">
        <f t="shared" si="6"/>
        <v>8.0338900574011642</v>
      </c>
    </row>
    <row r="94" spans="1:12">
      <c r="A94" s="49">
        <v>0.62417199999999995</v>
      </c>
      <c r="B94" s="49">
        <v>0.50609300000000002</v>
      </c>
      <c r="C94">
        <v>37.3733</v>
      </c>
      <c r="D94">
        <v>0</v>
      </c>
      <c r="E94" t="s">
        <v>2651</v>
      </c>
      <c r="F94" s="49">
        <f t="shared" si="7"/>
        <v>93</v>
      </c>
      <c r="J94" s="49">
        <f t="shared" si="4"/>
        <v>6.241719999999999</v>
      </c>
      <c r="K94" s="49">
        <f t="shared" si="5"/>
        <v>50.609300000000005</v>
      </c>
      <c r="L94" s="49">
        <f t="shared" si="6"/>
        <v>8.1082297828162773</v>
      </c>
    </row>
    <row r="95" spans="1:12">
      <c r="A95" s="49">
        <v>0.62332200000000004</v>
      </c>
      <c r="B95" s="49">
        <v>0.51017400000000002</v>
      </c>
      <c r="C95">
        <v>37.779899999999998</v>
      </c>
      <c r="D95">
        <v>0</v>
      </c>
      <c r="E95" t="s">
        <v>2652</v>
      </c>
      <c r="F95" s="49">
        <f t="shared" si="7"/>
        <v>94</v>
      </c>
      <c r="J95" s="49">
        <f t="shared" si="4"/>
        <v>6.2332200000000002</v>
      </c>
      <c r="K95" s="49">
        <f t="shared" si="5"/>
        <v>51.017400000000002</v>
      </c>
      <c r="L95" s="49">
        <f t="shared" si="6"/>
        <v>8.1847584394582569</v>
      </c>
    </row>
    <row r="96" spans="1:12">
      <c r="A96" s="49">
        <v>0.62222299999999997</v>
      </c>
      <c r="B96" s="49">
        <v>0.51370499999999997</v>
      </c>
      <c r="C96">
        <v>38.193199999999997</v>
      </c>
      <c r="D96">
        <v>0</v>
      </c>
      <c r="E96" t="s">
        <v>2653</v>
      </c>
      <c r="F96" s="49">
        <f t="shared" si="7"/>
        <v>95</v>
      </c>
      <c r="J96" s="49">
        <f t="shared" si="4"/>
        <v>6.2222299999999997</v>
      </c>
      <c r="K96" s="49">
        <f t="shared" si="5"/>
        <v>51.3705</v>
      </c>
      <c r="L96" s="49">
        <f t="shared" si="6"/>
        <v>8.2559628943320966</v>
      </c>
    </row>
    <row r="97" spans="1:12">
      <c r="A97" s="49">
        <v>0.62104499999999996</v>
      </c>
      <c r="B97" s="49">
        <v>0.517042</v>
      </c>
      <c r="C97">
        <v>38.590000000000003</v>
      </c>
      <c r="D97">
        <v>0</v>
      </c>
      <c r="E97" t="s">
        <v>2654</v>
      </c>
      <c r="F97" s="49">
        <f t="shared" si="7"/>
        <v>96</v>
      </c>
      <c r="J97" s="49">
        <f t="shared" si="4"/>
        <v>6.2104499999999998</v>
      </c>
      <c r="K97" s="49">
        <f t="shared" si="5"/>
        <v>51.7042</v>
      </c>
      <c r="L97" s="49">
        <f t="shared" si="6"/>
        <v>8.3253548454620852</v>
      </c>
    </row>
    <row r="98" spans="1:12">
      <c r="A98" s="49">
        <v>0.62077499999999997</v>
      </c>
      <c r="B98" s="49">
        <v>0.52086299999999996</v>
      </c>
      <c r="C98">
        <v>38.997999999999998</v>
      </c>
      <c r="D98">
        <v>0</v>
      </c>
      <c r="E98" t="s">
        <v>2655</v>
      </c>
      <c r="F98" s="49">
        <f t="shared" si="7"/>
        <v>97</v>
      </c>
      <c r="J98" s="49">
        <f t="shared" si="4"/>
        <v>6.2077499999999999</v>
      </c>
      <c r="K98" s="49">
        <f t="shared" si="5"/>
        <v>52.086299999999994</v>
      </c>
      <c r="L98" s="49">
        <f t="shared" si="6"/>
        <v>8.3905279690709182</v>
      </c>
    </row>
    <row r="99" spans="1:12">
      <c r="A99" s="49">
        <v>0.62149500000000002</v>
      </c>
      <c r="B99" s="49">
        <v>0.524949</v>
      </c>
      <c r="C99">
        <v>39.406100000000002</v>
      </c>
      <c r="D99">
        <v>0</v>
      </c>
      <c r="E99" t="s">
        <v>2656</v>
      </c>
      <c r="F99" s="49">
        <f t="shared" si="7"/>
        <v>98</v>
      </c>
      <c r="J99" s="49">
        <f t="shared" si="4"/>
        <v>6.21495</v>
      </c>
      <c r="K99" s="49">
        <f t="shared" si="5"/>
        <v>52.494900000000001</v>
      </c>
      <c r="L99" s="49">
        <f t="shared" si="6"/>
        <v>8.4465522651026959</v>
      </c>
    </row>
    <row r="100" spans="1:12">
      <c r="A100" s="49">
        <v>0.622336</v>
      </c>
      <c r="B100" s="49">
        <v>0.52877099999999999</v>
      </c>
      <c r="C100">
        <v>39.808399999999999</v>
      </c>
      <c r="D100">
        <v>0</v>
      </c>
      <c r="E100" t="s">
        <v>2657</v>
      </c>
      <c r="F100" s="49">
        <f t="shared" si="7"/>
        <v>99</v>
      </c>
      <c r="J100" s="49">
        <f t="shared" si="4"/>
        <v>6.2233599999999996</v>
      </c>
      <c r="K100" s="49">
        <f t="shared" si="5"/>
        <v>52.877099999999999</v>
      </c>
      <c r="L100" s="49">
        <f t="shared" si="6"/>
        <v>8.4965517019744965</v>
      </c>
    </row>
    <row r="101" spans="1:12">
      <c r="A101" s="49">
        <v>0.62298799999999999</v>
      </c>
      <c r="B101" s="49">
        <v>0.53276000000000001</v>
      </c>
      <c r="C101">
        <v>40.218200000000003</v>
      </c>
      <c r="D101">
        <v>0</v>
      </c>
      <c r="E101" t="s">
        <v>2658</v>
      </c>
      <c r="F101" s="49">
        <f t="shared" si="7"/>
        <v>100</v>
      </c>
      <c r="J101" s="49">
        <f t="shared" si="4"/>
        <v>6.2298799999999996</v>
      </c>
      <c r="K101" s="49">
        <f t="shared" si="5"/>
        <v>53.276000000000003</v>
      </c>
      <c r="L101" s="49">
        <f t="shared" si="6"/>
        <v>8.5516895991576085</v>
      </c>
    </row>
    <row r="102" spans="1:12">
      <c r="A102" s="49">
        <v>0.62349100000000002</v>
      </c>
      <c r="B102" s="49">
        <v>0.53662100000000001</v>
      </c>
      <c r="C102">
        <v>40.623699999999999</v>
      </c>
      <c r="D102">
        <v>0</v>
      </c>
      <c r="E102" t="s">
        <v>2659</v>
      </c>
      <c r="F102" s="49">
        <f t="shared" si="7"/>
        <v>101</v>
      </c>
      <c r="J102" s="49">
        <f t="shared" si="4"/>
        <v>6.2349100000000002</v>
      </c>
      <c r="K102" s="49">
        <f t="shared" si="5"/>
        <v>53.662100000000002</v>
      </c>
      <c r="L102" s="49">
        <f t="shared" si="6"/>
        <v>8.6067160552437816</v>
      </c>
    </row>
    <row r="103" spans="1:12">
      <c r="A103" s="49">
        <v>0.62398900000000002</v>
      </c>
      <c r="B103" s="49">
        <v>0.54095099999999996</v>
      </c>
      <c r="C103">
        <v>41.028500000000001</v>
      </c>
      <c r="D103">
        <v>0</v>
      </c>
      <c r="E103" t="s">
        <v>2660</v>
      </c>
      <c r="F103" s="49">
        <f t="shared" si="7"/>
        <v>102</v>
      </c>
      <c r="J103" s="49">
        <f t="shared" si="4"/>
        <v>6.2398899999999999</v>
      </c>
      <c r="K103" s="49">
        <f t="shared" si="5"/>
        <v>54.095099999999995</v>
      </c>
      <c r="L103" s="49">
        <f t="shared" si="6"/>
        <v>8.669239361591309</v>
      </c>
    </row>
    <row r="104" spans="1:12">
      <c r="A104" s="49">
        <v>0.62454900000000002</v>
      </c>
      <c r="B104" s="49">
        <v>0.54545399999999999</v>
      </c>
      <c r="C104">
        <v>41.439900000000002</v>
      </c>
      <c r="D104">
        <v>0</v>
      </c>
      <c r="E104" t="s">
        <v>2661</v>
      </c>
      <c r="F104" s="49">
        <f t="shared" si="7"/>
        <v>103</v>
      </c>
      <c r="J104" s="49">
        <f t="shared" si="4"/>
        <v>6.2454900000000002</v>
      </c>
      <c r="K104" s="49">
        <f t="shared" si="5"/>
        <v>54.545400000000001</v>
      </c>
      <c r="L104" s="49">
        <f t="shared" si="6"/>
        <v>8.7335661413275822</v>
      </c>
    </row>
    <row r="105" spans="1:12">
      <c r="A105" s="49">
        <v>0.62495900000000004</v>
      </c>
      <c r="B105" s="49">
        <v>0.54943500000000001</v>
      </c>
      <c r="C105">
        <v>41.841200000000001</v>
      </c>
      <c r="D105">
        <v>0</v>
      </c>
      <c r="E105" t="s">
        <v>2662</v>
      </c>
      <c r="F105" s="49">
        <f t="shared" si="7"/>
        <v>104</v>
      </c>
      <c r="J105" s="49">
        <f t="shared" si="4"/>
        <v>6.2495900000000004</v>
      </c>
      <c r="K105" s="49">
        <f t="shared" si="5"/>
        <v>54.9435</v>
      </c>
      <c r="L105" s="49">
        <f t="shared" si="6"/>
        <v>8.7915367248091467</v>
      </c>
    </row>
    <row r="106" spans="1:12">
      <c r="A106" s="49">
        <v>0.62519599999999997</v>
      </c>
      <c r="B106" s="49">
        <v>0.55156400000000005</v>
      </c>
      <c r="C106">
        <v>42.247500000000002</v>
      </c>
      <c r="D106">
        <v>0</v>
      </c>
      <c r="E106" t="s">
        <v>2663</v>
      </c>
      <c r="F106" s="49">
        <f t="shared" si="7"/>
        <v>105</v>
      </c>
      <c r="J106" s="49">
        <f t="shared" si="4"/>
        <v>6.2519599999999995</v>
      </c>
      <c r="K106" s="49">
        <f t="shared" si="5"/>
        <v>55.156400000000005</v>
      </c>
      <c r="L106" s="49">
        <f t="shared" si="6"/>
        <v>8.8222573400981474</v>
      </c>
    </row>
    <row r="107" spans="1:12">
      <c r="A107" s="49">
        <v>0.62532399999999999</v>
      </c>
      <c r="B107" s="49">
        <v>0.55185200000000001</v>
      </c>
      <c r="C107">
        <v>42.6539</v>
      </c>
      <c r="D107">
        <v>0</v>
      </c>
      <c r="E107" t="s">
        <v>2664</v>
      </c>
      <c r="F107" s="49">
        <f t="shared" si="7"/>
        <v>106</v>
      </c>
      <c r="J107" s="49">
        <f t="shared" si="4"/>
        <v>6.2532399999999999</v>
      </c>
      <c r="K107" s="49">
        <f t="shared" si="5"/>
        <v>55.185200000000002</v>
      </c>
      <c r="L107" s="49">
        <f t="shared" si="6"/>
        <v>8.8250570904043339</v>
      </c>
    </row>
    <row r="108" spans="1:12">
      <c r="A108" s="49">
        <v>0.62549900000000003</v>
      </c>
      <c r="B108" s="49">
        <v>0.55252999999999997</v>
      </c>
      <c r="C108">
        <v>43.060499999999998</v>
      </c>
      <c r="D108">
        <v>0</v>
      </c>
      <c r="E108" t="s">
        <v>2665</v>
      </c>
      <c r="F108" s="49">
        <f t="shared" si="7"/>
        <v>107</v>
      </c>
      <c r="J108" s="49">
        <f t="shared" si="4"/>
        <v>6.2549900000000003</v>
      </c>
      <c r="K108" s="49">
        <f t="shared" si="5"/>
        <v>55.253</v>
      </c>
      <c r="L108" s="49">
        <f t="shared" si="6"/>
        <v>8.8334273915705701</v>
      </c>
    </row>
    <row r="109" spans="1:12">
      <c r="A109" s="49">
        <v>0.62504899999999997</v>
      </c>
      <c r="B109" s="49">
        <v>0.55131200000000002</v>
      </c>
      <c r="C109">
        <v>43.469499999999996</v>
      </c>
      <c r="D109">
        <v>0</v>
      </c>
      <c r="E109" t="s">
        <v>2666</v>
      </c>
      <c r="F109" s="49">
        <f t="shared" si="7"/>
        <v>108</v>
      </c>
      <c r="J109" s="49">
        <f t="shared" si="4"/>
        <v>6.2504899999999992</v>
      </c>
      <c r="K109" s="49">
        <f t="shared" si="5"/>
        <v>55.1312</v>
      </c>
      <c r="L109" s="49">
        <f t="shared" si="6"/>
        <v>8.820300488441708</v>
      </c>
    </row>
    <row r="110" spans="1:12">
      <c r="A110" s="49">
        <v>0.62359299999999995</v>
      </c>
      <c r="B110" s="49">
        <v>0.55003999999999997</v>
      </c>
      <c r="C110">
        <v>43.873399999999997</v>
      </c>
      <c r="D110">
        <v>0</v>
      </c>
      <c r="E110" t="s">
        <v>2667</v>
      </c>
      <c r="F110" s="49">
        <f t="shared" si="7"/>
        <v>109</v>
      </c>
      <c r="J110" s="49">
        <f t="shared" si="4"/>
        <v>6.2359299999999998</v>
      </c>
      <c r="K110" s="49">
        <f t="shared" si="5"/>
        <v>55.003999999999998</v>
      </c>
      <c r="L110" s="49">
        <f t="shared" si="6"/>
        <v>8.8204967021759391</v>
      </c>
    </row>
    <row r="111" spans="1:12">
      <c r="A111" s="49">
        <v>0.621251</v>
      </c>
      <c r="B111" s="49">
        <v>0.549211</v>
      </c>
      <c r="C111">
        <v>44.278300000000002</v>
      </c>
      <c r="D111">
        <v>0</v>
      </c>
      <c r="E111" t="s">
        <v>2668</v>
      </c>
      <c r="F111" s="49">
        <f t="shared" si="7"/>
        <v>110</v>
      </c>
      <c r="J111" s="49">
        <f t="shared" si="4"/>
        <v>6.21251</v>
      </c>
      <c r="K111" s="49">
        <f t="shared" si="5"/>
        <v>54.921100000000003</v>
      </c>
      <c r="L111" s="49">
        <f t="shared" si="6"/>
        <v>8.8404042810393868</v>
      </c>
    </row>
    <row r="112" spans="1:12">
      <c r="A112" s="49">
        <v>0.61758299999999999</v>
      </c>
      <c r="B112" s="49">
        <v>0.55005599999999999</v>
      </c>
      <c r="C112">
        <v>44.689500000000002</v>
      </c>
      <c r="D112">
        <v>0</v>
      </c>
      <c r="E112" t="s">
        <v>2669</v>
      </c>
      <c r="F112" s="49">
        <f t="shared" si="7"/>
        <v>111</v>
      </c>
      <c r="J112" s="49">
        <f t="shared" si="4"/>
        <v>6.1758299999999995</v>
      </c>
      <c r="K112" s="49">
        <f t="shared" si="5"/>
        <v>55.005600000000001</v>
      </c>
      <c r="L112" s="49">
        <f t="shared" si="6"/>
        <v>8.9065923122883905</v>
      </c>
    </row>
    <row r="113" spans="1:12">
      <c r="A113" s="49">
        <v>0.61286700000000005</v>
      </c>
      <c r="B113" s="49">
        <v>0.55255100000000001</v>
      </c>
      <c r="C113">
        <v>45.0899</v>
      </c>
      <c r="D113">
        <v>0</v>
      </c>
      <c r="E113" t="s">
        <v>2670</v>
      </c>
      <c r="F113" s="49">
        <f t="shared" si="7"/>
        <v>112</v>
      </c>
      <c r="J113" s="49">
        <f t="shared" si="4"/>
        <v>6.1286700000000005</v>
      </c>
      <c r="K113" s="49">
        <f t="shared" si="5"/>
        <v>55.255099999999999</v>
      </c>
      <c r="L113" s="49">
        <f t="shared" si="6"/>
        <v>9.0158386729910394</v>
      </c>
    </row>
    <row r="114" spans="1:12">
      <c r="A114" s="49">
        <v>0.60783100000000001</v>
      </c>
      <c r="B114" s="49">
        <v>0.555454</v>
      </c>
      <c r="C114">
        <v>45.501100000000001</v>
      </c>
      <c r="D114">
        <v>0</v>
      </c>
      <c r="E114" t="s">
        <v>2671</v>
      </c>
      <c r="F114" s="49">
        <f t="shared" si="7"/>
        <v>113</v>
      </c>
      <c r="J114" s="49">
        <f t="shared" si="4"/>
        <v>6.0783100000000001</v>
      </c>
      <c r="K114" s="49">
        <f t="shared" si="5"/>
        <v>55.545400000000001</v>
      </c>
      <c r="L114" s="49">
        <f t="shared" si="6"/>
        <v>9.1382966646979185</v>
      </c>
    </row>
    <row r="115" spans="1:12">
      <c r="A115" s="49">
        <v>0.60282899999999995</v>
      </c>
      <c r="B115" s="49">
        <v>0.55866099999999996</v>
      </c>
      <c r="C115">
        <v>45.905299999999997</v>
      </c>
      <c r="D115">
        <v>0</v>
      </c>
      <c r="E115" t="s">
        <v>2672</v>
      </c>
      <c r="F115" s="49">
        <f t="shared" si="7"/>
        <v>114</v>
      </c>
      <c r="J115" s="49">
        <f t="shared" si="4"/>
        <v>6.0282899999999993</v>
      </c>
      <c r="K115" s="49">
        <f t="shared" si="5"/>
        <v>55.866099999999996</v>
      </c>
      <c r="L115" s="49">
        <f t="shared" si="6"/>
        <v>9.2673212469871231</v>
      </c>
    </row>
    <row r="116" spans="1:12">
      <c r="A116" s="49">
        <v>0.59748699999999999</v>
      </c>
      <c r="B116" s="49">
        <v>0.56188400000000005</v>
      </c>
      <c r="C116">
        <v>46.310499999999998</v>
      </c>
      <c r="D116">
        <v>0</v>
      </c>
      <c r="E116" t="s">
        <v>2673</v>
      </c>
      <c r="F116" s="49">
        <f t="shared" si="7"/>
        <v>115</v>
      </c>
      <c r="J116" s="49">
        <f t="shared" si="4"/>
        <v>5.9748700000000001</v>
      </c>
      <c r="K116" s="49">
        <f t="shared" si="5"/>
        <v>56.188400000000001</v>
      </c>
      <c r="L116" s="49">
        <f t="shared" si="6"/>
        <v>9.4041209264804095</v>
      </c>
    </row>
    <row r="117" spans="1:12">
      <c r="A117" s="49">
        <v>0.59234299999999995</v>
      </c>
      <c r="B117" s="49">
        <v>0.56335400000000002</v>
      </c>
      <c r="C117">
        <v>46.7196</v>
      </c>
      <c r="D117">
        <v>0</v>
      </c>
      <c r="E117" t="s">
        <v>2674</v>
      </c>
      <c r="F117" s="49">
        <f t="shared" si="7"/>
        <v>116</v>
      </c>
      <c r="J117" s="49">
        <f t="shared" si="4"/>
        <v>5.9234299999999998</v>
      </c>
      <c r="K117" s="49">
        <f t="shared" si="5"/>
        <v>56.3354</v>
      </c>
      <c r="L117" s="49">
        <f t="shared" si="6"/>
        <v>9.5106044977318884</v>
      </c>
    </row>
    <row r="118" spans="1:12">
      <c r="A118" s="49">
        <v>0.58781000000000005</v>
      </c>
      <c r="B118" s="49">
        <v>0.56599900000000003</v>
      </c>
      <c r="C118">
        <v>47.1218</v>
      </c>
      <c r="D118">
        <v>0</v>
      </c>
      <c r="E118" t="s">
        <v>2675</v>
      </c>
      <c r="F118" s="49">
        <f t="shared" si="7"/>
        <v>117</v>
      </c>
      <c r="J118" s="49">
        <f t="shared" si="4"/>
        <v>5.8781000000000008</v>
      </c>
      <c r="K118" s="49">
        <f t="shared" si="5"/>
        <v>56.599900000000005</v>
      </c>
      <c r="L118" s="49">
        <f t="shared" si="6"/>
        <v>9.6289447270376485</v>
      </c>
    </row>
    <row r="119" spans="1:12">
      <c r="A119" s="49">
        <v>0.58402399999999999</v>
      </c>
      <c r="B119" s="49">
        <v>0.57001599999999997</v>
      </c>
      <c r="C119">
        <v>47.528700000000001</v>
      </c>
      <c r="D119">
        <v>0</v>
      </c>
      <c r="E119" t="s">
        <v>2676</v>
      </c>
      <c r="F119" s="49">
        <f t="shared" si="7"/>
        <v>118</v>
      </c>
      <c r="J119" s="49">
        <f t="shared" si="4"/>
        <v>5.8402399999999997</v>
      </c>
      <c r="K119" s="49">
        <f t="shared" si="5"/>
        <v>57.001599999999996</v>
      </c>
      <c r="L119" s="49">
        <f t="shared" si="6"/>
        <v>9.7601468432804133</v>
      </c>
    </row>
    <row r="120" spans="1:12">
      <c r="A120" s="49">
        <v>0.58028400000000002</v>
      </c>
      <c r="B120" s="49">
        <v>0.57100300000000004</v>
      </c>
      <c r="C120">
        <v>47.940800000000003</v>
      </c>
      <c r="D120">
        <v>0</v>
      </c>
      <c r="E120" t="s">
        <v>2677</v>
      </c>
      <c r="F120" s="49">
        <f t="shared" si="7"/>
        <v>119</v>
      </c>
      <c r="J120" s="49">
        <f t="shared" si="4"/>
        <v>5.8028399999999998</v>
      </c>
      <c r="K120" s="49">
        <f t="shared" si="5"/>
        <v>57.100300000000004</v>
      </c>
      <c r="L120" s="49">
        <f t="shared" si="6"/>
        <v>9.8400610735432998</v>
      </c>
    </row>
    <row r="121" spans="1:12">
      <c r="A121" s="49">
        <v>0.57758299999999996</v>
      </c>
      <c r="B121" s="49">
        <v>0.57500899999999999</v>
      </c>
      <c r="C121">
        <v>48.343000000000004</v>
      </c>
      <c r="D121">
        <v>0</v>
      </c>
      <c r="E121" t="s">
        <v>2678</v>
      </c>
      <c r="F121" s="49">
        <f t="shared" si="7"/>
        <v>120</v>
      </c>
      <c r="J121" s="49">
        <f t="shared" si="4"/>
        <v>5.7758299999999991</v>
      </c>
      <c r="K121" s="49">
        <f t="shared" si="5"/>
        <v>57.500900000000001</v>
      </c>
      <c r="L121" s="49">
        <f t="shared" si="6"/>
        <v>9.9554349764449448</v>
      </c>
    </row>
    <row r="122" spans="1:12">
      <c r="A122" s="49">
        <v>0.57499999999999996</v>
      </c>
      <c r="B122" s="49">
        <v>0.57912399999999997</v>
      </c>
      <c r="C122">
        <v>48.747799999999998</v>
      </c>
      <c r="D122">
        <v>0</v>
      </c>
      <c r="E122" t="s">
        <v>2679</v>
      </c>
      <c r="F122" s="49">
        <f t="shared" si="7"/>
        <v>121</v>
      </c>
      <c r="J122" s="49">
        <f t="shared" si="4"/>
        <v>5.75</v>
      </c>
      <c r="K122" s="49">
        <f t="shared" si="5"/>
        <v>57.912399999999998</v>
      </c>
      <c r="L122" s="49">
        <f t="shared" si="6"/>
        <v>10.071721739130435</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45823.586550925924</v>
      </c>
      <c r="B2" t="s">
        <v>2680</v>
      </c>
      <c r="C2" s="49"/>
      <c r="D2" s="49"/>
      <c r="E2" s="49">
        <v>4.9234099999999996</v>
      </c>
      <c r="F2" s="49">
        <v>3.0234999999999999</v>
      </c>
      <c r="G2" s="49">
        <v>0.53892700000000004</v>
      </c>
      <c r="H2" s="49">
        <v>0</v>
      </c>
      <c r="I2" s="49">
        <v>9.3814600000000006</v>
      </c>
      <c r="J2" s="49">
        <v>152</v>
      </c>
      <c r="K2" s="49">
        <v>152</v>
      </c>
      <c r="L2" s="49">
        <v>100</v>
      </c>
      <c r="M2" s="521" t="s">
        <v>1549</v>
      </c>
      <c r="O2" s="565" t="str">
        <f>IF(FH_info!B2="","",TRIM(MID(SUBSTITUTE(FH_info!B2,"^",REPT(" ",LEN(FH_info!B2))),LEN(FH_info!B2)*2-LEN(FH_info!B2)+1,LEN(FH_info!B2))))</f>
        <v>BXBr</v>
      </c>
      <c r="P2" s="565" t="str">
        <f>IF(FH_info!O2="","",TRIM(MID(SUBSTITUTE(FH_info!O2," ",REPT(" ",LEN(FH_info!O2))),LEN(FH_info!O2)*1-LEN(FH_info!O2)+1,LEN(FH_info!O2))))</f>
        <v>BXBr</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9</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9.3814639999999994</v>
      </c>
      <c r="D2">
        <f>MAX(B2:B257)</f>
        <v>10.997154</v>
      </c>
      <c r="G2" t="s">
        <v>1590</v>
      </c>
      <c r="H2">
        <v>4.9234140000000002</v>
      </c>
      <c r="I2">
        <v>9.3814639999999994</v>
      </c>
      <c r="J2">
        <v>0</v>
      </c>
      <c r="K2">
        <v>152</v>
      </c>
      <c r="L2">
        <v>152</v>
      </c>
      <c r="M2">
        <v>3.0235020000000001</v>
      </c>
      <c r="N2">
        <v>0.53892700000000004</v>
      </c>
      <c r="O2">
        <v>0.29044300000000001</v>
      </c>
    </row>
    <row r="3" spans="1:15">
      <c r="A3">
        <v>0</v>
      </c>
      <c r="B3">
        <v>0</v>
      </c>
      <c r="G3" t="s">
        <v>1591</v>
      </c>
      <c r="H3">
        <v>4.9234140000000002</v>
      </c>
      <c r="I3">
        <v>10.997154</v>
      </c>
      <c r="J3">
        <v>0</v>
      </c>
      <c r="K3">
        <v>11</v>
      </c>
      <c r="L3">
        <v>11</v>
      </c>
      <c r="M3">
        <v>1.4154580000000001</v>
      </c>
      <c r="N3">
        <v>0.85838400000000004</v>
      </c>
      <c r="O3">
        <v>0.73682300000000001</v>
      </c>
    </row>
    <row r="4" spans="1:15">
      <c r="A4">
        <v>0</v>
      </c>
      <c r="B4">
        <v>0</v>
      </c>
    </row>
    <row r="5" spans="1:15">
      <c r="A5">
        <v>0</v>
      </c>
      <c r="B5">
        <v>2.9681299999999999</v>
      </c>
    </row>
    <row r="6" spans="1:15">
      <c r="A6">
        <v>0</v>
      </c>
      <c r="B6">
        <v>0</v>
      </c>
    </row>
    <row r="7" spans="1:15">
      <c r="A7">
        <v>0</v>
      </c>
      <c r="B7">
        <v>0</v>
      </c>
    </row>
    <row r="8" spans="1:15">
      <c r="A8">
        <v>0</v>
      </c>
      <c r="B8">
        <v>7.7303249999999997</v>
      </c>
    </row>
    <row r="9" spans="1:15">
      <c r="A9">
        <v>0</v>
      </c>
      <c r="B9">
        <v>0</v>
      </c>
    </row>
    <row r="10" spans="1:15">
      <c r="A10">
        <v>0</v>
      </c>
      <c r="B10">
        <v>8.4669910000000002</v>
      </c>
    </row>
    <row r="11" spans="1:15">
      <c r="A11">
        <v>0</v>
      </c>
      <c r="B11">
        <v>0</v>
      </c>
    </row>
    <row r="12" spans="1:15">
      <c r="A12">
        <v>0</v>
      </c>
      <c r="B12">
        <v>0</v>
      </c>
    </row>
    <row r="13" spans="1:15">
      <c r="A13">
        <v>0</v>
      </c>
      <c r="B13">
        <v>10.997154</v>
      </c>
    </row>
    <row r="14" spans="1:15">
      <c r="A14">
        <v>0</v>
      </c>
      <c r="B14">
        <v>0</v>
      </c>
    </row>
    <row r="15" spans="1:15">
      <c r="A15">
        <v>0</v>
      </c>
      <c r="B15">
        <v>10.146096999999999</v>
      </c>
    </row>
    <row r="16" spans="1:15">
      <c r="A16">
        <v>0</v>
      </c>
      <c r="B16">
        <v>0</v>
      </c>
    </row>
    <row r="17" spans="1:2">
      <c r="A17">
        <v>0</v>
      </c>
      <c r="B17">
        <v>0</v>
      </c>
    </row>
    <row r="18" spans="1:2">
      <c r="A18">
        <v>1.9592999999999999E-2</v>
      </c>
      <c r="B18">
        <v>10.207561</v>
      </c>
    </row>
    <row r="19" spans="1:2">
      <c r="A19">
        <v>0</v>
      </c>
      <c r="B19">
        <v>0</v>
      </c>
    </row>
    <row r="20" spans="1:2">
      <c r="A20">
        <v>0</v>
      </c>
      <c r="B20">
        <v>0</v>
      </c>
    </row>
    <row r="21" spans="1:2">
      <c r="A21">
        <v>6.6670000000000002E-3</v>
      </c>
      <c r="B21">
        <v>9.4330890000000007</v>
      </c>
    </row>
    <row r="22" spans="1:2">
      <c r="A22">
        <v>0</v>
      </c>
      <c r="B22">
        <v>0</v>
      </c>
    </row>
    <row r="23" spans="1:2">
      <c r="A23">
        <v>2.4634E-2</v>
      </c>
      <c r="B23">
        <v>8.9373989999999992</v>
      </c>
    </row>
    <row r="24" spans="1:2">
      <c r="A24">
        <v>0</v>
      </c>
      <c r="B24">
        <v>0</v>
      </c>
    </row>
    <row r="25" spans="1:2">
      <c r="A25">
        <v>0</v>
      </c>
      <c r="B25">
        <v>0</v>
      </c>
    </row>
    <row r="26" spans="1:2">
      <c r="A26">
        <v>1.187E-2</v>
      </c>
      <c r="B26">
        <v>8.7197560000000003</v>
      </c>
    </row>
    <row r="27" spans="1:2">
      <c r="A27">
        <v>0</v>
      </c>
      <c r="B27">
        <v>0</v>
      </c>
    </row>
    <row r="28" spans="1:2">
      <c r="A28">
        <v>3.2275999999999999E-2</v>
      </c>
      <c r="B28">
        <v>8.9950410000000005</v>
      </c>
    </row>
    <row r="29" spans="1:2">
      <c r="A29">
        <v>0</v>
      </c>
      <c r="B29">
        <v>0</v>
      </c>
    </row>
    <row r="30" spans="1:2">
      <c r="A30">
        <v>0</v>
      </c>
      <c r="B30">
        <v>0</v>
      </c>
    </row>
    <row r="31" spans="1:2">
      <c r="A31">
        <v>8.6990000000000001E-3</v>
      </c>
      <c r="B31">
        <v>9.3695120000000003</v>
      </c>
    </row>
    <row r="32" spans="1:2">
      <c r="A32">
        <v>0</v>
      </c>
      <c r="B32">
        <v>0</v>
      </c>
    </row>
    <row r="33" spans="1:2">
      <c r="A33">
        <v>1.9918999999999999E-2</v>
      </c>
      <c r="B33">
        <v>9.0108130000000006</v>
      </c>
    </row>
    <row r="34" spans="1:2">
      <c r="A34">
        <v>0</v>
      </c>
      <c r="B34">
        <v>0</v>
      </c>
    </row>
    <row r="35" spans="1:2">
      <c r="A35">
        <v>0</v>
      </c>
      <c r="B35">
        <v>0</v>
      </c>
    </row>
    <row r="36" spans="1:2">
      <c r="A36">
        <v>2.4715000000000001E-2</v>
      </c>
      <c r="B36">
        <v>9.0784559999999992</v>
      </c>
    </row>
    <row r="37" spans="1:2">
      <c r="A37">
        <v>0</v>
      </c>
      <c r="B37">
        <v>0</v>
      </c>
    </row>
    <row r="38" spans="1:2">
      <c r="A38">
        <v>0</v>
      </c>
      <c r="B38">
        <v>0</v>
      </c>
    </row>
    <row r="39" spans="1:2">
      <c r="A39">
        <v>4.4714999999999998E-2</v>
      </c>
      <c r="B39">
        <v>8.8377239999999997</v>
      </c>
    </row>
    <row r="40" spans="1:2">
      <c r="A40">
        <v>0</v>
      </c>
      <c r="B40">
        <v>0</v>
      </c>
    </row>
    <row r="41" spans="1:2">
      <c r="A41">
        <v>6.5041000000000002E-2</v>
      </c>
      <c r="B41">
        <v>8.6943090000000005</v>
      </c>
    </row>
    <row r="42" spans="1:2">
      <c r="A42">
        <v>0</v>
      </c>
      <c r="B42">
        <v>0</v>
      </c>
    </row>
    <row r="43" spans="1:2">
      <c r="A43">
        <v>0</v>
      </c>
      <c r="B43">
        <v>0</v>
      </c>
    </row>
    <row r="44" spans="1:2">
      <c r="A44">
        <v>6.4064999999999997E-2</v>
      </c>
      <c r="B44">
        <v>8.4943089999999994</v>
      </c>
    </row>
    <row r="45" spans="1:2">
      <c r="A45">
        <v>0</v>
      </c>
      <c r="B45">
        <v>0</v>
      </c>
    </row>
    <row r="46" spans="1:2">
      <c r="A46">
        <v>2.1301E-2</v>
      </c>
      <c r="B46">
        <v>8.2742269999999998</v>
      </c>
    </row>
    <row r="47" spans="1:2">
      <c r="A47">
        <v>0</v>
      </c>
      <c r="B47">
        <v>0</v>
      </c>
    </row>
    <row r="48" spans="1:2">
      <c r="A48">
        <v>0</v>
      </c>
      <c r="B48">
        <v>0</v>
      </c>
    </row>
    <row r="49" spans="1:2">
      <c r="A49">
        <v>9.6910999999999997E-2</v>
      </c>
      <c r="B49">
        <v>8.1510569999999998</v>
      </c>
    </row>
    <row r="50" spans="1:2">
      <c r="A50">
        <v>0</v>
      </c>
      <c r="B50">
        <v>0</v>
      </c>
    </row>
    <row r="51" spans="1:2">
      <c r="A51">
        <v>7.0487999999999995E-2</v>
      </c>
      <c r="B51">
        <v>8.1252030000000008</v>
      </c>
    </row>
    <row r="52" spans="1:2">
      <c r="A52">
        <v>0</v>
      </c>
      <c r="B52">
        <v>0</v>
      </c>
    </row>
    <row r="53" spans="1:2">
      <c r="A53">
        <v>0</v>
      </c>
      <c r="B53">
        <v>0</v>
      </c>
    </row>
    <row r="54" spans="1:2">
      <c r="A54">
        <v>0.12869900000000001</v>
      </c>
      <c r="B54">
        <v>7.989268</v>
      </c>
    </row>
    <row r="55" spans="1:2">
      <c r="A55">
        <v>0</v>
      </c>
      <c r="B55">
        <v>0</v>
      </c>
    </row>
    <row r="56" spans="1:2">
      <c r="A56">
        <v>0</v>
      </c>
      <c r="B56">
        <v>0</v>
      </c>
    </row>
    <row r="57" spans="1:2">
      <c r="A57">
        <v>6.7641999999999994E-2</v>
      </c>
      <c r="B57">
        <v>7.9707319999999999</v>
      </c>
    </row>
    <row r="58" spans="1:2">
      <c r="A58">
        <v>0</v>
      </c>
      <c r="B58">
        <v>0</v>
      </c>
    </row>
    <row r="59" spans="1:2">
      <c r="A59">
        <v>0.18934999999999999</v>
      </c>
      <c r="B59">
        <v>8.1347970000000007</v>
      </c>
    </row>
    <row r="60" spans="1:2">
      <c r="A60">
        <v>0</v>
      </c>
      <c r="B60">
        <v>0</v>
      </c>
    </row>
    <row r="61" spans="1:2">
      <c r="A61">
        <v>0</v>
      </c>
      <c r="B61">
        <v>0</v>
      </c>
    </row>
    <row r="62" spans="1:2">
      <c r="A62">
        <v>7.6504000000000003E-2</v>
      </c>
      <c r="B62">
        <v>7.9986179999999996</v>
      </c>
    </row>
    <row r="63" spans="1:2">
      <c r="A63">
        <v>0</v>
      </c>
      <c r="B63">
        <v>0</v>
      </c>
    </row>
    <row r="64" spans="1:2">
      <c r="A64">
        <v>9.7886000000000001E-2</v>
      </c>
      <c r="B64">
        <v>8.2112200000000009</v>
      </c>
    </row>
    <row r="65" spans="1:2">
      <c r="A65">
        <v>0</v>
      </c>
      <c r="B65">
        <v>0</v>
      </c>
    </row>
    <row r="66" spans="1:2">
      <c r="A66">
        <v>0</v>
      </c>
      <c r="B66">
        <v>0</v>
      </c>
    </row>
    <row r="67" spans="1:2">
      <c r="A67">
        <v>5.4472E-2</v>
      </c>
      <c r="B67">
        <v>8.3031699999999997</v>
      </c>
    </row>
    <row r="68" spans="1:2">
      <c r="A68">
        <v>0</v>
      </c>
      <c r="B68">
        <v>0</v>
      </c>
    </row>
    <row r="69" spans="1:2">
      <c r="A69">
        <v>0.12064999999999999</v>
      </c>
      <c r="B69">
        <v>8.3980479999999993</v>
      </c>
    </row>
    <row r="70" spans="1:2">
      <c r="A70">
        <v>0</v>
      </c>
      <c r="B70">
        <v>0</v>
      </c>
    </row>
    <row r="71" spans="1:2">
      <c r="A71">
        <v>0</v>
      </c>
      <c r="B71">
        <v>0</v>
      </c>
    </row>
    <row r="72" spans="1:2">
      <c r="A72">
        <v>8.1545000000000006E-2</v>
      </c>
      <c r="B72">
        <v>8.5091059999999992</v>
      </c>
    </row>
    <row r="73" spans="1:2">
      <c r="A73">
        <v>0</v>
      </c>
      <c r="B73">
        <v>0</v>
      </c>
    </row>
    <row r="74" spans="1:2">
      <c r="A74">
        <v>0</v>
      </c>
      <c r="B74">
        <v>0</v>
      </c>
    </row>
    <row r="75" spans="1:2">
      <c r="A75">
        <v>8.3984000000000003E-2</v>
      </c>
      <c r="B75">
        <v>8.4917890000000007</v>
      </c>
    </row>
    <row r="76" spans="1:2">
      <c r="A76">
        <v>0</v>
      </c>
      <c r="B76">
        <v>0</v>
      </c>
    </row>
    <row r="77" spans="1:2">
      <c r="A77">
        <v>0.13983699999999999</v>
      </c>
      <c r="B77">
        <v>8.4896750000000001</v>
      </c>
    </row>
    <row r="78" spans="1:2">
      <c r="A78">
        <v>0</v>
      </c>
      <c r="B78">
        <v>0</v>
      </c>
    </row>
    <row r="79" spans="1:2">
      <c r="A79">
        <v>0</v>
      </c>
      <c r="B79">
        <v>0</v>
      </c>
    </row>
    <row r="80" spans="1:2">
      <c r="A80">
        <v>0.13122</v>
      </c>
      <c r="B80">
        <v>8.6321130000000004</v>
      </c>
    </row>
    <row r="81" spans="1:2">
      <c r="A81">
        <v>0</v>
      </c>
      <c r="B81">
        <v>0</v>
      </c>
    </row>
    <row r="82" spans="1:2">
      <c r="A82">
        <v>0.237398</v>
      </c>
      <c r="B82">
        <v>8.5998370000000008</v>
      </c>
    </row>
    <row r="83" spans="1:2">
      <c r="A83">
        <v>0</v>
      </c>
      <c r="B83">
        <v>0</v>
      </c>
    </row>
    <row r="84" spans="1:2">
      <c r="A84">
        <v>0</v>
      </c>
      <c r="B84">
        <v>0</v>
      </c>
    </row>
    <row r="85" spans="1:2">
      <c r="A85">
        <v>0.22154499999999999</v>
      </c>
      <c r="B85">
        <v>8.5148770000000003</v>
      </c>
    </row>
    <row r="86" spans="1:2">
      <c r="A86">
        <v>0</v>
      </c>
      <c r="B86">
        <v>0</v>
      </c>
    </row>
    <row r="87" spans="1:2">
      <c r="A87">
        <v>0</v>
      </c>
      <c r="B87">
        <v>0</v>
      </c>
    </row>
    <row r="88" spans="1:2">
      <c r="A88">
        <v>0.30235800000000002</v>
      </c>
      <c r="B88">
        <v>8.3817070000000005</v>
      </c>
    </row>
    <row r="89" spans="1:2">
      <c r="A89">
        <v>0</v>
      </c>
      <c r="B89">
        <v>0</v>
      </c>
    </row>
    <row r="90" spans="1:2">
      <c r="A90">
        <v>0.28650399999999998</v>
      </c>
      <c r="B90">
        <v>8.2639840000000007</v>
      </c>
    </row>
    <row r="91" spans="1:2">
      <c r="A91">
        <v>0</v>
      </c>
      <c r="B91">
        <v>0</v>
      </c>
    </row>
    <row r="92" spans="1:2">
      <c r="A92">
        <v>0</v>
      </c>
      <c r="B92">
        <v>0</v>
      </c>
    </row>
    <row r="93" spans="1:2">
      <c r="A93">
        <v>0.36487799999999998</v>
      </c>
      <c r="B93">
        <v>8.2424389999999992</v>
      </c>
    </row>
    <row r="94" spans="1:2">
      <c r="A94">
        <v>0</v>
      </c>
      <c r="B94">
        <v>0</v>
      </c>
    </row>
    <row r="95" spans="1:2">
      <c r="A95">
        <v>0.344553</v>
      </c>
      <c r="B95">
        <v>8.1703250000000001</v>
      </c>
    </row>
    <row r="96" spans="1:2">
      <c r="A96">
        <v>0</v>
      </c>
      <c r="B96">
        <v>0</v>
      </c>
    </row>
    <row r="97" spans="1:2">
      <c r="A97">
        <v>0</v>
      </c>
      <c r="B97">
        <v>0</v>
      </c>
    </row>
    <row r="98" spans="1:2">
      <c r="A98">
        <v>0.44284600000000002</v>
      </c>
      <c r="B98">
        <v>8.1035780000000006</v>
      </c>
    </row>
    <row r="99" spans="1:2">
      <c r="A99">
        <v>0</v>
      </c>
      <c r="B99">
        <v>0</v>
      </c>
    </row>
    <row r="100" spans="1:2">
      <c r="A100">
        <v>0.67203299999999999</v>
      </c>
      <c r="B100">
        <v>7.9343899999999996</v>
      </c>
    </row>
    <row r="101" spans="1:2">
      <c r="A101">
        <v>0</v>
      </c>
      <c r="B101">
        <v>0</v>
      </c>
    </row>
    <row r="102" spans="1:2">
      <c r="A102">
        <v>0</v>
      </c>
      <c r="B102">
        <v>0</v>
      </c>
    </row>
    <row r="103" spans="1:2">
      <c r="A103">
        <v>0.69195099999999998</v>
      </c>
      <c r="B103">
        <v>7.717886</v>
      </c>
    </row>
    <row r="104" spans="1:2">
      <c r="A104">
        <v>0</v>
      </c>
      <c r="B104">
        <v>0</v>
      </c>
    </row>
    <row r="105" spans="1:2">
      <c r="A105">
        <v>0</v>
      </c>
      <c r="B105">
        <v>0</v>
      </c>
    </row>
    <row r="106" spans="1:2">
      <c r="A106">
        <v>0.94699199999999994</v>
      </c>
      <c r="B106">
        <v>7.5240650000000002</v>
      </c>
    </row>
    <row r="107" spans="1:2">
      <c r="A107">
        <v>0</v>
      </c>
      <c r="B107">
        <v>0</v>
      </c>
    </row>
    <row r="108" spans="1:2">
      <c r="A108">
        <v>1.0827640000000001</v>
      </c>
      <c r="B108">
        <v>7.2198370000000001</v>
      </c>
    </row>
    <row r="109" spans="1:2">
      <c r="A109">
        <v>0</v>
      </c>
      <c r="B109">
        <v>0</v>
      </c>
    </row>
    <row r="110" spans="1:2">
      <c r="A110">
        <v>0</v>
      </c>
      <c r="B110">
        <v>0</v>
      </c>
    </row>
    <row r="111" spans="1:2">
      <c r="A111">
        <v>1.3006500000000001</v>
      </c>
      <c r="B111">
        <v>7.1121129999999999</v>
      </c>
    </row>
    <row r="112" spans="1:2">
      <c r="A112">
        <v>0</v>
      </c>
      <c r="B112">
        <v>0</v>
      </c>
    </row>
    <row r="113" spans="1:2">
      <c r="A113">
        <v>1.8396749999999999</v>
      </c>
      <c r="B113">
        <v>6.8221949999999998</v>
      </c>
    </row>
    <row r="114" spans="1:2">
      <c r="A114">
        <v>0</v>
      </c>
      <c r="B114">
        <v>0</v>
      </c>
    </row>
    <row r="115" spans="1:2">
      <c r="A115">
        <v>0</v>
      </c>
      <c r="B115">
        <v>0</v>
      </c>
    </row>
    <row r="116" spans="1:2">
      <c r="A116">
        <v>2.423333</v>
      </c>
      <c r="B116">
        <v>6.65</v>
      </c>
    </row>
    <row r="117" spans="1:2">
      <c r="A117">
        <v>0</v>
      </c>
      <c r="B117">
        <v>0</v>
      </c>
    </row>
    <row r="118" spans="1:2">
      <c r="A118">
        <v>2.8047970000000002</v>
      </c>
      <c r="B118">
        <v>6.4666670000000002</v>
      </c>
    </row>
    <row r="119" spans="1:2">
      <c r="A119">
        <v>0</v>
      </c>
      <c r="B119">
        <v>0</v>
      </c>
    </row>
    <row r="120" spans="1:2">
      <c r="A120">
        <v>0</v>
      </c>
      <c r="B120">
        <v>0</v>
      </c>
    </row>
    <row r="121" spans="1:2">
      <c r="A121">
        <v>3.002033</v>
      </c>
      <c r="B121">
        <v>6.1930889999999996</v>
      </c>
    </row>
    <row r="122" spans="1:2">
      <c r="A122">
        <v>0</v>
      </c>
      <c r="B122">
        <v>0</v>
      </c>
    </row>
    <row r="123" spans="1:2">
      <c r="A123">
        <v>0</v>
      </c>
      <c r="B123">
        <v>0</v>
      </c>
    </row>
    <row r="124" spans="1:2">
      <c r="A124">
        <v>2.7213820000000002</v>
      </c>
      <c r="B124">
        <v>5.9069919999999998</v>
      </c>
    </row>
    <row r="125" spans="1:2">
      <c r="A125">
        <v>0</v>
      </c>
      <c r="B125">
        <v>0</v>
      </c>
    </row>
    <row r="126" spans="1:2">
      <c r="A126">
        <v>3.3117890000000001</v>
      </c>
      <c r="B126">
        <v>5.6341460000000003</v>
      </c>
    </row>
    <row r="127" spans="1:2">
      <c r="A127">
        <v>0</v>
      </c>
      <c r="B127">
        <v>0</v>
      </c>
    </row>
    <row r="128" spans="1:2">
      <c r="A128">
        <v>0</v>
      </c>
      <c r="B128">
        <v>0</v>
      </c>
    </row>
    <row r="129" spans="1:2">
      <c r="A129">
        <v>3.467886</v>
      </c>
      <c r="B129">
        <v>5.4973169999999998</v>
      </c>
    </row>
    <row r="130" spans="1:2">
      <c r="A130">
        <v>0</v>
      </c>
      <c r="B130">
        <v>0</v>
      </c>
    </row>
    <row r="131" spans="1:2">
      <c r="A131">
        <v>4.0277240000000001</v>
      </c>
      <c r="B131">
        <v>5.329593</v>
      </c>
    </row>
    <row r="132" spans="1:2">
      <c r="A132">
        <v>0</v>
      </c>
      <c r="B132">
        <v>0</v>
      </c>
    </row>
    <row r="133" spans="1:2">
      <c r="A133">
        <v>0</v>
      </c>
      <c r="B133">
        <v>0</v>
      </c>
    </row>
    <row r="134" spans="1:2">
      <c r="A134">
        <v>4.4078039999999996</v>
      </c>
      <c r="B134">
        <v>5.0877230000000004</v>
      </c>
    </row>
    <row r="135" spans="1:2">
      <c r="A135">
        <v>0</v>
      </c>
      <c r="B135">
        <v>0</v>
      </c>
    </row>
    <row r="136" spans="1:2">
      <c r="A136">
        <v>4.6779679999999999</v>
      </c>
      <c r="B136">
        <v>4.8273979999999996</v>
      </c>
    </row>
    <row r="137" spans="1:2">
      <c r="A137">
        <v>0</v>
      </c>
      <c r="B137">
        <v>0</v>
      </c>
    </row>
    <row r="138" spans="1:2">
      <c r="A138">
        <v>0</v>
      </c>
      <c r="B138">
        <v>0</v>
      </c>
    </row>
    <row r="139" spans="1:2">
      <c r="A139">
        <v>5.4460160000000002</v>
      </c>
      <c r="B139">
        <v>4.4542270000000004</v>
      </c>
    </row>
    <row r="140" spans="1:2">
      <c r="A140">
        <v>0</v>
      </c>
      <c r="B140">
        <v>0</v>
      </c>
    </row>
    <row r="141" spans="1:2">
      <c r="A141">
        <v>0</v>
      </c>
      <c r="B141">
        <v>0</v>
      </c>
    </row>
    <row r="142" spans="1:2">
      <c r="A142">
        <v>6.5171539999999997</v>
      </c>
      <c r="B142">
        <v>4.1612200000000001</v>
      </c>
    </row>
    <row r="143" spans="1:2">
      <c r="A143">
        <v>0</v>
      </c>
      <c r="B143">
        <v>0</v>
      </c>
    </row>
    <row r="144" spans="1:2">
      <c r="A144">
        <v>7.1213819999999997</v>
      </c>
      <c r="B144">
        <v>3.8382930000000002</v>
      </c>
    </row>
    <row r="145" spans="1:2">
      <c r="A145">
        <v>0</v>
      </c>
      <c r="B145">
        <v>0</v>
      </c>
    </row>
    <row r="146" spans="1:2">
      <c r="A146">
        <v>0</v>
      </c>
      <c r="B146">
        <v>0</v>
      </c>
    </row>
    <row r="147" spans="1:2">
      <c r="A147">
        <v>7.8986179999999999</v>
      </c>
      <c r="B147">
        <v>3.5429270000000002</v>
      </c>
    </row>
    <row r="148" spans="1:2">
      <c r="A148">
        <v>0</v>
      </c>
      <c r="B148">
        <v>0</v>
      </c>
    </row>
    <row r="149" spans="1:2">
      <c r="A149">
        <v>8.1295940000000009</v>
      </c>
      <c r="B149">
        <v>3.174309</v>
      </c>
    </row>
    <row r="150" spans="1:2">
      <c r="A150">
        <v>0</v>
      </c>
      <c r="B150">
        <v>0</v>
      </c>
    </row>
    <row r="151" spans="1:2">
      <c r="A151">
        <v>0</v>
      </c>
      <c r="B151">
        <v>0</v>
      </c>
    </row>
    <row r="152" spans="1:2">
      <c r="A152">
        <v>8.8844720000000006</v>
      </c>
      <c r="B152">
        <v>2.8408129999999998</v>
      </c>
    </row>
    <row r="153" spans="1:2">
      <c r="A153">
        <v>0</v>
      </c>
      <c r="B153">
        <v>0</v>
      </c>
    </row>
    <row r="154" spans="1:2">
      <c r="A154">
        <v>9.3814639999999994</v>
      </c>
      <c r="B154">
        <v>2.525773</v>
      </c>
    </row>
    <row r="155" spans="1:2">
      <c r="A155">
        <v>0</v>
      </c>
      <c r="B155">
        <v>0</v>
      </c>
    </row>
    <row r="156" spans="1:2">
      <c r="A156">
        <v>0</v>
      </c>
      <c r="B156">
        <v>0</v>
      </c>
    </row>
    <row r="157" spans="1:2">
      <c r="A157">
        <v>8.8586989999999997</v>
      </c>
      <c r="B157">
        <v>2.2682929999999999</v>
      </c>
    </row>
    <row r="158" spans="1:2">
      <c r="A158">
        <v>0</v>
      </c>
      <c r="B158">
        <v>0</v>
      </c>
    </row>
    <row r="159" spans="1:2">
      <c r="A159">
        <v>0</v>
      </c>
      <c r="B159">
        <v>0</v>
      </c>
    </row>
    <row r="160" spans="1:2">
      <c r="A160">
        <v>7.8292679999999999</v>
      </c>
      <c r="B160">
        <v>2.1065040000000002</v>
      </c>
    </row>
    <row r="161" spans="1:2">
      <c r="A161">
        <v>0</v>
      </c>
      <c r="B161">
        <v>0</v>
      </c>
    </row>
    <row r="162" spans="1:2">
      <c r="A162">
        <v>6.8972360000000004</v>
      </c>
      <c r="B162">
        <v>1.9034960000000001</v>
      </c>
    </row>
    <row r="163" spans="1:2">
      <c r="A163">
        <v>0</v>
      </c>
      <c r="B163">
        <v>0</v>
      </c>
    </row>
    <row r="164" spans="1:2">
      <c r="A164">
        <v>0</v>
      </c>
      <c r="B164">
        <v>0</v>
      </c>
    </row>
    <row r="165" spans="1:2">
      <c r="A165">
        <v>5.8321139999999998</v>
      </c>
      <c r="B165">
        <v>1.708699</v>
      </c>
    </row>
    <row r="166" spans="1:2">
      <c r="A166">
        <v>0</v>
      </c>
      <c r="B166">
        <v>0</v>
      </c>
    </row>
    <row r="167" spans="1:2">
      <c r="A167">
        <v>5.2156099999999999</v>
      </c>
      <c r="B167">
        <v>1.5177240000000001</v>
      </c>
    </row>
    <row r="168" spans="1:2">
      <c r="A168">
        <v>0</v>
      </c>
      <c r="B168">
        <v>0</v>
      </c>
    </row>
    <row r="169" spans="1:2">
      <c r="A169">
        <v>0</v>
      </c>
      <c r="B169">
        <v>0</v>
      </c>
    </row>
    <row r="170" spans="1:2">
      <c r="A170">
        <v>4.1421140000000003</v>
      </c>
      <c r="B170">
        <v>1.4286179999999999</v>
      </c>
    </row>
    <row r="171" spans="1:2">
      <c r="A171">
        <v>0</v>
      </c>
      <c r="B171">
        <v>0</v>
      </c>
    </row>
    <row r="172" spans="1:2">
      <c r="A172">
        <v>0</v>
      </c>
      <c r="B172">
        <v>1.3030079999999999</v>
      </c>
    </row>
    <row r="173" spans="1:2">
      <c r="A173">
        <v>4.3098369999999999</v>
      </c>
      <c r="B173">
        <v>0</v>
      </c>
    </row>
    <row r="174" spans="1:2">
      <c r="A174">
        <v>0</v>
      </c>
      <c r="B174">
        <v>0</v>
      </c>
    </row>
    <row r="175" spans="1:2">
      <c r="A175">
        <v>4.9549589999999997</v>
      </c>
      <c r="B175">
        <v>1.2043900000000001</v>
      </c>
    </row>
    <row r="176" spans="1:2">
      <c r="A176">
        <v>0</v>
      </c>
      <c r="B176">
        <v>0</v>
      </c>
    </row>
    <row r="177" spans="1:2">
      <c r="A177">
        <v>0</v>
      </c>
      <c r="B177">
        <v>0</v>
      </c>
    </row>
    <row r="178" spans="1:2">
      <c r="A178">
        <v>5.5406500000000003</v>
      </c>
      <c r="B178">
        <v>1.0737399999999999</v>
      </c>
    </row>
    <row r="179" spans="1:2">
      <c r="A179">
        <v>0</v>
      </c>
      <c r="B179">
        <v>0</v>
      </c>
    </row>
    <row r="180" spans="1:2">
      <c r="A180">
        <v>5.839512</v>
      </c>
      <c r="B180">
        <v>0.95707299999999995</v>
      </c>
    </row>
    <row r="181" spans="1:2">
      <c r="A181">
        <v>0</v>
      </c>
      <c r="B181">
        <v>0</v>
      </c>
    </row>
    <row r="182" spans="1:2">
      <c r="A182">
        <v>0</v>
      </c>
      <c r="B182">
        <v>0</v>
      </c>
    </row>
    <row r="183" spans="1:2">
      <c r="A183">
        <v>5.0760160000000001</v>
      </c>
      <c r="B183">
        <v>0.82739799999999997</v>
      </c>
    </row>
    <row r="184" spans="1:2">
      <c r="A184">
        <v>0</v>
      </c>
      <c r="B184">
        <v>0</v>
      </c>
    </row>
    <row r="185" spans="1:2">
      <c r="A185">
        <v>4.3008129999999998</v>
      </c>
      <c r="B185">
        <v>0.717561</v>
      </c>
    </row>
    <row r="186" spans="1:2">
      <c r="A186">
        <v>0</v>
      </c>
      <c r="B186">
        <v>0</v>
      </c>
    </row>
    <row r="187" spans="1:2">
      <c r="A187">
        <v>0</v>
      </c>
      <c r="B187">
        <v>0</v>
      </c>
    </row>
    <row r="188" spans="1:2">
      <c r="A188">
        <v>4.2853659999999998</v>
      </c>
      <c r="B188">
        <v>0.60634100000000002</v>
      </c>
    </row>
    <row r="189" spans="1:2">
      <c r="A189">
        <v>0</v>
      </c>
      <c r="B189">
        <v>0</v>
      </c>
    </row>
    <row r="190" spans="1:2">
      <c r="A190">
        <v>0</v>
      </c>
      <c r="B190">
        <v>0</v>
      </c>
    </row>
    <row r="191" spans="1:2">
      <c r="A191">
        <v>4.6173169999999999</v>
      </c>
      <c r="B191">
        <v>0.51658499999999996</v>
      </c>
    </row>
    <row r="192" spans="1:2">
      <c r="A192">
        <v>0</v>
      </c>
      <c r="B192">
        <v>0</v>
      </c>
    </row>
    <row r="193" spans="1:2">
      <c r="A193">
        <v>3.9934959999999999</v>
      </c>
      <c r="B193">
        <v>0.40243899999999999</v>
      </c>
    </row>
    <row r="194" spans="1:2">
      <c r="A194">
        <v>0</v>
      </c>
      <c r="B194">
        <v>0</v>
      </c>
    </row>
    <row r="195" spans="1:2">
      <c r="A195">
        <v>0</v>
      </c>
      <c r="B195">
        <v>0</v>
      </c>
    </row>
    <row r="196" spans="1:2">
      <c r="A196">
        <v>5.1026020000000001</v>
      </c>
      <c r="B196">
        <v>0.31357699999999999</v>
      </c>
    </row>
    <row r="197" spans="1:2">
      <c r="A197">
        <v>0</v>
      </c>
      <c r="B197">
        <v>0</v>
      </c>
    </row>
    <row r="198" spans="1:2">
      <c r="A198">
        <v>4.3305689999999997</v>
      </c>
      <c r="B198">
        <v>0.23097599999999999</v>
      </c>
    </row>
    <row r="199" spans="1:2">
      <c r="A199">
        <v>0</v>
      </c>
      <c r="B199">
        <v>0</v>
      </c>
    </row>
    <row r="200" spans="1:2">
      <c r="A200">
        <v>0</v>
      </c>
      <c r="B200">
        <v>0</v>
      </c>
    </row>
    <row r="201" spans="1:2">
      <c r="A201">
        <v>4.1086989999999997</v>
      </c>
      <c r="B201">
        <v>0.15439</v>
      </c>
    </row>
    <row r="202" spans="1:2">
      <c r="A202">
        <v>0</v>
      </c>
      <c r="B202">
        <v>0</v>
      </c>
    </row>
    <row r="203" spans="1:2">
      <c r="A203">
        <v>3.0757729999999999</v>
      </c>
      <c r="B203">
        <v>9.4552999999999998E-2</v>
      </c>
    </row>
    <row r="204" spans="1:2">
      <c r="A204">
        <v>0</v>
      </c>
      <c r="B204">
        <v>0</v>
      </c>
    </row>
    <row r="205" spans="1:2">
      <c r="A205">
        <v>0</v>
      </c>
      <c r="B205">
        <v>0</v>
      </c>
    </row>
    <row r="206" spans="1:2">
      <c r="A206">
        <v>2.198455</v>
      </c>
      <c r="B206">
        <v>6.8210999999999994E-2</v>
      </c>
    </row>
    <row r="207" spans="1:2">
      <c r="A207">
        <v>0</v>
      </c>
      <c r="B207">
        <v>0</v>
      </c>
    </row>
    <row r="208" spans="1:2">
      <c r="A208">
        <v>0</v>
      </c>
      <c r="B208">
        <v>0</v>
      </c>
    </row>
    <row r="209" spans="1:2">
      <c r="A209">
        <v>1.7756909999999999</v>
      </c>
      <c r="B209">
        <v>4.8454999999999998E-2</v>
      </c>
    </row>
    <row r="210" spans="1:2">
      <c r="A210">
        <v>0</v>
      </c>
      <c r="B210">
        <v>0</v>
      </c>
    </row>
    <row r="211" spans="1:2">
      <c r="A211">
        <v>1.368943</v>
      </c>
      <c r="B211">
        <v>2.8537E-2</v>
      </c>
    </row>
    <row r="212" spans="1:2">
      <c r="A212">
        <v>0</v>
      </c>
      <c r="B212">
        <v>0</v>
      </c>
    </row>
    <row r="213" spans="1:2">
      <c r="A213">
        <v>0</v>
      </c>
      <c r="B213">
        <v>0</v>
      </c>
    </row>
    <row r="214" spans="1:2">
      <c r="A214">
        <v>0.64373999999999998</v>
      </c>
      <c r="B214">
        <v>1.7316999999999999E-2</v>
      </c>
    </row>
    <row r="215" spans="1:2">
      <c r="A215">
        <v>0</v>
      </c>
      <c r="B215">
        <v>0</v>
      </c>
    </row>
    <row r="216" spans="1:2">
      <c r="A216">
        <v>0.43821100000000002</v>
      </c>
      <c r="B216">
        <v>7.6420000000000004E-3</v>
      </c>
    </row>
    <row r="217" spans="1:2">
      <c r="A217">
        <v>0</v>
      </c>
      <c r="B217">
        <v>0</v>
      </c>
    </row>
    <row r="218" spans="1:2">
      <c r="A218">
        <v>0</v>
      </c>
      <c r="B218">
        <v>0</v>
      </c>
    </row>
    <row r="219" spans="1:2">
      <c r="A219">
        <v>0.190081</v>
      </c>
      <c r="B219">
        <v>3.496E-3</v>
      </c>
    </row>
    <row r="220" spans="1:2">
      <c r="A220">
        <v>0</v>
      </c>
      <c r="B220">
        <v>0</v>
      </c>
    </row>
    <row r="221" spans="1:2">
      <c r="A221">
        <v>5.1869999999999999E-2</v>
      </c>
      <c r="B221">
        <v>4.0700000000000003E-4</v>
      </c>
    </row>
    <row r="222" spans="1:2">
      <c r="A222">
        <v>0</v>
      </c>
      <c r="B222">
        <v>0</v>
      </c>
    </row>
    <row r="223" spans="1:2">
      <c r="A223">
        <v>0</v>
      </c>
      <c r="B223">
        <v>0</v>
      </c>
    </row>
    <row r="224" spans="1:2">
      <c r="A224">
        <v>2.6991999999999999E-2</v>
      </c>
      <c r="B224">
        <v>5.6899999999999995E-4</v>
      </c>
    </row>
    <row r="225" spans="1:2">
      <c r="A225">
        <v>0</v>
      </c>
      <c r="B225">
        <v>0</v>
      </c>
    </row>
    <row r="226" spans="1:2">
      <c r="A226">
        <v>0</v>
      </c>
      <c r="B226">
        <v>0</v>
      </c>
    </row>
    <row r="227" spans="1:2">
      <c r="A227">
        <v>1.252E-2</v>
      </c>
      <c r="B227">
        <v>1.382E-3</v>
      </c>
    </row>
    <row r="228" spans="1:2">
      <c r="A228">
        <v>0</v>
      </c>
      <c r="B228">
        <v>0</v>
      </c>
    </row>
    <row r="229" spans="1:2">
      <c r="A229">
        <v>2.0244000000000002E-2</v>
      </c>
      <c r="B229">
        <v>8.1300000000000003E-4</v>
      </c>
    </row>
    <row r="230" spans="1:2">
      <c r="A230">
        <v>0</v>
      </c>
      <c r="B230">
        <v>0</v>
      </c>
    </row>
    <row r="231" spans="1:2">
      <c r="A231">
        <v>0</v>
      </c>
      <c r="B231">
        <v>0</v>
      </c>
    </row>
    <row r="232" spans="1:2">
      <c r="A232">
        <v>2.9675E-2</v>
      </c>
      <c r="B232">
        <v>2.4399999999999999E-4</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2.83296256086366
2.83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2.8329625608636553</v>
      </c>
      <c r="I4" s="322">
        <f>IF(Measurement!AQ7&lt;&gt;"",NORMSDIST((H6-$B$2)/$B$3)*100,"")</f>
        <v>95.95624356592694</v>
      </c>
      <c r="J4" t="str">
        <f>Measurement!AR7</f>
        <v>건강</v>
      </c>
    </row>
    <row r="5" spans="1:11">
      <c r="B5" s="171">
        <v>-10</v>
      </c>
      <c r="C5" s="171">
        <f>NORMSDIST(($B5-$B$2)/$B$3)*100</f>
        <v>7.1097265868555281E-5</v>
      </c>
      <c r="G5" t="s">
        <v>1539</v>
      </c>
      <c r="H5" s="320">
        <f>IF(Measurement!AQ7&lt;-7,-7,Measurement!AQ7)</f>
        <v>2.8329625608636553</v>
      </c>
      <c r="I5" s="321">
        <f>IF(Measurement!AQ7&lt;&gt;"",0,"")</f>
        <v>0</v>
      </c>
    </row>
    <row r="6" spans="1:11">
      <c r="B6" s="171">
        <f>B5+0.1</f>
        <v>-9.9</v>
      </c>
      <c r="C6" s="171">
        <f t="shared" ref="C6:C57" si="0">NORMSDIST(($B6-$B$2)/$B$3)*100</f>
        <v>9.1781224195367343E-5</v>
      </c>
      <c r="H6" s="320">
        <f>IF(Measurement!AQ7&lt;-7,-7,Measurement!AQ7)</f>
        <v>2.8329625608636553</v>
      </c>
      <c r="I6" s="321">
        <f>IF(Measurement!AQ7&lt;&gt;"",NORMSDIST((H6-$B$2)/$B$3)*100,"")</f>
        <v>95.95624356592694</v>
      </c>
    </row>
    <row r="7" spans="1:11">
      <c r="B7" s="171">
        <f t="shared" ref="B7:B70" si="1">B6+0.1</f>
        <v>-9.8000000000000007</v>
      </c>
      <c r="C7" s="171">
        <f t="shared" si="0"/>
        <v>1.1818368021892541E-4</v>
      </c>
      <c r="D7" s="171"/>
      <c r="H7" s="320">
        <f>IF(Measurement!AQ7&lt;&gt;"",-7,"")</f>
        <v>-7</v>
      </c>
      <c r="I7" s="321">
        <f>IF(Measurement!AQ7&lt;&gt;"",NORMSDIST((H6-$B$2)/$B$3)*100,"")</f>
        <v>95.95624356592694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50.55</v>
      </c>
      <c r="V4" t="s">
        <v>1218</v>
      </c>
    </row>
    <row r="5" spans="1:29">
      <c r="B5" s="171">
        <v>0</v>
      </c>
      <c r="C5" s="171">
        <f>NORMSDIST(($B5-$B$2)/$B$3)*100</f>
        <v>1.2153167836658598</v>
      </c>
      <c r="H5">
        <f>info!W36</f>
        <v>50.550219999999996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50.550219999999996</v>
      </c>
      <c r="I6" s="171">
        <f>NORMSDIST((H6-$B$2)/$B$3)*100</f>
        <v>50.988664642093639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50.988664642093639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3.0234999999999999</v>
      </c>
    </row>
    <row r="3" spans="1:11" ht="18">
      <c r="A3" s="71" t="s">
        <v>1065</v>
      </c>
      <c r="B3" s="557">
        <v>0.71290976993199895</v>
      </c>
      <c r="C3" s="523"/>
      <c r="H3" s="561" t="s">
        <v>2223</v>
      </c>
      <c r="I3" s="562">
        <f>IF(I2=0,0,NORMSDIST((I2-$B$2)/$B$3)*100)</f>
        <v>94.247969563974081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3.02</v>
      </c>
    </row>
    <row r="6" spans="1:11">
      <c r="B6" s="23">
        <v>0</v>
      </c>
      <c r="C6" s="23">
        <f>NORMSDIST(($B6-$B$2)/$B$3)*100</f>
        <v>0.38478836223957635</v>
      </c>
      <c r="H6" s="205">
        <f>IF(info!V36&gt;I1,I1,info!V36)</f>
        <v>3.0234999999999999</v>
      </c>
      <c r="I6" s="560">
        <v>0</v>
      </c>
    </row>
    <row r="7" spans="1:11">
      <c r="B7" s="23">
        <f>B5+0.05</f>
        <v>0</v>
      </c>
      <c r="C7" s="23">
        <f t="shared" ref="C7:E58" si="0">NORMSDIST(($B7-$B$2)/$B$3)*100</f>
        <v>0.38478836223957635</v>
      </c>
      <c r="H7" s="205">
        <f>IF(info!V36&gt;I1,I1,info!V36)</f>
        <v>3.0234999999999999</v>
      </c>
      <c r="I7" s="560">
        <f>NORMSDIST((H7-$B$2)/$B$3)*100</f>
        <v>94.247969563974081</v>
      </c>
    </row>
    <row r="8" spans="1:11">
      <c r="B8" s="23">
        <f t="shared" ref="B8:B71" si="1">B7+0.05</f>
        <v>0.05</v>
      </c>
      <c r="C8" s="23">
        <f t="shared" si="0"/>
        <v>0.47295624138584591</v>
      </c>
      <c r="D8" s="171"/>
      <c r="H8" s="205">
        <v>0</v>
      </c>
      <c r="I8" s="560">
        <f>NORMSDIST((H7-$B$2)/$B$3)*100</f>
        <v>94.247969563974081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감정변이도3.02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3</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3</v>
      </c>
      <c r="I6" s="171">
        <f>NORMSDIST((H6-$B$2)/$B$3)*100</f>
        <v>0.13498980316300932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0.13498980316300932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45823.586550925924</v>
      </c>
      <c r="I7" s="876"/>
      <c r="J7" s="877"/>
      <c r="K7" s="166" t="str">
        <f>lang!B160</f>
        <v>나이</v>
      </c>
      <c r="L7" s="879" t="str">
        <f>IF(FH_info!B2="","", FH_info!T2)</f>
        <v>9</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BXBr</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45823.586550925924</v>
      </c>
      <c r="I7" s="876"/>
      <c r="J7" s="877"/>
      <c r="K7" s="166" t="str">
        <f>lang!B160</f>
        <v>나이</v>
      </c>
      <c r="L7" s="878" t="str">
        <f>IF(FH_info!B2="","", FH_info!T2)</f>
        <v>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BXBr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45823.586550925924</v>
      </c>
      <c r="I7" s="876"/>
      <c r="J7" s="877"/>
      <c r="K7" s="166" t="str">
        <f>lang!B160</f>
        <v>나이</v>
      </c>
      <c r="L7" s="878" t="str">
        <f>IF(FH_info!B2="","", FH_info!T2)</f>
        <v>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BXBr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45823.586550925924</v>
      </c>
      <c r="I7" s="876"/>
      <c r="J7" s="877"/>
      <c r="K7" s="166" t="str">
        <f>lang!B160</f>
        <v>나이</v>
      </c>
      <c r="L7" s="878" t="str">
        <f>IF(FH_info!B2="","", FH_info!T2)</f>
        <v>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BXBr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45823.586550925924</v>
      </c>
      <c r="I7" s="876"/>
      <c r="J7" s="877"/>
      <c r="K7" s="166" t="str">
        <f>lang!B160</f>
        <v>나이</v>
      </c>
      <c r="L7" s="878" t="str">
        <f>IF(FH_info!B2="","", FH_info!T2)</f>
        <v>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BXBr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45823.586550925924</v>
      </c>
      <c r="I7" s="876"/>
      <c r="J7" s="877"/>
      <c r="K7" s="166" t="str">
        <f>lang!B160</f>
        <v>나이</v>
      </c>
      <c r="L7" s="878" t="str">
        <f>IF(FH_info!B2="","", FH_info!T2)</f>
        <v>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BXBr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45823.586550925924</v>
      </c>
      <c r="I7" s="876"/>
      <c r="J7" s="877"/>
      <c r="K7" s="166" t="str">
        <f>lang!B160</f>
        <v>나이</v>
      </c>
      <c r="L7" s="878" t="str">
        <f>IF(FH_info!B2="","", FH_info!T2)</f>
        <v>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BXBr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45823.586550925924</v>
      </c>
      <c r="I7" s="876"/>
      <c r="J7" s="877"/>
      <c r="K7" s="166" t="str">
        <f>lang!B160</f>
        <v>나이</v>
      </c>
      <c r="L7" s="878" t="str">
        <f>IF(FH_info!B2="","", FH_info!T2)</f>
        <v>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BXBr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45823.586550925924</v>
      </c>
      <c r="I7" s="876"/>
      <c r="J7" s="877"/>
      <c r="K7" s="166" t="str">
        <f>lang!B160</f>
        <v>나이</v>
      </c>
      <c r="L7" s="878" t="str">
        <f>IF(FH_info!B2="","", FH_info!T2)</f>
        <v>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BXBr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45823.586550925924</v>
      </c>
      <c r="I7" s="876"/>
      <c r="J7" s="877"/>
      <c r="K7" s="166" t="str">
        <f>lang!B160</f>
        <v>나이</v>
      </c>
      <c r="L7" s="878" t="str">
        <f>IF(FH_info!B2="","", FH_info!T2)</f>
        <v>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BXBr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45823.586550925924</v>
      </c>
      <c r="I7" s="876"/>
      <c r="J7" s="877"/>
      <c r="K7" s="166" t="str">
        <f>lang!B160</f>
        <v>나이</v>
      </c>
      <c r="L7" s="878" t="str">
        <f>IF(FH_info!B2="","", FH_info!T2)</f>
        <v>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BXBr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45823.586550925924</v>
      </c>
      <c r="I7" s="876"/>
      <c r="J7" s="877"/>
      <c r="K7" s="166" t="str">
        <f>lang!B160</f>
        <v>나이</v>
      </c>
      <c r="L7" s="878" t="str">
        <f>IF(FH_info!B2="","", FH_info!T2)</f>
        <v>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BXBr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45823.586550925924</v>
      </c>
      <c r="I7" s="876"/>
      <c r="J7" s="877"/>
      <c r="K7" s="166" t="str">
        <f>lang!B160</f>
        <v>나이</v>
      </c>
      <c r="L7" s="878" t="str">
        <f>IF(FH_info!B2="","", FH_info!T2)</f>
        <v>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BXBr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45823.586550925924</v>
      </c>
      <c r="I7" s="876"/>
      <c r="J7" s="877"/>
      <c r="K7" s="166" t="str">
        <f>lang!B160</f>
        <v>나이</v>
      </c>
      <c r="L7" s="878" t="str">
        <f>IF(FH_info!B2="","", FH_info!T2)</f>
        <v>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BXBr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2025-06-15T05:04:47Z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