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0e9d^2^22^\"/>
    </mc:Choice>
  </mc:AlternateContent>
  <xr:revisionPtr revIDLastSave="0" documentId="13_ncr:1_{71352B77-883C-473E-843B-E854EE86EB4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L8" i="39"/>
  <c r="H7" i="39"/>
  <c r="L8" i="38"/>
  <c r="H7" i="38"/>
  <c r="H7" i="37"/>
  <c r="H7" i="36"/>
  <c r="L8" i="33"/>
  <c r="H7" i="33"/>
  <c r="L8" i="30"/>
  <c r="V2" i="14"/>
  <c r="L8" i="49" s="1"/>
  <c r="U2" i="14"/>
  <c r="R8" i="49" s="1"/>
  <c r="T2" i="14"/>
  <c r="L7" i="49" s="1"/>
  <c r="R2" i="14"/>
  <c r="P2" i="14"/>
  <c r="O2" i="14"/>
  <c r="H8" i="43" s="1"/>
  <c r="L7" i="33" l="1"/>
  <c r="H8" i="36"/>
  <c r="Q8" i="37"/>
  <c r="L7" i="39"/>
  <c r="H8" i="40"/>
  <c r="Q8" i="41"/>
  <c r="L7" i="43"/>
  <c r="H8" i="44"/>
  <c r="Q8" i="45"/>
  <c r="L8" i="37"/>
  <c r="L8" i="41"/>
  <c r="L8" i="45"/>
  <c r="L8" i="36"/>
  <c r="L8" i="40"/>
  <c r="L8" i="44"/>
  <c r="L7" i="30"/>
  <c r="H8" i="33"/>
  <c r="Q8" i="36"/>
  <c r="L7" i="38"/>
  <c r="H8" i="39"/>
  <c r="Q8" i="40"/>
  <c r="L7" i="42"/>
  <c r="Q8" i="44"/>
  <c r="L7" i="46"/>
  <c r="L8" i="43"/>
  <c r="Q2" i="14"/>
  <c r="H8" i="49"/>
  <c r="H8" i="30"/>
  <c r="Q8" i="33"/>
  <c r="L7" i="37"/>
  <c r="H8" i="38"/>
  <c r="Q8" i="39"/>
  <c r="L7" i="41"/>
  <c r="H8" i="42"/>
  <c r="Q8" i="43"/>
  <c r="L7" i="45"/>
  <c r="H8" i="46"/>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2" i="1"/>
  <c r="I37" i="48" s="1"/>
  <c r="L13" i="1"/>
  <c r="I38"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15" i="1"/>
  <c r="I40" i="48" s="1"/>
  <c r="L14" i="1"/>
  <c r="I39"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B7" i="1"/>
  <c r="CD7" i="1"/>
  <c r="CC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8"/>
  <c r="O7" i="30"/>
  <c r="O7" i="46"/>
  <c r="O7" i="42"/>
  <c r="O7" i="37"/>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8" i="1" s="1"/>
  <c r="F209" i="11"/>
  <c r="B209" i="11"/>
  <c r="E209" i="11" s="1"/>
  <c r="A210" i="11"/>
  <c r="L33" i="48" l="1"/>
  <c r="L33" i="18"/>
  <c r="C212" i="17"/>
  <c r="B212" i="17" s="1"/>
  <c r="A213" i="17"/>
  <c r="F210" i="11"/>
  <c r="B210" i="11"/>
  <c r="E210" i="11" s="1"/>
  <c r="A211" i="11"/>
  <c r="Y11" i="1" l="1"/>
  <c r="Y10" i="1"/>
  <c r="Y9" i="1"/>
  <c r="Y13" i="1"/>
  <c r="Y7" i="1"/>
  <c r="C213" i="17"/>
  <c r="B213" i="17" s="1"/>
  <c r="A214" i="17"/>
  <c r="F211" i="11"/>
  <c r="A212" i="11"/>
  <c r="B211" i="11"/>
  <c r="E211" i="11" s="1"/>
  <c r="Y16" i="1" l="1"/>
  <c r="Y14" i="1"/>
  <c r="L32" i="48"/>
  <c r="L32" i="18"/>
  <c r="L38" i="48"/>
  <c r="L38" i="18"/>
  <c r="L34" i="48"/>
  <c r="L34" i="18"/>
  <c r="L35" i="48"/>
  <c r="L35" i="18"/>
  <c r="L36" i="48"/>
  <c r="L36" i="18"/>
  <c r="C214" i="17"/>
  <c r="B214" i="17" s="1"/>
  <c r="Y12" i="1" s="1"/>
  <c r="A215" i="17"/>
  <c r="F212" i="11"/>
  <c r="A213" i="11"/>
  <c r="B212" i="11"/>
  <c r="E212" i="11" s="1"/>
  <c r="L37" i="48" l="1"/>
  <c r="L37" i="18"/>
  <c r="L39" i="48"/>
  <c r="L39" i="18"/>
  <c r="L41" i="48"/>
  <c r="L41"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9" i="1" l="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AZ20" i="11" s="1"/>
  <c r="F628" i="11"/>
  <c r="AR26" i="11" l="1"/>
  <c r="X21" i="11" s="1"/>
  <c r="AS26" i="11"/>
  <c r="A633" i="17"/>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<sst xmlns="http://schemas.openxmlformats.org/spreadsheetml/2006/main" count="7381" uniqueCount="2655">
  <si>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</si>
  <si>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</si>
  <si>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</si>
  <si>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</si>
  <si>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</si>
  <si>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</si>
  <si>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</si>
  <si>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</si>
  <si>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</si>
  <si>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</si>
  <si>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</si>
  <si>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</si>
  <si>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</si>
  <si>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</si>
  <si>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</si>
  <si>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</si>
  <si>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</si>
  <si>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</si>
  <si>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</si>
  <si>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</si>
  <si>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</si>
  <si>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</si>
  <si>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</si>
  <si>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</si>
  <si>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</si>
  <si>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</si>
  <si>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</si>
  <si>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</si>
  <si>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</si>
  <si>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</si>
  <si>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</si>
  <si>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</si>
  <si>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</si>
  <si>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</si>
  <si>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</si>
  <si>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</si>
  <si>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</si>
  <si>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</si>
  <si>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</si>
  <si>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</si>
  <si>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</si>
  <si>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</si>
  <si>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</si>
  <si>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</si>
  <si>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</si>
  <si>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</si>
  <si>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</si>
  <si>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</si>
  <si>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</si>
  <si>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</si>
  <si>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</si>
  <si>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</si>
  <si>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</si>
  <si>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</si>
  <si>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</si>
  <si>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</si>
  <si>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</si>
  <si>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</si>
  <si>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</si>
  <si>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</si>
  <si>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</si>
  <si>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</si>
  <si>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</si>
  <si>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</si>
  <si>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</si>
  <si>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</si>
  <si>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</si>
  <si>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</si>
  <si>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</si>
  <si>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</si>
  <si>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</si>
  <si>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</si>
  <si>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</si>
  <si>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</si>
  <si>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</si>
  <si>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</si>
  <si>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</si>
  <si>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</si>
  <si>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</si>
  <si>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</si>
  <si>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</si>
  <si>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</si>
  <si>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</si>
  <si>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</si>
  <si>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</si>
  <si>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</si>
  <si>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</si>
  <si>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</si>
  <si>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</si>
  <si>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</si>
  <si>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</si>
  <si>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</si>
  <si>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</si>
  <si>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</si>
  <si>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</si>
  <si>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</si>
  <si>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</si>
  <si>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</si>
  <si>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</si>
  <si>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</si>
  <si>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</si>
  <si>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</si>
  <si>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</si>
  <si>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</si>
  <si>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</si>
  <si>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</si>
  <si>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</si>
  <si>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</si>
  <si>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</si>
  <si>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</si>
  <si>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</si>
  <si>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</si>
  <si>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</si>
  <si>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</si>
  <si>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</si>
  <si>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</si>
  <si>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</si>
  <si>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</si>
  <si>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</si>
  <si>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</si>
  <si>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</si>
  <si>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</si>
  <si>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</si>
  <si>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</si>
  <si>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</si>
  <si>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</si>
  <si>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</si>
  <si>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</si>
  <si>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</si>
  <si>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</si>
  <si>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</si>
  <si>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</si>
  <si>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</si>
  <si>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</si>
  <si>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</si>
  <si>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</si>
  <si>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</si>
  <si>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</si>
  <si>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</si>
  <si>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</si>
  <si>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</si>
  <si>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</si>
  <si>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</si>
  <si>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</si>
  <si>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</si>
  <si>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</si>
  <si>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</si>
  <si>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</si>
  <si>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</si>
  <si>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</si>
  <si>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</si>
  <si>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</si>
  <si>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</si>
  <si>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</si>
  <si>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</si>
  <si>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</si>
  <si>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</si>
  <si>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</si>
  <si>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</si>
  <si>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</si>
  <si>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</si>
  <si>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</si>
  <si>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</si>
  <si>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</si>
  <si>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</si>
  <si>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</si>
  <si>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</si>
  <si>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</si>
  <si>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</si>
  <si>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</si>
  <si>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</si>
  <si>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</si>
  <si>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</si>
  <si>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</si>
  <si>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</si>
  <si>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</si>
  <si>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</si>
  <si>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</si>
  <si>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</si>
  <si>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</si>
  <si>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</si>
  <si>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</si>
  <si>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</si>
  <si>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</si>
  <si>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</si>
  <si>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</si>
  <si>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</si>
  <si>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</si>
  <si>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</si>
  <si>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</si>
  <si>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</si>
  <si>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</si>
  <si>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</si>
  <si>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</si>
  <si>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</si>
  <si>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</si>
  <si>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</si>
  <si>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</si>
  <si>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</si>
  <si>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</si>
  <si>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</si>
  <si>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</si>
  <si>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</si>
  <si>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</si>
  <si>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</si>
  <si>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</si>
  <si>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</si>
  <si>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</si>
  <si>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</si>
  <si>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</si>
  <si>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</si>
  <si>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</si>
  <si>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</si>
  <si>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</si>
  <si>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</si>
  <si>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</si>
  <si>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</si>
  <si>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</si>
  <si>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</si>
  <si>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</si>
  <si>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</si>
  <si>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</si>
  <si>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</si>
  <si>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</si>
  <si>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</si>
  <si>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</si>
  <si>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</si>
  <si>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</si>
  <si>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</si>
  <si>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</si>
  <si>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</si>
  <si>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</si>
  <si>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</si>
  <si>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</si>
  <si>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</si>
  <si>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</si>
  <si>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</si>
  <si>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</si>
  <si>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</si>
  <si>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</si>
  <si>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</si>
  <si>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</si>
  <si>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</si>
  <si>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</si>
  <si>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</si>
  <si>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</si>
  <si>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</si>
  <si>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</si>
  <si>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</si>
  <si>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</si>
  <si>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</si>
  <si>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</si>
  <si>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</si>
  <si>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</si>
  <si>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</si>
  <si>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</si>
  <si>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</si>
  <si>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</si>
  <si>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</si>
  <si>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</si>
  <si>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</si>
  <si>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</si>
  <si>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</si>
  <si>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</si>
  <si>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</si>
  <si>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</si>
  <si>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</si>
  <si>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</si>
  <si>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</si>
  <si>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</si>
  <si>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</si>
  <si>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</si>
  <si>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</si>
  <si>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</si>
  <si>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</si>
  <si>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</si>
  <si>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</si>
  <si>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</si>
  <si>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</si>
  <si>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</si>
  <si>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</si>
  <si>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</si>
  <si>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</si>
  <si>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</si>
  <si>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</si>
  <si>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</si>
  <si>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</si>
  <si>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</si>
  <si>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</si>
  <si>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</si>
  <si>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</si>
  <si>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</si>
  <si>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</si>
  <si>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</si>
  <si>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</si>
  <si>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</si>
  <si>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</si>
  <si>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</si>
  <si>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</si>
  <si>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</si>
  <si>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</si>
  <si>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</si>
  <si>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</si>
  <si>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</si>
  <si>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</si>
  <si>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</si>
  <si>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</si>
  <si>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</si>
  <si>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</si>
  <si>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</si>
  <si>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</si>
  <si>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</si>
  <si>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</si>
  <si>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</si>
  <si>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</si>
  <si>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</si>
  <si>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</si>
  <si>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</si>
  <si>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</si>
  <si>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</si>
  <si>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</si>
  <si>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</si>
  <si>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</si>
  <si>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</si>
  <si>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</si>
  <si>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</si>
  <si>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</si>
  <si>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</si>
  <si>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</si>
  <si>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</si>
  <si>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</si>
  <si>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</si>
  <si>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</si>
  <si>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</si>
  <si>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</si>
  <si>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</si>
  <si>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</si>
  <si>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</si>
  <si>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</si>
  <si>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</si>
  <si>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</si>
  <si>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</si>
  <si>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</si>
  <si>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</si>
  <si>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</si>
  <si>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</si>
  <si>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</si>
  <si>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</si>
  <si>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</si>
  <si>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</si>
  <si>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</si>
  <si>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</si>
  <si>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</si>
  <si>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</si>
  <si>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</si>
  <si>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</si>
  <si>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</si>
  <si>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</si>
  <si>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</si>
  <si>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</si>
  <si>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</si>
  <si>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</si>
  <si>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</si>
  <si>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</si>
  <si>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</si>
  <si>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</si>
  <si>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</si>
  <si>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</si>
  <si>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</si>
  <si>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</si>
  <si>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</si>
  <si>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</si>
  <si>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</si>
  <si>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</si>
  <si>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</si>
  <si>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</si>
  <si>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</si>
  <si>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</si>
  <si>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</si>
  <si>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</si>
  <si>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</si>
  <si>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</si>
  <si>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</si>
  <si>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</si>
  <si>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</si>
  <si>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</si>
  <si>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</si>
  <si>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</si>
  <si>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</si>
  <si>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</si>
  <si>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</si>
  <si>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</si>
  <si>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</si>
  <si>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</si>
  <si>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</si>
  <si>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</si>
  <si>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</si>
  <si>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</si>
  <si>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</si>
  <si>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</si>
  <si>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</si>
  <si>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</si>
  <si>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</si>
  <si>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</si>
  <si>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</si>
  <si>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</si>
  <si>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</si>
  <si>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</si>
  <si>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</si>
  <si>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</si>
  <si>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</si>
  <si>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</si>
  <si>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</si>
  <si>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</si>
  <si>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</si>
  <si>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</si>
  <si>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</si>
  <si>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</si>
  <si>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</si>
  <si>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</si>
  <si>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</si>
  <si>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</si>
  <si>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</si>
  <si>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</si>
  <si>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</si>
  <si>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</si>
  <si>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</si>
  <si>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</si>
  <si>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</si>
  <si>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</si>
  <si>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</si>
  <si>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</si>
  <si>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</si>
  <si>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</si>
  <si>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</si>
  <si>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</si>
  <si>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</si>
  <si>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</si>
  <si>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</si>
  <si>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</si>
  <si>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</si>
  <si>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</si>
  <si>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</si>
  <si>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</si>
  <si>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</si>
  <si>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</si>
  <si>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</si>
  <si>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</si>
  <si>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</si>
  <si>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</si>
  <si>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</si>
  <si>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</si>
  <si>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</si>
  <si>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</si>
  <si>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</si>
  <si>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</si>
  <si>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</si>
  <si>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</si>
  <si>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</si>
  <si>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</si>
  <si>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</si>
  <si>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</si>
  <si>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</si>
  <si>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</si>
  <si>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</si>
  <si>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</si>
  <si>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</si>
  <si>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</si>
  <si>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</si>
  <si>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</si>
  <si>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</si>
  <si>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</si>
  <si>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</si>
  <si>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</si>
  <si>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</si>
  <si>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</si>
  <si>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</si>
  <si>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</si>
  <si>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</si>
  <si>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</si>
  <si>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</si>
  <si>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</si>
  <si>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</si>
  <si>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</si>
  <si>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</si>
  <si>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</si>
  <si>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</si>
  <si>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</si>
  <si>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</si>
  <si>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</si>
  <si>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</si>
  <si>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</si>
  <si>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</si>
  <si>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</si>
  <si>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</si>
  <si>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</si>
  <si>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</si>
  <si>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</si>
  <si>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</si>
  <si>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</si>
  <si>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</si>
  <si>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</si>
  <si>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</si>
  <si>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</si>
  <si>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</si>
  <si>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</si>
  <si>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</si>
  <si>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</si>
  <si>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</si>
  <si>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</si>
  <si>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</si>
  <si>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</si>
  <si>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</si>
  <si>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</si>
  <si>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</si>
  <si>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</si>
  <si>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</si>
  <si>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</si>
  <si>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</si>
  <si>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</si>
  <si>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</si>
  <si>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</si>
  <si>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</si>
  <si>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</si>
  <si>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</si>
  <si>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</si>
  <si>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</si>
  <si>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</si>
  <si>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</si>
  <si>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</si>
  <si>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</si>
  <si>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</si>
  <si>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</si>
  <si>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</si>
  <si>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</si>
  <si>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</si>
  <si>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</si>
  <si>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</si>
  <si>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</si>
  <si>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</si>
  <si>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</si>
  <si>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</si>
  <si>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</si>
  <si>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</si>
  <si>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</si>
  <si>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</si>
  <si>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</si>
  <si>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</si>
  <si>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</si>
  <si>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</si>
  <si>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</si>
  <si>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</si>
  <si>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</si>
  <si>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</si>
  <si>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</si>
  <si>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</si>
  <si>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</si>
  <si>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</si>
  <si>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</si>
  <si>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</si>
  <si>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</si>
  <si>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</si>
  <si>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</si>
  <si>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</si>
  <si>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</si>
  <si>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</si>
  <si>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</si>
  <si>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</si>
  <si>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</si>
  <si>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</si>
  <si>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</si>
  <si>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</si>
  <si>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</si>
  <si>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</si>
  <si>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</si>
  <si>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</si>
  <si>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</si>
  <si>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</si>
  <si>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</si>
  <si>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</si>
  <si>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</si>
  <si>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</si>
  <si>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</si>
  <si>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</si>
  <si>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</si>
  <si>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</si>
  <si>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</si>
  <si>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</si>
  <si>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</si>
  <si>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</si>
  <si>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</si>
  <si>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</si>
  <si>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</si>
  <si>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</si>
  <si>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</si>
  <si>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</si>
  <si>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</si>
  <si>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</si>
  <si>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</si>
  <si>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</si>
  <si>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</si>
  <si>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</si>
  <si>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</si>
  <si>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</si>
  <si>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</si>
  <si>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</si>
  <si>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</si>
  <si>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</si>
  <si>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</si>
  <si>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</si>
  <si>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</si>
  <si>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</si>
  <si>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</si>
  <si>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</si>
  <si>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</si>
  <si>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</si>
  <si>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</si>
  <si>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</si>
  <si>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</si>
  <si>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</si>
  <si>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</si>
  <si>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</si>
  <si>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</si>
  <si>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</si>
  <si>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</si>
  <si>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</si>
  <si>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</si>
  <si>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</si>
  <si>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</si>
  <si>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</si>
  <si>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</si>
  <si>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</si>
  <si>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</si>
  <si>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</si>
  <si>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</si>
  <si>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</si>
  <si>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</si>
  <si>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</si>
  <si>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</si>
  <si>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</si>
  <si>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</si>
  <si>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</si>
  <si>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</si>
  <si>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</si>
  <si>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</si>
  <si>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</si>
  <si>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</si>
  <si>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</si>
  <si>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</si>
  <si>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</si>
  <si>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</si>
  <si>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</si>
  <si>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</si>
  <si>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</si>
  <si>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</si>
  <si>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</si>
  <si>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</si>
  <si>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</si>
  <si>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</si>
  <si>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</si>
  <si>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</si>
  <si>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</si>
  <si>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</si>
  <si>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</si>
  <si>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</si>
  <si>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</si>
  <si>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</si>
  <si>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</si>
  <si>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</si>
  <si>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</si>
  <si>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</si>
  <si>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</si>
  <si>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</si>
  <si>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</si>
  <si>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</si>
  <si>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</si>
  <si>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</si>
  <si>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</si>
  <si>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</si>
  <si>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</si>
  <si>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</si>
  <si>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</si>
  <si>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</si>
  <si>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</si>
  <si>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</si>
  <si>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</si>
  <si>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</si>
  <si>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</si>
  <si>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</si>
  <si>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</si>
  <si>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</si>
  <si>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</si>
  <si>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</si>
  <si>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</si>
  <si>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</si>
  <si>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</si>
  <si>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</si>
  <si>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</si>
  <si>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</si>
  <si>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</si>
  <si>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</si>
  <si>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</si>
  <si>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</si>
  <si>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</si>
  <si>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</si>
  <si>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</si>
  <si>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</si>
  <si>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</si>
  <si>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</si>
  <si>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</si>
  <si>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</si>
  <si>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</si>
  <si>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</si>
  <si>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</si>
  <si>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</si>
  <si>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</si>
  <si>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</si>
  <si>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</si>
  <si>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</si>
  <si>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</si>
  <si>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</si>
  <si>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</si>
  <si>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</si>
  <si>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</si>
  <si>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</si>
  <si>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</si>
  <si>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</si>
  <si>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</si>
  <si>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</si>
  <si>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</si>
  <si>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</si>
  <si>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</si>
  <si>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</si>
  <si>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</si>
  <si>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</si>
  <si>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</si>
  <si>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</si>
  <si>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</si>
  <si>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</si>
  <si>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</si>
  <si>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</si>
  <si>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</si>
  <si>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</si>
  <si>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</si>
  <si>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</si>
  <si>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</si>
  <si>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</si>
  <si>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</si>
  <si>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</si>
  <si>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</si>
  <si>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</si>
  <si>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</si>
  <si>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</si>
  <si>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</si>
  <si>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</si>
  <si>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</si>
  <si>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</si>
  <si>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</si>
  <si>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</si>
  <si>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</si>
  <si>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</si>
  <si>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</si>
  <si>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</si>
  <si>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</si>
  <si>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</si>
  <si>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</si>
  <si>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</si>
  <si>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</si>
  <si>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</si>
  <si>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</si>
  <si>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</si>
  <si>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</si>
  <si>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</si>
  <si>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</si>
  <si>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</si>
  <si>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</si>
  <si>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</si>
  <si>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</si>
  <si>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</si>
  <si>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</si>
  <si>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</si>
  <si>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</si>
  <si>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</si>
  <si>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</si>
  <si>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</si>
  <si>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</si>
  <si>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</si>
  <si>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</si>
  <si>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</si>
  <si>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</si>
  <si>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</si>
  <si>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</si>
  <si>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</si>
  <si>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</si>
  <si>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</si>
  <si>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</si>
  <si>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</si>
  <si>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</si>
  <si>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</si>
  <si>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</si>
  <si>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</si>
  <si>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</si>
  <si>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</si>
  <si>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</si>
  <si>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</si>
  <si>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</si>
  <si>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</si>
  <si>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</si>
  <si>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</si>
  <si>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</si>
  <si>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</si>
  <si>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</si>
  <si>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</si>
  <si>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</si>
  <si>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</si>
  <si>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</si>
  <si>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</si>
  <si>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</si>
  <si>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</si>
  <si>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</si>
  <si>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</si>
  <si>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</si>
  <si>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</si>
  <si>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</si>
  <si>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</si>
  <si>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</si>
  <si>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</si>
  <si>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</si>
  <si>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</si>
  <si>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</si>
  <si>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</si>
  <si>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</si>
  <si>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</si>
  <si>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</si>
  <si>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</si>
  <si>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</si>
  <si>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</si>
  <si>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</si>
  <si>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</si>
  <si>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</si>
  <si>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</si>
  <si>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</si>
  <si>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</si>
  <si>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</si>
  <si>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</si>
  <si>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</si>
  <si>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</si>
  <si>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</si>
  <si>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</si>
  <si>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</si>
  <si>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</si>
  <si>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</si>
  <si>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</si>
  <si>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</si>
  <si>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</si>
  <si>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</si>
  <si>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</si>
  <si>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</si>
  <si>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</si>
  <si>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</si>
  <si>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</si>
  <si>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</si>
  <si>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</si>
  <si>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</si>
  <si>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</si>
  <si>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</si>
  <si>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</si>
  <si>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</si>
  <si>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</si>
  <si>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</si>
  <si>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</si>
  <si>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</si>
  <si>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</si>
  <si>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</si>
  <si>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</si>
  <si>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</si>
  <si>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</si>
  <si>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</si>
  <si>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</si>
  <si>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</si>
  <si>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</si>
  <si>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</si>
  <si>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</si>
  <si>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</si>
  <si>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</si>
  <si>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</si>
  <si>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</si>
  <si>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</si>
  <si>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</si>
  <si>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</si>
  <si>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</si>
  <si>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</si>
  <si>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</si>
  <si>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</si>
  <si>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</si>
  <si>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</si>
  <si>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</si>
  <si>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</si>
  <si>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</si>
  <si>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</si>
  <si>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</si>
  <si>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</si>
  <si>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</si>
  <si>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</si>
  <si>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</si>
  <si>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</si>
  <si>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</si>
  <si>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</si>
  <si>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</si>
  <si>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</si>
  <si>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</si>
  <si>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</si>
  <si>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</si>
  <si>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</si>
  <si>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</si>
  <si>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</si>
  <si>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</si>
  <si>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</si>
  <si>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</si>
  <si>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</si>
  <si>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</si>
  <si>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</si>
  <si>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</si>
  <si>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</si>
  <si>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</si>
  <si>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</si>
  <si>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</si>
  <si>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</si>
  <si>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</si>
  <si>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</si>
  <si>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</si>
  <si>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</si>
  <si>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</si>
  <si>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</si>
  <si>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</si>
  <si>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</si>
  <si>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</si>
  <si>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</si>
  <si>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</si>
  <si>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</si>
  <si>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</si>
  <si>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</si>
  <si>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</si>
  <si>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</si>
  <si>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</si>
  <si>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</si>
  <si>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</si>
  <si>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</si>
  <si>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</si>
  <si>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</si>
  <si>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</si>
  <si>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</si>
  <si>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</si>
  <si>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</si>
  <si>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</si>
  <si>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</si>
  <si>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</si>
  <si>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</si>
  <si>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</si>
  <si>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</si>
  <si>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</si>
  <si>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</si>
  <si>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</si>
  <si>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</si>
  <si>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</si>
  <si>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</si>
  <si>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</si>
  <si>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</si>
  <si>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</si>
  <si>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</si>
  <si>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</si>
  <si>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</si>
  <si>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</si>
  <si>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</si>
  <si>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</si>
  <si>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</si>
  <si>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</si>
  <si>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</si>
  <si>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</si>
  <si>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</si>
  <si>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</si>
  <si>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</si>
  <si>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</si>
  <si>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</si>
  <si>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</si>
  <si>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</si>
  <si>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</si>
  <si>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</si>
  <si>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</si>
  <si>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</si>
  <si>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</si>
  <si>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</si>
  <si>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</si>
  <si>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</si>
  <si>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</si>
  <si>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</si>
  <si>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</si>
  <si>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</si>
  <si>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</si>
  <si>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</si>
  <si>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</si>
  <si>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</si>
  <si>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</si>
  <si>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</si>
  <si>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</si>
  <si>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</si>
  <si>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</si>
  <si>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</si>
  <si>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</si>
  <si>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</si>
  <si>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</si>
  <si>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</si>
  <si>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</si>
  <si>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</si>
  <si>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</si>
  <si>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</si>
  <si>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</si>
  <si>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</si>
  <si>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</si>
  <si>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</si>
  <si>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</si>
  <si>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</si>
  <si>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</si>
  <si>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</si>
  <si>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</si>
  <si>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</si>
  <si>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</si>
  <si>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</si>
  <si>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</si>
  <si>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</si>
  <si>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</si>
  <si>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</si>
  <si>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</si>
  <si>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</si>
  <si>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</si>
  <si>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</si>
  <si>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</si>
  <si>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</si>
  <si>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</si>
  <si>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</si>
  <si>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</si>
  <si>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</si>
  <si>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</si>
  <si>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</si>
  <si>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</si>
  <si>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</si>
  <si>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</si>
  <si>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</si>
  <si>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</si>
  <si>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</si>
  <si>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</si>
  <si>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</si>
  <si>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</si>
  <si>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</si>
  <si>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</si>
  <si>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</si>
  <si>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</si>
  <si>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</si>
  <si>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</si>
  <si>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</si>
  <si>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</si>
  <si>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</si>
  <si>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</si>
  <si>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</si>
  <si>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</si>
  <si>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</si>
  <si>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</si>
  <si>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</si>
  <si>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</si>
  <si>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</si>
  <si>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</si>
  <si>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</si>
  <si>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</si>
  <si>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</si>
  <si>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</si>
  <si>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</si>
  <si>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</si>
  <si>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</si>
  <si>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</si>
  <si>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</si>
  <si>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</si>
  <si>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</si>
  <si>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</si>
  <si>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</si>
  <si>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</si>
  <si>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</si>
  <si>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</si>
  <si>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</si>
  <si>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</si>
  <si>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</si>
  <si>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</si>
  <si>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</si>
  <si>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</si>
  <si>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</si>
  <si>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</si>
  <si>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</si>
  <si>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</si>
  <si>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</si>
  <si>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</si>
  <si>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</si>
  <si>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</si>
  <si>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</si>
  <si>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</si>
  <si>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</si>
  <si>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</si>
  <si>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</si>
  <si>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</si>
  <si>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</si>
  <si>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</si>
  <si>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</si>
  <si>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</si>
  <si>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</si>
  <si>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</si>
  <si>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</si>
  <si>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</si>
  <si>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</si>
  <si>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</si>
  <si>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</si>
  <si>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</si>
  <si>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</si>
  <si>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</si>
  <si>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</si>
  <si>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</si>
  <si>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</si>
  <si>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</si>
  <si>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</si>
  <si>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</si>
  <si>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</si>
  <si>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</si>
  <si>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</si>
  <si>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</si>
  <si>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</si>
  <si>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</si>
  <si>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</si>
  <si>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</si>
  <si>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</si>
  <si>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</si>
  <si>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</si>
  <si>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</si>
  <si>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</si>
  <si>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</si>
  <si>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</si>
  <si>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</si>
  <si>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</si>
  <si>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</si>
  <si>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</si>
  <si>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</si>
  <si>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</si>
  <si>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</si>
  <si>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</si>
  <si>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</si>
  <si>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</si>
  <si>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</si>
  <si>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</si>
  <si>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</si>
  <si>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</si>
  <si>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</si>
  <si>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</si>
  <si>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</si>
  <si>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</si>
  <si>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</si>
  <si>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</si>
  <si>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</si>
  <si>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</si>
  <si>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</si>
  <si>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</si>
  <si>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</si>
  <si>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</si>
  <si>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</si>
  <si>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</si>
  <si>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</si>
  <si>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</si>
  <si>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</si>
  <si>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</si>
  <si>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</si>
  <si>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</si>
  <si>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</si>
  <si>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</si>
  <si>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</si>
  <si>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</si>
  <si>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</si>
  <si>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</si>
  <si>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</si>
  <si>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</si>
  <si>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</si>
  <si>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</si>
  <si>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</si>
  <si>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</si>
  <si>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</si>
  <si>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</si>
  <si>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</si>
  <si>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</si>
  <si>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</si>
  <si>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</si>
  <si>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</si>
  <si>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</si>
  <si>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</si>
  <si>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</si>
  <si>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</si>
  <si>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</si>
  <si>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</si>
  <si>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</si>
  <si>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</si>
  <si>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</si>
  <si>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</si>
  <si>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</si>
  <si>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</si>
  <si>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</si>
  <si>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</si>
  <si>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</si>
  <si>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</si>
  <si>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</si>
  <si>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</si>
  <si>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</si>
  <si>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</si>
  <si>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</si>
  <si>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</si>
  <si>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</si>
  <si>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</si>
  <si>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</si>
  <si>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</si>
  <si>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</si>
  <si>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</si>
  <si>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</si>
  <si>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</si>
  <si>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</si>
  <si>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</si>
  <si>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</si>
  <si>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</si>
  <si>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</si>
  <si>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</si>
  <si>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</si>
  <si>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</si>
  <si>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</si>
  <si>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</si>
  <si>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</si>
  <si>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</si>
  <si>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</si>
  <si>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</si>
  <si>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</si>
  <si>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</si>
  <si>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</si>
  <si>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</si>
  <si>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</si>
  <si>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</si>
  <si>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</si>
  <si>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</si>
  <si>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</si>
  <si>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</si>
  <si>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</si>
  <si>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</si>
  <si>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</si>
  <si>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</si>
  <si>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</si>
  <si>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</si>
  <si>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</si>
  <si>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</si>
  <si>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</si>
  <si>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</si>
  <si>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</si>
  <si>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</si>
  <si>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</si>
  <si>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</si>
  <si>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</si>
  <si>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</si>
  <si>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</si>
  <si>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</si>
  <si>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</si>
  <si>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</si>
  <si>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</si>
  <si>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</si>
  <si>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</si>
  <si>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</si>
  <si>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</si>
  <si>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</si>
  <si>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</si>
  <si>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</si>
  <si>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</si>
  <si>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</si>
  <si>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</si>
  <si>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</si>
  <si>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</si>
  <si>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</si>
  <si>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</si>
  <si>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</si>
  <si>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</si>
  <si>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</si>
  <si>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</si>
  <si>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</si>
  <si>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</si>
  <si>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</si>
  <si>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</si>
  <si>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</si>
  <si>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</si>
  <si>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</si>
  <si>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</si>
  <si>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</si>
  <si>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</si>
  <si>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</si>
  <si>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</si>
  <si>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</si>
  <si>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</si>
  <si>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</si>
  <si>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</si>
  <si>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</si>
  <si>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</si>
  <si>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</si>
  <si>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</si>
  <si>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</si>
  <si>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</si>
  <si>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</si>
  <si>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</si>
  <si>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</si>
  <si>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</si>
  <si>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</si>
  <si>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</si>
  <si>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</si>
  <si>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</si>
  <si>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</si>
  <si>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</si>
  <si>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</si>
  <si>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</si>
  <si>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</si>
  <si>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</si>
  <si>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</si>
  <si>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</si>
  <si>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</si>
  <si>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</si>
  <si>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</si>
  <si>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</si>
  <si>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</si>
  <si>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</si>
  <si>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</si>
  <si>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</si>
  <si>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</si>
  <si>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</si>
  <si>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</si>
  <si>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</si>
  <si>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</si>
  <si>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</si>
  <si>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</si>
  <si>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</si>
  <si>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</si>
  <si>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</si>
  <si>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</si>
  <si>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</si>
  <si>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</si>
  <si>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</si>
  <si>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</si>
  <si>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</si>
  <si>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</si>
  <si>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</si>
  <si>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</si>
  <si>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</si>
  <si>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</si>
  <si>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</si>
  <si>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</si>
  <si>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</si>
  <si>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</si>
  <si>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</si>
  <si>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</si>
  <si>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</si>
  <si>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</si>
  <si>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</si>
  <si>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</si>
  <si>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</si>
  <si>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</si>
  <si>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</si>
  <si>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</si>
  <si>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</si>
  <si>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</si>
  <si>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</si>
  <si>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</si>
  <si>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</si>
  <si>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</si>
  <si>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</si>
  <si>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</si>
  <si>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</si>
  <si>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</si>
  <si>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</si>
  <si>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</si>
  <si>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</si>
  <si>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</si>
  <si>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</si>
  <si>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</si>
  <si>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</si>
  <si>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</si>
  <si>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</si>
  <si>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</si>
  <si>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</si>
  <si>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</si>
  <si>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</si>
  <si>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</si>
  <si>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</si>
  <si>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</si>
  <si>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</si>
  <si>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</si>
  <si>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</si>
  <si>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</si>
  <si>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</si>
  <si>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</si>
  <si>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</si>
  <si>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</si>
  <si>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</si>
  <si>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</si>
  <si>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</si>
  <si>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</si>
  <si>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</si>
  <si>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</si>
  <si>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</si>
  <si>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</si>
  <si>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</si>
  <si>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</si>
  <si>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</si>
  <si>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</si>
  <si>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</si>
  <si>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</si>
  <si>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</si>
  <si>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</si>
  <si>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</si>
  <si>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</si>
  <si>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</si>
  <si>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</si>
  <si>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</si>
  <si>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</si>
  <si>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</si>
  <si>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</si>
  <si>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</si>
  <si>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</si>
  <si>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</si>
  <si>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</si>
  <si>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</si>
  <si>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</si>
  <si>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</si>
  <si>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</si>
  <si>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</si>
  <si>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</si>
  <si>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</si>
  <si>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</si>
  <si>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</si>
  <si>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</si>
  <si>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</si>
  <si>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</si>
  <si>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</si>
  <si>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</si>
  <si>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</si>
  <si>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</si>
  <si>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</si>
  <si>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</si>
  <si>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</si>
  <si>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</si>
  <si>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</si>
  <si>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</si>
  <si>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</si>
  <si>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</si>
  <si>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</si>
  <si>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</si>
  <si>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</si>
  <si>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</si>
  <si>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</si>
  <si>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</si>
  <si>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</si>
  <si>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</si>
  <si>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</si>
  <si>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</si>
  <si>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</si>
  <si>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</si>
  <si>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</si>
  <si>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</si>
  <si>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</si>
  <si>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</si>
  <si>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</si>
  <si>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</si>
  <si>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</si>
  <si>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</si>
  <si>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</si>
  <si>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</si>
  <si>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</si>
  <si>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</si>
  <si>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</si>
  <si>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</si>
  <si>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</si>
  <si>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</si>
  <si>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</si>
  <si>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</si>
  <si>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</si>
  <si>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</si>
  <si>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</si>
  <si>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</si>
  <si>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</si>
  <si>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</si>
  <si>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</si>
  <si>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</si>
  <si>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</si>
  <si>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</si>
  <si>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</si>
  <si>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</si>
  <si>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</si>
  <si>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</si>
  <si>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</si>
  <si>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</si>
  <si>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</si>
  <si>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</si>
  <si>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</si>
  <si>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</si>
  <si>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</si>
  <si>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</si>
  <si>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</si>
  <si>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</si>
  <si>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</si>
  <si>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</si>
  <si>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</si>
  <si>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</si>
  <si>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</si>
  <si>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</si>
  <si>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</si>
  <si>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</si>
  <si>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</si>
  <si>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</si>
  <si>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</si>
  <si>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</si>
  <si>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</si>
  <si>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</si>
  <si>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</si>
  <si>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</si>
  <si>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</si>
  <si>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</si>
  <si>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</si>
  <si>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</si>
  <si>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</si>
  <si>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</si>
  <si>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</si>
  <si>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</si>
  <si>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</si>
  <si>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</si>
  <si>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</si>
  <si>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</si>
  <si>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</si>
  <si>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</si>
  <si>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</si>
  <si>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</si>
  <si>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</si>
  <si>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</si>
  <si>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</si>
  <si>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</si>
  <si>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</si>
  <si>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</si>
  <si>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</si>
  <si>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</si>
  <si>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</si>
  <si>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</si>
  <si>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</si>
  <si>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</si>
  <si>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</si>
  <si>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</si>
  <si>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</si>
  <si>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</si>
  <si>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</si>
  <si>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</si>
  <si>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</si>
  <si>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</si>
  <si>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</si>
  <si>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</si>
  <si>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</si>
  <si>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</si>
  <si>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</si>
  <si>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</si>
  <si>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</si>
  <si>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</si>
  <si>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</si>
  <si>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</si>
  <si>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</si>
  <si>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</si>
  <si>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</si>
  <si>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</si>
  <si>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</si>
  <si>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</si>
  <si>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</si>
  <si>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</si>
  <si>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</si>
  <si>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</si>
  <si>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</si>
  <si>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</si>
  <si>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</si>
  <si>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</si>
  <si>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</si>
  <si>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</si>
  <si>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</si>
  <si>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</si>
  <si>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</si>
  <si>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</si>
  <si>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</si>
  <si>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</si>
  <si>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</si>
  <si>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</si>
  <si>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</si>
  <si>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</si>
  <si>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</si>
  <si>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</si>
  <si>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</si>
  <si>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</si>
  <si>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</si>
  <si>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</si>
  <si>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</si>
  <si>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</si>
  <si>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</si>
  <si>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</si>
  <si>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</si>
  <si>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</si>
  <si>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</si>
  <si>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</si>
  <si>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</si>
  <si>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</si>
  <si>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</si>
  <si>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</si>
  <si>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</si>
  <si>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</si>
  <si>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</si>
  <si>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</si>
  <si>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</si>
  <si>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</si>
  <si>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</si>
  <si>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</si>
  <si>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</si>
  <si>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</si>
  <si>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</si>
  <si>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</si>
  <si>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</si>
  <si>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</si>
  <si>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</si>
  <si>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</si>
  <si>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</si>
  <si>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</si>
  <si>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</si>
  <si>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</si>
  <si>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</si>
  <si>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</si>
  <si>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</si>
  <si>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</si>
  <si>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</si>
  <si>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</si>
  <si>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</si>
  <si>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</si>
  <si>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</si>
  <si>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</si>
  <si>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</si>
  <si>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</si>
  <si>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</si>
  <si>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</si>
  <si>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</si>
  <si>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</si>
  <si>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</si>
  <si>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</si>
  <si>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</si>
  <si>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</si>
  <si>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</si>
  <si>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</si>
  <si>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</si>
  <si>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</si>
  <si>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</si>
  <si>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</si>
  <si>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</si>
  <si>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</si>
  <si>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</si>
  <si>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</si>
  <si>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</si>
  <si>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</si>
  <si>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</si>
  <si>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</si>
  <si>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</si>
  <si>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</si>
  <si>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</si>
  <si>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</si>
  <si>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</si>
  <si>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</si>
  <si>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</si>
  <si>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</si>
  <si>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</si>
  <si>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</si>
  <si>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</si>
  <si>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</si>
  <si>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</si>
  <si>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</si>
  <si>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</si>
  <si>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</si>
  <si>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</si>
  <si>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</si>
  <si>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</si>
  <si>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</si>
  <si>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</si>
  <si>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</si>
  <si>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</si>
  <si>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</si>
  <si>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</si>
  <si>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</si>
  <si>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</si>
  <si>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</si>
  <si>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</si>
  <si>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</si>
  <si>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</si>
  <si>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</si>
  <si>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</si>
  <si>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</si>
  <si>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</si>
  <si>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</si>
  <si>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</si>
  <si>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</si>
  <si>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</si>
  <si>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</si>
  <si>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</si>
  <si>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</si>
  <si>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</si>
  <si>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</si>
  <si>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</si>
  <si>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</si>
  <si>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</si>
  <si>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</si>
  <si>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</si>
  <si>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</si>
  <si>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</si>
  <si>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</si>
  <si>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</si>
  <si>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</si>
  <si>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</si>
  <si>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</si>
  <si>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</si>
  <si>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</si>
  <si>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</si>
  <si>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</si>
  <si>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</si>
  <si>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</si>
  <si>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</si>
  <si>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</si>
  <si>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</si>
  <si>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</si>
  <si>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</si>
  <si>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</si>
  <si>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</si>
  <si>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</si>
  <si>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</si>
  <si>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</si>
  <si>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</si>
  <si>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</si>
  <si>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</si>
  <si>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</si>
  <si>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</si>
  <si>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</si>
  <si>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</si>
  <si>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</si>
  <si>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</si>
  <si>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</si>
  <si>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</si>
  <si>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</si>
  <si>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</si>
  <si>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</si>
  <si>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</si>
  <si>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</si>
  <si>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</si>
  <si>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</si>
  <si>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</si>
  <si>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</si>
  <si>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</si>
  <si>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</si>
  <si>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</si>
  <si>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</si>
  <si>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</si>
  <si>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</si>
  <si>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</si>
  <si>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</si>
  <si>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</si>
  <si>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</si>
  <si>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</si>
  <si>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</si>
  <si>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</si>
  <si>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</si>
  <si>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</si>
  <si>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</si>
  <si>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</si>
  <si>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</si>
  <si>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</si>
  <si>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</si>
  <si>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</si>
  <si>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</si>
  <si>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</si>
  <si>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</si>
  <si>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</si>
  <si>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</si>
  <si>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</si>
  <si>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</si>
  <si>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</si>
  <si>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</si>
  <si>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</si>
  <si>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</si>
  <si>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</si>
  <si>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</si>
  <si>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</si>
  <si>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</si>
  <si>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</si>
  <si>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</si>
  <si>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</si>
  <si>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</si>
  <si>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</si>
  <si>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</si>
  <si>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</si>
  <si>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</si>
  <si>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</si>
  <si>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</si>
  <si>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</si>
  <si>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</si>
  <si>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</si>
  <si>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</si>
  <si>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</si>
  <si>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</si>
  <si>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</si>
  <si>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</si>
  <si>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</si>
  <si>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</si>
  <si>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</si>
  <si>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</si>
  <si>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</si>
  <si>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</si>
  <si>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</si>
  <si>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</si>
  <si>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</si>
  <si>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</si>
  <si>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</si>
  <si>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</si>
  <si>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</si>
  <si>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</si>
  <si>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</si>
  <si>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</si>
  <si>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</si>
  <si>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</si>
  <si>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</si>
  <si>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</si>
  <si>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</si>
  <si>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</si>
  <si>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</si>
  <si>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</si>
  <si>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</si>
  <si>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</si>
  <si>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</si>
  <si>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</si>
  <si>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</si>
  <si>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</si>
  <si>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</si>
  <si>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</si>
  <si>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</si>
  <si>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</si>
  <si>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</si>
  <si>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</si>
  <si>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</si>
  <si>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</si>
  <si>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</si>
  <si>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</si>
  <si>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</si>
  <si>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</si>
  <si>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</si>
  <si>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</si>
  <si>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</si>
  <si>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</si>
  <si>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</si>
  <si>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</si>
  <si>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</si>
  <si>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</si>
  <si>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</si>
  <si>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</si>
  <si>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</si>
  <si>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</si>
  <si>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</si>
  <si>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</si>
  <si>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</si>
  <si>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</si>
  <si>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</si>
  <si>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</si>
  <si>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</si>
  <si>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</si>
  <si>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</si>
  <si>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</si>
  <si>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</si>
  <si>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</si>
  <si>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</si>
  <si>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</si>
  <si>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</si>
  <si>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</si>
  <si>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</si>
  <si>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</si>
  <si>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</si>
  <si>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</si>
  <si>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</si>
  <si>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</si>
  <si>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</si>
  <si>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</si>
  <si>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</si>
  <si>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</si>
  <si>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</si>
  <si>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</si>
  <si>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</si>
  <si>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</si>
  <si>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</si>
  <si>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</si>
  <si>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</si>
  <si>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</si>
  <si>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</si>
  <si>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</si>
  <si>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</si>
  <si>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</si>
  <si>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</si>
  <si>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</si>
  <si>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</si>
  <si>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</si>
  <si>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</si>
  <si>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</si>
  <si>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</si>
  <si>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</si>
  <si>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</si>
  <si>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</si>
  <si>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</si>
  <si>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</si>
  <si>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</si>
  <si>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</si>
  <si>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</si>
  <si>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</si>
  <si>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</si>
  <si>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</si>
  <si>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</si>
  <si>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</si>
  <si>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</si>
  <si>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</si>
  <si>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</si>
  <si>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</si>
  <si>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</si>
  <si>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</si>
  <si>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</si>
  <si>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</si>
  <si>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</si>
  <si>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</si>
  <si>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</si>
  <si>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</si>
  <si>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</si>
  <si>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</si>
  <si>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</si>
  <si>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</si>
  <si>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</si>
  <si>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</si>
  <si>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</si>
  <si>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</si>
  <si>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</si>
  <si>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</si>
  <si>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</si>
  <si>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</si>
  <si>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</si>
  <si>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</si>
  <si>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</si>
  <si>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</si>
  <si>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</si>
  <si>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</si>
  <si>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</si>
  <si>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</si>
  <si>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</si>
  <si>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</si>
  <si>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</si>
  <si>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</si>
  <si>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</si>
  <si>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</si>
  <si>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</si>
  <si>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</si>
  <si>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</si>
  <si>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</si>
  <si>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</si>
  <si>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</si>
  <si>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</si>
  <si>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</si>
  <si>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</si>
  <si>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</si>
  <si>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</si>
  <si>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</si>
  <si>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</si>
  <si>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</si>
  <si>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</si>
  <si>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</si>
  <si>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</si>
  <si>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</si>
  <si>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</si>
  <si>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</si>
  <si>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</si>
  <si>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</si>
  <si>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</si>
  <si>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</si>
  <si>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</si>
  <si>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</si>
  <si>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</si>
  <si>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</si>
  <si>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</si>
  <si>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</si>
  <si>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</si>
  <si>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</si>
  <si>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</si>
  <si>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</si>
  <si>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</si>
  <si>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</si>
  <si>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</si>
  <si>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</si>
  <si>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</si>
  <si>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</si>
  <si>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</si>
  <si>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</si>
  <si>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</si>
  <si>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</si>
  <si>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</si>
  <si>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</si>
  <si>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</si>
  <si>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</si>
  <si>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</si>
  <si>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</si>
  <si>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</si>
  <si>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</si>
  <si>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</si>
  <si>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</si>
  <si>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</si>
  <si>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</si>
  <si>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</si>
  <si>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</si>
  <si>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</si>
  <si>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</si>
  <si>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</si>
  <si>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</si>
  <si>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</si>
  <si>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</si>
  <si>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</si>
  <si>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</si>
  <si>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</si>
  <si>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</si>
  <si>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</si>
  <si>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</si>
  <si>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</si>
  <si>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</si>
  <si>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</si>
  <si>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</si>
  <si>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</si>
  <si>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</si>
  <si>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</si>
  <si>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</si>
  <si>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</si>
  <si>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</si>
  <si>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</si>
  <si>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</si>
  <si>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</si>
  <si>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</si>
  <si>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</si>
  <si>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</si>
  <si>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</si>
  <si>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</si>
  <si>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</si>
  <si>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</si>
  <si>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</si>
  <si>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</si>
  <si>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</si>
  <si>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</si>
  <si>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</si>
  <si>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</si>
  <si>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</si>
  <si>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</si>
  <si>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</si>
  <si>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</si>
  <si>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</si>
  <si>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</si>
  <si>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</si>
  <si>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</si>
  <si>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</si>
  <si>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</si>
  <si>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</si>
  <si>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</si>
  <si>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</si>
  <si>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</si>
  <si>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</si>
  <si>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</si>
  <si>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</si>
  <si>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</si>
  <si>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</si>
  <si>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</si>
  <si>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</si>
  <si>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</si>
  <si>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</si>
  <si>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</si>
  <si>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</si>
  <si>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</si>
  <si>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</si>
  <si>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</si>
  <si>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</si>
  <si>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</si>
  <si>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</si>
  <si>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</si>
  <si>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</si>
  <si>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</si>
  <si>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</si>
  <si>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</si>
  <si>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</si>
  <si>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</si>
  <si>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</si>
  <si>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</si>
  <si>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</si>
  <si>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</si>
  <si>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</si>
  <si>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</si>
  <si>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</si>
  <si>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</si>
  <si>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</si>
  <si>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</si>
  <si>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</si>
  <si>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</si>
  <si>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</si>
  <si>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</si>
  <si>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</si>
  <si>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</si>
  <si>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</si>
  <si>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</si>
  <si>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</si>
  <si>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</si>
  <si>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</si>
  <si>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</si>
  <si>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</si>
  <si>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</si>
  <si>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</si>
  <si>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</si>
  <si>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</si>
  <si>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</si>
  <si>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</si>
  <si>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</si>
  <si>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</si>
  <si>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</si>
  <si>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</si>
  <si>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</si>
  <si>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</si>
  <si>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</si>
  <si>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</si>
  <si>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</si>
  <si>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</si>
  <si>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</si>
  <si>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</si>
  <si>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</si>
  <si>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</si>
  <si>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</si>
  <si>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</si>
  <si>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</si>
  <si>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</si>
  <si>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</si>
  <si>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</si>
  <si>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</si>
  <si>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</si>
  <si>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</si>
  <si>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</si>
  <si>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</si>
  <si>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</si>
  <si>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</si>
  <si>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</si>
  <si>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</si>
  <si>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</si>
  <si>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</si>
  <si>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</si>
  <si>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</si>
  <si>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</si>
  <si>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</si>
  <si>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</si>
  <si>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</si>
  <si>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</si>
  <si>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</si>
  <si>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</si>
  <si>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</si>
  <si>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</si>
  <si>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</si>
  <si>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</si>
  <si>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</si>
  <si>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</si>
  <si>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</si>
  <si>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</si>
  <si>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</si>
  <si>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</si>
  <si>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</si>
  <si>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</si>
  <si>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</si>
  <si>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</si>
  <si>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</si>
  <si>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</si>
  <si>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</si>
  <si>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</si>
  <si>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</si>
  <si>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</si>
  <si>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</si>
  <si>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</si>
  <si>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</si>
  <si>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</si>
  <si>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</si>
  <si>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</si>
  <si>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</si>
  <si>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</si>
  <si>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</si>
  <si>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</si>
  <si>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</si>
  <si>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</si>
  <si>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</si>
  <si>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</si>
  <si>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</si>
  <si>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</si>
  <si>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</si>
  <si>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</si>
  <si>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</si>
  <si>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</si>
  <si>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</si>
  <si>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</si>
  <si>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</si>
  <si>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</si>
  <si>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</si>
  <si>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</si>
  <si>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</si>
  <si>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</si>
  <si>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</si>
  <si>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</si>
  <si>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</si>
  <si>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</si>
  <si>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</si>
  <si>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</si>
  <si>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</si>
  <si>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</si>
  <si>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</si>
  <si>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</si>
  <si>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</si>
  <si>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</si>
  <si>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</si>
  <si>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</si>
  <si>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</si>
  <si>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</si>
  <si>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</si>
  <si>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</si>
  <si>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</si>
  <si>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</si>
  <si>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</si>
  <si>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</si>
  <si>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</si>
  <si>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</si>
  <si>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</si>
  <si>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</si>
  <si>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</si>
  <si>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</si>
  <si>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</si>
  <si>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</si>
  <si>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</si>
  <si>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</si>
  <si>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</si>
  <si>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</si>
  <si>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</si>
  <si>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</si>
  <si>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</si>
  <si>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</si>
  <si>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</si>
  <si>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</si>
  <si>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</si>
  <si>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</si>
  <si>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</si>
  <si>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</si>
  <si>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</si>
  <si>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</si>
  <si>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</si>
  <si>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</si>
  <si>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</si>
  <si>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</si>
  <si>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</si>
  <si>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</si>
  <si>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</si>
  <si>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</si>
  <si>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</si>
  <si>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</si>
  <si>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</si>
  <si>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</si>
  <si>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</si>
  <si>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</si>
  <si>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</si>
  <si>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</si>
  <si>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</si>
  <si>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</si>
  <si>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</si>
  <si>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</si>
  <si>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</si>
  <si>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</si>
  <si>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</si>
  <si>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</si>
  <si>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</si>
  <si>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</si>
  <si>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</si>
  <si>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</si>
  <si>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</si>
  <si>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</si>
  <si>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</si>
  <si>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</si>
  <si>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</si>
  <si>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</si>
  <si>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</si>
  <si>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</si>
  <si>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</si>
  <si>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</si>
  <si>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</si>
  <si>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</si>
  <si>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</si>
  <si>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</si>
  <si>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</si>
  <si>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</si>
  <si>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</si>
  <si>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</si>
  <si>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</si>
  <si>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</si>
  <si>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</si>
  <si>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</si>
  <si>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</si>
  <si>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</si>
  <si>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</si>
  <si>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</si>
  <si>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</si>
  <si>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</si>
  <si>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</si>
  <si>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</si>
  <si>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</si>
  <si>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</si>
  <si>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</si>
  <si>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</si>
  <si>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</si>
  <si>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</si>
  <si>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</si>
  <si>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</si>
  <si>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</si>
  <si>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</si>
  <si>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</si>
  <si>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</si>
  <si>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</si>
  <si>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</si>
  <si>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</si>
  <si>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</si>
  <si>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</si>
  <si>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</si>
  <si>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</si>
  <si>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</si>
  <si>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</si>
  <si>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</si>
  <si>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</si>
  <si>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</si>
  <si>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</si>
  <si>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</si>
  <si>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</si>
  <si>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</si>
  <si>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</si>
  <si>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</si>
  <si>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</si>
  <si>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</si>
  <si>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</si>
  <si>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</si>
  <si>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</si>
  <si>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</si>
  <si>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</si>
  <si>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</si>
  <si>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</si>
  <si>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</si>
  <si>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</si>
  <si>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</si>
  <si>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</si>
  <si>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</si>
  <si>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</si>
  <si>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</si>
  <si>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</si>
  <si>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</si>
  <si>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</si>
  <si>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</si>
  <si>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</si>
  <si>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</si>
  <si>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</si>
  <si>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</si>
  <si>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</si>
  <si>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</si>
  <si>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</si>
  <si>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</si>
  <si>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</si>
  <si>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</si>
  <si>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</si>
  <si>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</si>
  <si>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</si>
  <si>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</si>
  <si>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</si>
  <si>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</si>
  <si>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</si>
  <si>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</si>
  <si>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</si>
  <si>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</si>
  <si>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</si>
  <si>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</si>
  <si>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</si>
  <si>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</si>
  <si>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</si>
  <si>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</si>
  <si>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</si>
  <si>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</si>
  <si>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</si>
  <si>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</si>
  <si>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</si>
  <si>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</si>
  <si>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</si>
  <si>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</si>
  <si>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</si>
  <si>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</si>
  <si>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</si>
  <si>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</si>
  <si>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</si>
  <si>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</si>
  <si>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</si>
  <si>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</si>
  <si>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</si>
  <si>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</si>
  <si>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</si>
  <si>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</si>
  <si>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</si>
  <si>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</si>
  <si>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</si>
  <si>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</si>
  <si>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</si>
  <si>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</si>
  <si>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</si>
  <si>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</si>
  <si>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</si>
  <si>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</si>
  <si>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</si>
  <si>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</si>
  <si>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</si>
  <si>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</si>
  <si>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</si>
  <si>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</si>
  <si>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</si>
  <si>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</si>
  <si>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</si>
  <si>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</si>
  <si>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</si>
  <si>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</si>
  <si>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</si>
  <si>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</si>
  <si>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</si>
  <si>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</si>
  <si>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</si>
  <si>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</si>
  <si>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</si>
  <si>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</si>
  <si>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</si>
  <si>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</si>
  <si>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</si>
  <si>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</si>
  <si>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</si>
  <si>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</si>
  <si>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</si>
  <si>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</si>
  <si>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</si>
  <si>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</si>
  <si>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</si>
  <si>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</si>
  <si>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</si>
  <si>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</si>
  <si>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</si>
  <si>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</si>
  <si>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</si>
  <si>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</si>
  <si>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</si>
  <si>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</si>
  <si>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</si>
  <si>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</si>
  <si>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</si>
  <si>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</si>
  <si>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</si>
  <si>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</si>
  <si>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</si>
  <si>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</si>
  <si>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</si>
  <si>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</si>
  <si>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</si>
  <si>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</si>
  <si>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</si>
  <si>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</si>
  <si>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</si>
  <si>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</si>
  <si>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</si>
  <si>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</si>
  <si>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</si>
  <si>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</si>
  <si>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</si>
  <si>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</si>
  <si>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</si>
  <si>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</si>
  <si>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</si>
  <si>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</si>
  <si>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</si>
  <si>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</si>
  <si>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</si>
  <si>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</si>
  <si>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</si>
  <si>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</si>
  <si>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</si>
  <si>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</si>
  <si>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</si>
  <si>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</si>
  <si>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</si>
  <si>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</si>
  <si>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</si>
  <si>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</si>
  <si>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</si>
  <si>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</si>
  <si>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</si>
  <si>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</si>
  <si>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</si>
  <si>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</si>
  <si>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</si>
  <si>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</si>
  <si>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</si>
  <si>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</si>
  <si>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</si>
  <si>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</si>
  <si>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</si>
  <si>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</si>
  <si>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</si>
  <si>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</si>
  <si>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</si>
  <si>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</si>
  <si>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</si>
  <si>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</si>
  <si>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</si>
  <si>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</si>
  <si>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</si>
  <si>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</si>
  <si>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</si>
  <si>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</si>
  <si>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</si>
  <si>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</si>
  <si>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</si>
  <si>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</si>
  <si>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</si>
  <si>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</si>
  <si>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</si>
  <si>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</si>
  <si>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</si>
  <si>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</si>
  <si>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</si>
  <si>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</si>
  <si>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</si>
  <si>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</si>
  <si>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</si>
  <si>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</si>
  <si>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</si>
  <si>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</si>
  <si>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</si>
  <si>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</si>
  <si>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</si>
  <si>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</si>
  <si>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</si>
  <si>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</si>
  <si>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</si>
  <si>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</si>
  <si>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</si>
  <si>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</si>
  <si>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[0.381672]</t>
  </si>
  <si>
    <t>0 [0.788711]</t>
  </si>
  <si>
    <t>0 [1.200453]</t>
  </si>
  <si>
    <t>0 [1.599759]</t>
  </si>
  <si>
    <t>0 [2.009008]</t>
  </si>
  <si>
    <t>0 [2.415504]</t>
  </si>
  <si>
    <t>0 [2.819743]</t>
  </si>
  <si>
    <t>0 [3.228640]</t>
  </si>
  <si>
    <t>0 [3.636968]</t>
  </si>
  <si>
    <t>0 [4.047941]</t>
  </si>
  <si>
    <t>0 [4.446001]</t>
  </si>
  <si>
    <t>0 [4.852857]</t>
  </si>
  <si>
    <t>0 [5.258218]</t>
  </si>
  <si>
    <t>0 [5.664120]</t>
  </si>
  <si>
    <t>0 [6.072613]</t>
  </si>
  <si>
    <t>0 [6.477485]</t>
  </si>
  <si>
    <t>0 [6.884825]</t>
  </si>
  <si>
    <t>0 [7.294143]</t>
  </si>
  <si>
    <t>0 [7.696015]</t>
  </si>
  <si>
    <t>0 [8.104156]</t>
  </si>
  <si>
    <t>0 [8.508547]</t>
  </si>
  <si>
    <t>0 [8.916775]</t>
  </si>
  <si>
    <t>0 [9.320549]</t>
  </si>
  <si>
    <t>0 [9.725851]</t>
  </si>
  <si>
    <t>0 [10.134804]</t>
  </si>
  <si>
    <t>0 [10.541469]</t>
  </si>
  <si>
    <t>0 [10.949187]</t>
  </si>
  <si>
    <t>0 [11.352293]</t>
  </si>
  <si>
    <t>0 [11.760877]</t>
  </si>
  <si>
    <t>0 [12.167218]</t>
  </si>
  <si>
    <t>0 [12.575969]</t>
  </si>
  <si>
    <t>0 [12.975954]</t>
  </si>
  <si>
    <t>0 [13.382035]</t>
  </si>
  <si>
    <t>0 [13.787453]</t>
  </si>
  <si>
    <t>0 [14.197733]</t>
  </si>
  <si>
    <t>0 [14.603299]</t>
  </si>
  <si>
    <t>0 [15.008037]</t>
  </si>
  <si>
    <t>0 [15.414373]</t>
  </si>
  <si>
    <t>0 [15.821393]</t>
  </si>
  <si>
    <t>0 [16.228250]</t>
  </si>
  <si>
    <t>0 [16.631919]</t>
  </si>
  <si>
    <t>0 [17.038471]</t>
  </si>
  <si>
    <t>0 [17.446459]</t>
  </si>
  <si>
    <t>0 [17.851831]</t>
  </si>
  <si>
    <t>0 [18.256743]</t>
  </si>
  <si>
    <t>0 [18.668010]</t>
  </si>
  <si>
    <t>0 [19.070123]</t>
  </si>
  <si>
    <t>0 [19.474872]</t>
  </si>
  <si>
    <t>0 [19.885555]</t>
  </si>
  <si>
    <t>0 [20.289066]</t>
  </si>
  <si>
    <t>0 [20.694599]</t>
  </si>
  <si>
    <t>0 [21.103634]</t>
  </si>
  <si>
    <t>0 [21.510527]</t>
  </si>
  <si>
    <t>0 [21.913408]</t>
  </si>
  <si>
    <t>0 [22.330282]</t>
  </si>
  <si>
    <t>0 [22.727945]</t>
  </si>
  <si>
    <t>0 [23.134034]</t>
  </si>
  <si>
    <t>0 [23.539708]</t>
  </si>
  <si>
    <t>0 [23.955661]</t>
  </si>
  <si>
    <t>0 [24.357878]</t>
  </si>
  <si>
    <t>0 [24.756954]</t>
  </si>
  <si>
    <t>0 [25.164246]</t>
  </si>
  <si>
    <t>0 [25.572920]</t>
  </si>
  <si>
    <t>0 [25.985060]</t>
  </si>
  <si>
    <t>0 [26.385076]</t>
  </si>
  <si>
    <t>0 [26.791068]</t>
  </si>
  <si>
    <t>0 [27.195959]</t>
  </si>
  <si>
    <t>0 [27.602452]</t>
  </si>
  <si>
    <t>0 [28.010177]</t>
  </si>
  <si>
    <t>0 [28.422093]</t>
  </si>
  <si>
    <t>0 [28.829584]</t>
  </si>
  <si>
    <t>0 [29.235803]</t>
  </si>
  <si>
    <t>0 [29.631890]</t>
  </si>
  <si>
    <t>0 [30.038882]</t>
  </si>
  <si>
    <t>0 [30.448793]</t>
  </si>
  <si>
    <t>0 [30.855461]</t>
  </si>
  <si>
    <t>0 [31.260111]</t>
  </si>
  <si>
    <t>0 [31.664740]</t>
  </si>
  <si>
    <t>0 [32.068248]</t>
  </si>
  <si>
    <t>0 [32.482937]</t>
  </si>
  <si>
    <t>0 [32.885640]</t>
  </si>
  <si>
    <t>0 [33.291005]</t>
  </si>
  <si>
    <t>0 [33.695882]</t>
  </si>
  <si>
    <t>0 [34.103918]</t>
  </si>
  <si>
    <t>0 [34.505710]</t>
  </si>
  <si>
    <t>0 [34.915098]</t>
  </si>
  <si>
    <t>0 [35.320918]</t>
  </si>
  <si>
    <t>0 [35.736816]</t>
  </si>
  <si>
    <t>0 [36.134286]</t>
  </si>
  <si>
    <t>0 [36.544122]</t>
  </si>
  <si>
    <t>0 [36.945458]</t>
  </si>
  <si>
    <t>0 [37.350078]</t>
  </si>
  <si>
    <t>0 [37.762786]</t>
  </si>
  <si>
    <t>0 [38.164979]</t>
  </si>
  <si>
    <t>vision^0e9d^2^22^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</si>
</sst>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56.83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56.833979999999997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5"/>
                <c:pt idx="0">
                  <c:v>4.6727100000000004</c:v>
                </c:pt>
                <c:pt idx="1">
                  <c:v>4.6526300000000003</c:v>
                </c:pt>
                <c:pt idx="2">
                  <c:v>4.6341700000000001</c:v>
                </c:pt>
                <c:pt idx="3">
                  <c:v>4.6145399999999999</c:v>
                </c:pt>
                <c:pt idx="4">
                  <c:v>4.5888</c:v>
                </c:pt>
                <c:pt idx="5">
                  <c:v>4.5587200000000001</c:v>
                </c:pt>
                <c:pt idx="6">
                  <c:v>4.5263200000000001</c:v>
                </c:pt>
                <c:pt idx="7">
                  <c:v>4.48827</c:v>
                </c:pt>
                <c:pt idx="8">
                  <c:v>4.45139</c:v>
                </c:pt>
                <c:pt idx="9">
                  <c:v>4.4111700000000003</c:v>
                </c:pt>
                <c:pt idx="10">
                  <c:v>4.3688500000000001</c:v>
                </c:pt>
                <c:pt idx="11">
                  <c:v>4.3219000000000003</c:v>
                </c:pt>
                <c:pt idx="12">
                  <c:v>4.27461</c:v>
                </c:pt>
                <c:pt idx="13">
                  <c:v>4.2287400000000002</c:v>
                </c:pt>
                <c:pt idx="14">
                  <c:v>4.1836000000000002</c:v>
                </c:pt>
                <c:pt idx="15">
                  <c:v>4.1385300000000003</c:v>
                </c:pt>
                <c:pt idx="16">
                  <c:v>4.0948099999999998</c:v>
                </c:pt>
                <c:pt idx="17">
                  <c:v>4.0506700000000002</c:v>
                </c:pt>
                <c:pt idx="18">
                  <c:v>4.0069800000000004</c:v>
                </c:pt>
                <c:pt idx="19">
                  <c:v>3.9665499999999998</c:v>
                </c:pt>
                <c:pt idx="20">
                  <c:v>3.92713</c:v>
                </c:pt>
                <c:pt idx="21">
                  <c:v>3.8893899999999997</c:v>
                </c:pt>
                <c:pt idx="22">
                  <c:v>3.8521300000000003</c:v>
                </c:pt>
                <c:pt idx="23">
                  <c:v>3.8164400000000001</c:v>
                </c:pt>
                <c:pt idx="24">
                  <c:v>3.7822299999999998</c:v>
                </c:pt>
                <c:pt idx="25">
                  <c:v>3.7535699999999999</c:v>
                </c:pt>
                <c:pt idx="26">
                  <c:v>3.7311199999999998</c:v>
                </c:pt>
                <c:pt idx="27">
                  <c:v>3.7139499999999996</c:v>
                </c:pt>
                <c:pt idx="28">
                  <c:v>3.6982399999999997</c:v>
                </c:pt>
                <c:pt idx="29">
                  <c:v>3.6843500000000002</c:v>
                </c:pt>
                <c:pt idx="30">
                  <c:v>3.6701800000000002</c:v>
                </c:pt>
                <c:pt idx="31">
                  <c:v>3.6582699999999999</c:v>
                </c:pt>
                <c:pt idx="32">
                  <c:v>3.6486499999999999</c:v>
                </c:pt>
                <c:pt idx="33">
                  <c:v>3.6409700000000003</c:v>
                </c:pt>
                <c:pt idx="34">
                  <c:v>3.6381299999999999</c:v>
                </c:pt>
                <c:pt idx="35">
                  <c:v>3.6364299999999998</c:v>
                </c:pt>
                <c:pt idx="36">
                  <c:v>3.6339199999999998</c:v>
                </c:pt>
                <c:pt idx="37">
                  <c:v>3.6299199999999998</c:v>
                </c:pt>
                <c:pt idx="38">
                  <c:v>3.62425</c:v>
                </c:pt>
                <c:pt idx="39">
                  <c:v>3.6163499999999997</c:v>
                </c:pt>
                <c:pt idx="40">
                  <c:v>3.60894</c:v>
                </c:pt>
                <c:pt idx="41">
                  <c:v>3.6006</c:v>
                </c:pt>
                <c:pt idx="42">
                  <c:v>3.5937200000000002</c:v>
                </c:pt>
                <c:pt idx="43">
                  <c:v>3.5871199999999996</c:v>
                </c:pt>
                <c:pt idx="44">
                  <c:v>3.5792000000000002</c:v>
                </c:pt>
                <c:pt idx="45">
                  <c:v>3.5745199999999997</c:v>
                </c:pt>
                <c:pt idx="46">
                  <c:v>3.5728200000000001</c:v>
                </c:pt>
                <c:pt idx="47">
                  <c:v>3.5718199999999998</c:v>
                </c:pt>
                <c:pt idx="48">
                  <c:v>3.5687000000000002</c:v>
                </c:pt>
                <c:pt idx="49">
                  <c:v>3.5618799999999999</c:v>
                </c:pt>
                <c:pt idx="50">
                  <c:v>3.5541</c:v>
                </c:pt>
                <c:pt idx="51">
                  <c:v>3.54644</c:v>
                </c:pt>
                <c:pt idx="52">
                  <c:v>3.5348699999999997</c:v>
                </c:pt>
                <c:pt idx="53">
                  <c:v>3.5244399999999998</c:v>
                </c:pt>
                <c:pt idx="54">
                  <c:v>3.5156499999999999</c:v>
                </c:pt>
                <c:pt idx="55">
                  <c:v>3.5098200000000004</c:v>
                </c:pt>
                <c:pt idx="56">
                  <c:v>3.5044199999999996</c:v>
                </c:pt>
                <c:pt idx="57">
                  <c:v>3.4998400000000003</c:v>
                </c:pt>
                <c:pt idx="58">
                  <c:v>3.4963800000000003</c:v>
                </c:pt>
                <c:pt idx="59">
                  <c:v>3.4876200000000002</c:v>
                </c:pt>
                <c:pt idx="60">
                  <c:v>3.47675</c:v>
                </c:pt>
                <c:pt idx="61">
                  <c:v>3.4666599999999996</c:v>
                </c:pt>
                <c:pt idx="62">
                  <c:v>3.4559600000000001</c:v>
                </c:pt>
                <c:pt idx="63">
                  <c:v>3.4469499999999997</c:v>
                </c:pt>
                <c:pt idx="64">
                  <c:v>3.4409299999999998</c:v>
                </c:pt>
                <c:pt idx="65">
                  <c:v>3.4369699999999996</c:v>
                </c:pt>
                <c:pt idx="66">
                  <c:v>3.4376800000000003</c:v>
                </c:pt>
                <c:pt idx="67">
                  <c:v>3.44041</c:v>
                </c:pt>
                <c:pt idx="68">
                  <c:v>3.4437600000000002</c:v>
                </c:pt>
                <c:pt idx="69">
                  <c:v>3.44834</c:v>
                </c:pt>
                <c:pt idx="70">
                  <c:v>3.4503200000000001</c:v>
                </c:pt>
                <c:pt idx="71">
                  <c:v>3.4496500000000001</c:v>
                </c:pt>
                <c:pt idx="72">
                  <c:v>3.4499900000000001</c:v>
                </c:pt>
                <c:pt idx="73">
                  <c:v>3.45234</c:v>
                </c:pt>
                <c:pt idx="74">
                  <c:v>3.4577599999999995</c:v>
                </c:pt>
                <c:pt idx="75">
                  <c:v>3.4617199999999997</c:v>
                </c:pt>
                <c:pt idx="76">
                  <c:v>3.4639899999999999</c:v>
                </c:pt>
                <c:pt idx="77">
                  <c:v>3.4668999999999999</c:v>
                </c:pt>
                <c:pt idx="78">
                  <c:v>3.46665</c:v>
                </c:pt>
                <c:pt idx="79">
                  <c:v>3.4643600000000001</c:v>
                </c:pt>
                <c:pt idx="80">
                  <c:v>3.4586299999999999</c:v>
                </c:pt>
                <c:pt idx="81">
                  <c:v>3.4513400000000001</c:v>
                </c:pt>
                <c:pt idx="82">
                  <c:v>3.4417599999999999</c:v>
                </c:pt>
                <c:pt idx="83">
                  <c:v>3.4275499999999997</c:v>
                </c:pt>
                <c:pt idx="84">
                  <c:v>3.4178500000000001</c:v>
                </c:pt>
                <c:pt idx="85">
                  <c:v>3.4113600000000002</c:v>
                </c:pt>
                <c:pt idx="86">
                  <c:v>3.4117100000000002</c:v>
                </c:pt>
                <c:pt idx="87">
                  <c:v>3.42109</c:v>
                </c:pt>
                <c:pt idx="88">
                  <c:v>3.4342000000000001</c:v>
                </c:pt>
                <c:pt idx="89">
                  <c:v>3.4494599999999997</c:v>
                </c:pt>
                <c:pt idx="90">
                  <c:v>3.4689300000000003</c:v>
                </c:pt>
                <c:pt idx="91">
                  <c:v>3.4842400000000002</c:v>
                </c:pt>
                <c:pt idx="92">
                  <c:v>3.4938700000000003</c:v>
                </c:pt>
                <c:pt idx="93">
                  <c:v>3.5134100000000004</c:v>
                </c:pt>
                <c:pt idx="94">
                  <c:v>3.53878</c:v>
                </c:pt>
              </c:numCache>
            </c:numRef>
          </c:xVal>
          <c:yVal>
            <c:numRef>
              <c:f>[0]!FT_PH</c:f>
              <c:numCache>
                <c:formatCode>0.00</c:formatCode>
                <c:ptCount val="95"/>
                <c:pt idx="0">
                  <c:v>42.283799999999999</c:v>
                </c:pt>
                <c:pt idx="1">
                  <c:v>41.302100000000003</c:v>
                </c:pt>
                <c:pt idx="2">
                  <c:v>40.347300000000004</c:v>
                </c:pt>
                <c:pt idx="3">
                  <c:v>39.4876</c:v>
                </c:pt>
                <c:pt idx="4">
                  <c:v>38.753700000000002</c:v>
                </c:pt>
                <c:pt idx="5">
                  <c:v>38.1494</c:v>
                </c:pt>
                <c:pt idx="6">
                  <c:v>37.624299999999998</c:v>
                </c:pt>
                <c:pt idx="7">
                  <c:v>37.229700000000001</c:v>
                </c:pt>
                <c:pt idx="8">
                  <c:v>36.911500000000004</c:v>
                </c:pt>
                <c:pt idx="9">
                  <c:v>36.746699999999997</c:v>
                </c:pt>
                <c:pt idx="10">
                  <c:v>36.6464</c:v>
                </c:pt>
                <c:pt idx="11">
                  <c:v>36.643900000000002</c:v>
                </c:pt>
                <c:pt idx="12">
                  <c:v>36.728899999999996</c:v>
                </c:pt>
                <c:pt idx="13">
                  <c:v>36.844799999999999</c:v>
                </c:pt>
                <c:pt idx="14">
                  <c:v>37.076700000000002</c:v>
                </c:pt>
                <c:pt idx="15">
                  <c:v>37.368400000000001</c:v>
                </c:pt>
                <c:pt idx="16">
                  <c:v>37.744100000000003</c:v>
                </c:pt>
                <c:pt idx="17">
                  <c:v>38.260399999999997</c:v>
                </c:pt>
                <c:pt idx="18">
                  <c:v>38.936799999999998</c:v>
                </c:pt>
                <c:pt idx="19">
                  <c:v>39.732399999999998</c:v>
                </c:pt>
                <c:pt idx="20">
                  <c:v>40.5366</c:v>
                </c:pt>
                <c:pt idx="21">
                  <c:v>41.295700000000004</c:v>
                </c:pt>
                <c:pt idx="22">
                  <c:v>42.0732</c:v>
                </c:pt>
                <c:pt idx="23">
                  <c:v>42.960100000000004</c:v>
                </c:pt>
                <c:pt idx="24">
                  <c:v>43.993600000000001</c:v>
                </c:pt>
                <c:pt idx="25">
                  <c:v>45.006</c:v>
                </c:pt>
                <c:pt idx="26">
                  <c:v>45.850299999999997</c:v>
                </c:pt>
                <c:pt idx="27">
                  <c:v>46.578399999999995</c:v>
                </c:pt>
                <c:pt idx="28">
                  <c:v>47.235900000000001</c:v>
                </c:pt>
                <c:pt idx="29">
                  <c:v>47.740200000000002</c:v>
                </c:pt>
                <c:pt idx="30">
                  <c:v>48.222999999999999</c:v>
                </c:pt>
                <c:pt idx="31">
                  <c:v>48.582300000000004</c:v>
                </c:pt>
                <c:pt idx="32">
                  <c:v>48.8748</c:v>
                </c:pt>
                <c:pt idx="33">
                  <c:v>49.1083</c:v>
                </c:pt>
                <c:pt idx="34">
                  <c:v>49.207499999999996</c:v>
                </c:pt>
                <c:pt idx="35">
                  <c:v>49.285200000000003</c:v>
                </c:pt>
                <c:pt idx="36">
                  <c:v>49.356400000000001</c:v>
                </c:pt>
                <c:pt idx="37">
                  <c:v>49.4251</c:v>
                </c:pt>
                <c:pt idx="38">
                  <c:v>49.557200000000002</c:v>
                </c:pt>
                <c:pt idx="39">
                  <c:v>49.6892</c:v>
                </c:pt>
                <c:pt idx="40">
                  <c:v>49.761300000000006</c:v>
                </c:pt>
                <c:pt idx="41">
                  <c:v>49.825299999999999</c:v>
                </c:pt>
                <c:pt idx="42">
                  <c:v>49.822800000000001</c:v>
                </c:pt>
                <c:pt idx="43">
                  <c:v>49.818899999999999</c:v>
                </c:pt>
                <c:pt idx="44">
                  <c:v>49.799799999999998</c:v>
                </c:pt>
                <c:pt idx="45">
                  <c:v>49.7654</c:v>
                </c:pt>
                <c:pt idx="46">
                  <c:v>49.7042</c:v>
                </c:pt>
                <c:pt idx="47">
                  <c:v>49.660800000000002</c:v>
                </c:pt>
                <c:pt idx="48">
                  <c:v>49.561300000000003</c:v>
                </c:pt>
                <c:pt idx="49">
                  <c:v>49.397200000000005</c:v>
                </c:pt>
                <c:pt idx="50">
                  <c:v>49.210599999999999</c:v>
                </c:pt>
                <c:pt idx="51">
                  <c:v>49.031999999999996</c:v>
                </c:pt>
                <c:pt idx="52">
                  <c:v>48.864699999999999</c:v>
                </c:pt>
                <c:pt idx="53">
                  <c:v>48.743099999999998</c:v>
                </c:pt>
                <c:pt idx="54">
                  <c:v>48.611499999999999</c:v>
                </c:pt>
                <c:pt idx="55">
                  <c:v>48.4026</c:v>
                </c:pt>
                <c:pt idx="56">
                  <c:v>48.283799999999999</c:v>
                </c:pt>
                <c:pt idx="57">
                  <c:v>48.195</c:v>
                </c:pt>
                <c:pt idx="58">
                  <c:v>48.066700000000004</c:v>
                </c:pt>
                <c:pt idx="59">
                  <c:v>48.017600000000002</c:v>
                </c:pt>
                <c:pt idx="60">
                  <c:v>47.947899999999997</c:v>
                </c:pt>
                <c:pt idx="61">
                  <c:v>47.815400000000004</c:v>
                </c:pt>
                <c:pt idx="62">
                  <c:v>47.6798</c:v>
                </c:pt>
                <c:pt idx="63">
                  <c:v>47.424799999999998</c:v>
                </c:pt>
                <c:pt idx="64">
                  <c:v>47.093899999999998</c:v>
                </c:pt>
                <c:pt idx="65">
                  <c:v>46.767699999999998</c:v>
                </c:pt>
                <c:pt idx="66">
                  <c:v>46.332999999999998</c:v>
                </c:pt>
                <c:pt idx="67">
                  <c:v>45.859899999999996</c:v>
                </c:pt>
                <c:pt idx="68">
                  <c:v>45.314100000000003</c:v>
                </c:pt>
                <c:pt idx="69">
                  <c:v>44.727600000000002</c:v>
                </c:pt>
                <c:pt idx="70">
                  <c:v>44.263599999999997</c:v>
                </c:pt>
                <c:pt idx="71">
                  <c:v>43.997999999999998</c:v>
                </c:pt>
                <c:pt idx="72">
                  <c:v>43.674900000000001</c:v>
                </c:pt>
                <c:pt idx="73">
                  <c:v>43.362899999999996</c:v>
                </c:pt>
                <c:pt idx="74">
                  <c:v>43.1006</c:v>
                </c:pt>
                <c:pt idx="75">
                  <c:v>42.863700000000001</c:v>
                </c:pt>
                <c:pt idx="76">
                  <c:v>42.6571</c:v>
                </c:pt>
                <c:pt idx="77">
                  <c:v>42.477699999999999</c:v>
                </c:pt>
                <c:pt idx="78">
                  <c:v>42.292200000000001</c:v>
                </c:pt>
                <c:pt idx="79">
                  <c:v>42.147400000000005</c:v>
                </c:pt>
                <c:pt idx="80">
                  <c:v>42.078099999999999</c:v>
                </c:pt>
                <c:pt idx="81">
                  <c:v>41.935699999999997</c:v>
                </c:pt>
                <c:pt idx="82">
                  <c:v>41.748000000000005</c:v>
                </c:pt>
                <c:pt idx="83">
                  <c:v>41.691800000000001</c:v>
                </c:pt>
                <c:pt idx="84">
                  <c:v>41.516199999999998</c:v>
                </c:pt>
                <c:pt idx="85">
                  <c:v>41.304400000000001</c:v>
                </c:pt>
                <c:pt idx="86">
                  <c:v>41.025700000000001</c:v>
                </c:pt>
                <c:pt idx="87">
                  <c:v>40.625799999999998</c:v>
                </c:pt>
                <c:pt idx="88">
                  <c:v>40.278700000000001</c:v>
                </c:pt>
                <c:pt idx="89">
                  <c:v>39.906199999999998</c:v>
                </c:pt>
                <c:pt idx="90">
                  <c:v>39.280799999999999</c:v>
                </c:pt>
                <c:pt idx="91">
                  <c:v>38.697900000000004</c:v>
                </c:pt>
                <c:pt idx="92">
                  <c:v>37.998100000000001</c:v>
                </c:pt>
                <c:pt idx="93">
                  <c:v>37.134499999999996</c:v>
                </c:pt>
                <c:pt idx="94">
                  <c:v>35.7029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4.45139</c:v>
                </c:pt>
                <c:pt idx="1">
                  <c:v>3.4178500000000001</c:v>
                </c:pt>
              </c:numCache>
            </c:numRef>
          </c:xVal>
          <c:yVal>
            <c:numRef>
              <c:f>info!$W$2:$W$3</c:f>
              <c:numCache>
                <c:formatCode>0.00</c:formatCode>
                <c:ptCount val="2"/>
                <c:pt idx="0">
                  <c:v>36.911500000000004</c:v>
                </c:pt>
                <c:pt idx="1">
                  <c:v>41.516199999999998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3.53878</c:v>
                </c:pt>
                <c:pt idx="1">
                  <c:v>3.6006</c:v>
                </c:pt>
              </c:numCache>
            </c:numRef>
          </c:xVal>
          <c:yVal>
            <c:numRef>
              <c:f>info!$W$15:$W$16</c:f>
              <c:numCache>
                <c:formatCode>0.00_ </c:formatCode>
                <c:ptCount val="2"/>
                <c:pt idx="0">
                  <c:v>35.7029</c:v>
                </c:pt>
                <c:pt idx="1">
                  <c:v>49.825299999999999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3.7197342105263158</c:v>
                </c:pt>
              </c:numCache>
            </c:numRef>
          </c:xVal>
          <c:yVal>
            <c:numRef>
              <c:f>info!$N$9</c:f>
              <c:numCache>
                <c:formatCode>0.0</c:formatCode>
                <c:ptCount val="1"/>
                <c:pt idx="0">
                  <c:v>44.007047368421055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40.000799999999998</c:v>
                </c:pt>
                <c:pt idx="1">
                  <c:v>22.941700000000001</c:v>
                </c:pt>
                <c:pt idx="2">
                  <c:v>27.864100000000001</c:v>
                </c:pt>
                <c:pt idx="3">
                  <c:v>30.9636</c:v>
                </c:pt>
                <c:pt idx="4">
                  <c:v>68.933599999999998</c:v>
                </c:pt>
                <c:pt idx="5">
                  <c:v>82.157300000000006</c:v>
                </c:pt>
                <c:pt idx="6">
                  <c:v>26.1402</c:v>
                </c:pt>
                <c:pt idx="7">
                  <c:v>75.545400000000001</c:v>
                </c:pt>
                <c:pt idx="8">
                  <c:v>20.861999999999998</c:v>
                </c:pt>
                <c:pt idx="9">
                  <c:v>48.310299999999998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56.83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56.833979999999997</c:v>
                </c:pt>
                <c:pt idx="1">
                  <c:v>56.833979999999997</c:v>
                </c:pt>
                <c:pt idx="2">
                  <c:v>0</c:v>
                </c:pt>
              </c:numCache>
            </c:numRef>
          </c:xVal>
          <c:yVal>
            <c:numRef>
              <c:f>'R2'!$I$5:$I$7</c:f>
              <c:numCache>
                <c:formatCode>0.0_ </c:formatCode>
                <c:ptCount val="3"/>
                <c:pt idx="0">
                  <c:v>0</c:v>
                </c:pt>
                <c:pt idx="1">
                  <c:v>62.089679307054624</c:v>
                </c:pt>
                <c:pt idx="2">
                  <c:v>62.089679307054624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59.033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59.033333333333324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1.7709999999999999</c:v>
                </c:pt>
                <c:pt idx="1">
                  <c:v>1.7709999999999999</c:v>
                </c:pt>
                <c:pt idx="2">
                  <c:v>0</c:v>
                </c:pt>
              </c:numCache>
            </c:numRef>
          </c:xVal>
          <c:yVal>
            <c:numRef>
              <c:f>'R3'!$I$6:$I$8</c:f>
              <c:numCache>
                <c:formatCode>0.0_ </c:formatCode>
                <c:ptCount val="3"/>
                <c:pt idx="0">
                  <c:v>0</c:v>
                </c:pt>
                <c:pt idx="1">
                  <c:v>42.820397422789704</c:v>
                </c:pt>
                <c:pt idx="2">
                  <c:v>42.820397422789704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2.0078029060106406</c:v>
                </c:pt>
                <c:pt idx="1">
                  <c:v>2.0078029060106406</c:v>
                </c:pt>
                <c:pt idx="2">
                  <c:v>-7</c:v>
                </c:pt>
              </c:numCache>
            </c:numRef>
          </c:xVal>
          <c:yVal>
            <c:numRef>
              <c:f>'R'!$I$5:$I$7</c:f>
              <c:numCache>
                <c:formatCode>0.0_ </c:formatCode>
                <c:ptCount val="3"/>
                <c:pt idx="0">
                  <c:v>0</c:v>
                </c:pt>
                <c:pt idx="1">
                  <c:v>90.713853860335362</c:v>
                </c:pt>
                <c:pt idx="2">
                  <c:v>90.713853860335362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2.0078029060106406</c:v>
                </c:pt>
              </c:numCache>
            </c:numRef>
          </c:xVal>
          <c:yVal>
            <c:numRef>
              <c:f>'R'!$I$4</c:f>
              <c:numCache>
                <c:formatCode>0.00_ </c:formatCode>
                <c:ptCount val="1"/>
                <c:pt idx="0">
                  <c:v>90.713853860335362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56.83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56.833979999999997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5"/>
                <c:pt idx="0">
                  <c:v>4.6727100000000004</c:v>
                </c:pt>
                <c:pt idx="1">
                  <c:v>4.6526300000000003</c:v>
                </c:pt>
                <c:pt idx="2">
                  <c:v>4.6341700000000001</c:v>
                </c:pt>
                <c:pt idx="3">
                  <c:v>4.6145399999999999</c:v>
                </c:pt>
                <c:pt idx="4">
                  <c:v>4.5888</c:v>
                </c:pt>
                <c:pt idx="5">
                  <c:v>4.5587200000000001</c:v>
                </c:pt>
                <c:pt idx="6">
                  <c:v>4.5263200000000001</c:v>
                </c:pt>
                <c:pt idx="7">
                  <c:v>4.48827</c:v>
                </c:pt>
                <c:pt idx="8">
                  <c:v>4.45139</c:v>
                </c:pt>
                <c:pt idx="9">
                  <c:v>4.4111700000000003</c:v>
                </c:pt>
                <c:pt idx="10">
                  <c:v>4.3688500000000001</c:v>
                </c:pt>
                <c:pt idx="11">
                  <c:v>4.3219000000000003</c:v>
                </c:pt>
                <c:pt idx="12">
                  <c:v>4.27461</c:v>
                </c:pt>
                <c:pt idx="13">
                  <c:v>4.2287400000000002</c:v>
                </c:pt>
                <c:pt idx="14">
                  <c:v>4.1836000000000002</c:v>
                </c:pt>
                <c:pt idx="15">
                  <c:v>4.1385300000000003</c:v>
                </c:pt>
                <c:pt idx="16">
                  <c:v>4.0948099999999998</c:v>
                </c:pt>
                <c:pt idx="17">
                  <c:v>4.0506700000000002</c:v>
                </c:pt>
                <c:pt idx="18">
                  <c:v>4.0069800000000004</c:v>
                </c:pt>
                <c:pt idx="19">
                  <c:v>3.9665499999999998</c:v>
                </c:pt>
                <c:pt idx="20">
                  <c:v>3.92713</c:v>
                </c:pt>
                <c:pt idx="21">
                  <c:v>3.8893899999999997</c:v>
                </c:pt>
                <c:pt idx="22">
                  <c:v>3.8521300000000003</c:v>
                </c:pt>
                <c:pt idx="23">
                  <c:v>3.8164400000000001</c:v>
                </c:pt>
                <c:pt idx="24">
                  <c:v>3.7822299999999998</c:v>
                </c:pt>
                <c:pt idx="25">
                  <c:v>3.7535699999999999</c:v>
                </c:pt>
                <c:pt idx="26">
                  <c:v>3.7311199999999998</c:v>
                </c:pt>
                <c:pt idx="27">
                  <c:v>3.7139499999999996</c:v>
                </c:pt>
                <c:pt idx="28">
                  <c:v>3.6982399999999997</c:v>
                </c:pt>
                <c:pt idx="29">
                  <c:v>3.6843500000000002</c:v>
                </c:pt>
                <c:pt idx="30">
                  <c:v>3.6701800000000002</c:v>
                </c:pt>
                <c:pt idx="31">
                  <c:v>3.6582699999999999</c:v>
                </c:pt>
                <c:pt idx="32">
                  <c:v>3.6486499999999999</c:v>
                </c:pt>
                <c:pt idx="33">
                  <c:v>3.6409700000000003</c:v>
                </c:pt>
                <c:pt idx="34">
                  <c:v>3.6381299999999999</c:v>
                </c:pt>
                <c:pt idx="35">
                  <c:v>3.6364299999999998</c:v>
                </c:pt>
                <c:pt idx="36">
                  <c:v>3.6339199999999998</c:v>
                </c:pt>
                <c:pt idx="37">
                  <c:v>3.6299199999999998</c:v>
                </c:pt>
                <c:pt idx="38">
                  <c:v>3.62425</c:v>
                </c:pt>
                <c:pt idx="39">
                  <c:v>3.6163499999999997</c:v>
                </c:pt>
                <c:pt idx="40">
                  <c:v>3.60894</c:v>
                </c:pt>
                <c:pt idx="41">
                  <c:v>3.6006</c:v>
                </c:pt>
                <c:pt idx="42">
                  <c:v>3.5937200000000002</c:v>
                </c:pt>
                <c:pt idx="43">
                  <c:v>3.5871199999999996</c:v>
                </c:pt>
                <c:pt idx="44">
                  <c:v>3.5792000000000002</c:v>
                </c:pt>
                <c:pt idx="45">
                  <c:v>3.5745199999999997</c:v>
                </c:pt>
                <c:pt idx="46">
                  <c:v>3.5728200000000001</c:v>
                </c:pt>
                <c:pt idx="47">
                  <c:v>3.5718199999999998</c:v>
                </c:pt>
                <c:pt idx="48">
                  <c:v>3.5687000000000002</c:v>
                </c:pt>
                <c:pt idx="49">
                  <c:v>3.5618799999999999</c:v>
                </c:pt>
                <c:pt idx="50">
                  <c:v>3.5541</c:v>
                </c:pt>
                <c:pt idx="51">
                  <c:v>3.54644</c:v>
                </c:pt>
                <c:pt idx="52">
                  <c:v>3.5348699999999997</c:v>
                </c:pt>
                <c:pt idx="53">
                  <c:v>3.5244399999999998</c:v>
                </c:pt>
                <c:pt idx="54">
                  <c:v>3.5156499999999999</c:v>
                </c:pt>
                <c:pt idx="55">
                  <c:v>3.5098200000000004</c:v>
                </c:pt>
                <c:pt idx="56">
                  <c:v>3.5044199999999996</c:v>
                </c:pt>
                <c:pt idx="57">
                  <c:v>3.4998400000000003</c:v>
                </c:pt>
                <c:pt idx="58">
                  <c:v>3.4963800000000003</c:v>
                </c:pt>
                <c:pt idx="59">
                  <c:v>3.4876200000000002</c:v>
                </c:pt>
                <c:pt idx="60">
                  <c:v>3.47675</c:v>
                </c:pt>
                <c:pt idx="61">
                  <c:v>3.4666599999999996</c:v>
                </c:pt>
                <c:pt idx="62">
                  <c:v>3.4559600000000001</c:v>
                </c:pt>
                <c:pt idx="63">
                  <c:v>3.4469499999999997</c:v>
                </c:pt>
                <c:pt idx="64">
                  <c:v>3.4409299999999998</c:v>
                </c:pt>
                <c:pt idx="65">
                  <c:v>3.4369699999999996</c:v>
                </c:pt>
                <c:pt idx="66">
                  <c:v>3.4376800000000003</c:v>
                </c:pt>
                <c:pt idx="67">
                  <c:v>3.44041</c:v>
                </c:pt>
                <c:pt idx="68">
                  <c:v>3.4437600000000002</c:v>
                </c:pt>
                <c:pt idx="69">
                  <c:v>3.44834</c:v>
                </c:pt>
                <c:pt idx="70">
                  <c:v>3.4503200000000001</c:v>
                </c:pt>
                <c:pt idx="71">
                  <c:v>3.4496500000000001</c:v>
                </c:pt>
                <c:pt idx="72">
                  <c:v>3.4499900000000001</c:v>
                </c:pt>
                <c:pt idx="73">
                  <c:v>3.45234</c:v>
                </c:pt>
                <c:pt idx="74">
                  <c:v>3.4577599999999995</c:v>
                </c:pt>
                <c:pt idx="75">
                  <c:v>3.4617199999999997</c:v>
                </c:pt>
                <c:pt idx="76">
                  <c:v>3.4639899999999999</c:v>
                </c:pt>
                <c:pt idx="77">
                  <c:v>3.4668999999999999</c:v>
                </c:pt>
                <c:pt idx="78">
                  <c:v>3.46665</c:v>
                </c:pt>
                <c:pt idx="79">
                  <c:v>3.4643600000000001</c:v>
                </c:pt>
                <c:pt idx="80">
                  <c:v>3.4586299999999999</c:v>
                </c:pt>
                <c:pt idx="81">
                  <c:v>3.4513400000000001</c:v>
                </c:pt>
                <c:pt idx="82">
                  <c:v>3.4417599999999999</c:v>
                </c:pt>
                <c:pt idx="83">
                  <c:v>3.4275499999999997</c:v>
                </c:pt>
                <c:pt idx="84">
                  <c:v>3.4178500000000001</c:v>
                </c:pt>
                <c:pt idx="85">
                  <c:v>3.4113600000000002</c:v>
                </c:pt>
                <c:pt idx="86">
                  <c:v>3.4117100000000002</c:v>
                </c:pt>
                <c:pt idx="87">
                  <c:v>3.42109</c:v>
                </c:pt>
                <c:pt idx="88">
                  <c:v>3.4342000000000001</c:v>
                </c:pt>
                <c:pt idx="89">
                  <c:v>3.4494599999999997</c:v>
                </c:pt>
                <c:pt idx="90">
                  <c:v>3.4689300000000003</c:v>
                </c:pt>
                <c:pt idx="91">
                  <c:v>3.4842400000000002</c:v>
                </c:pt>
                <c:pt idx="92">
                  <c:v>3.4938700000000003</c:v>
                </c:pt>
                <c:pt idx="93">
                  <c:v>3.5134100000000004</c:v>
                </c:pt>
                <c:pt idx="94">
                  <c:v>3.53878</c:v>
                </c:pt>
              </c:numCache>
            </c:numRef>
          </c:xVal>
          <c:yVal>
            <c:numRef>
              <c:f>[0]!FT_PH</c:f>
              <c:numCache>
                <c:formatCode>0.00</c:formatCode>
                <c:ptCount val="95"/>
                <c:pt idx="0">
                  <c:v>42.283799999999999</c:v>
                </c:pt>
                <c:pt idx="1">
                  <c:v>41.302100000000003</c:v>
                </c:pt>
                <c:pt idx="2">
                  <c:v>40.347300000000004</c:v>
                </c:pt>
                <c:pt idx="3">
                  <c:v>39.4876</c:v>
                </c:pt>
                <c:pt idx="4">
                  <c:v>38.753700000000002</c:v>
                </c:pt>
                <c:pt idx="5">
                  <c:v>38.1494</c:v>
                </c:pt>
                <c:pt idx="6">
                  <c:v>37.624299999999998</c:v>
                </c:pt>
                <c:pt idx="7">
                  <c:v>37.229700000000001</c:v>
                </c:pt>
                <c:pt idx="8">
                  <c:v>36.911500000000004</c:v>
                </c:pt>
                <c:pt idx="9">
                  <c:v>36.746699999999997</c:v>
                </c:pt>
                <c:pt idx="10">
                  <c:v>36.6464</c:v>
                </c:pt>
                <c:pt idx="11">
                  <c:v>36.643900000000002</c:v>
                </c:pt>
                <c:pt idx="12">
                  <c:v>36.728899999999996</c:v>
                </c:pt>
                <c:pt idx="13">
                  <c:v>36.844799999999999</c:v>
                </c:pt>
                <c:pt idx="14">
                  <c:v>37.076700000000002</c:v>
                </c:pt>
                <c:pt idx="15">
                  <c:v>37.368400000000001</c:v>
                </c:pt>
                <c:pt idx="16">
                  <c:v>37.744100000000003</c:v>
                </c:pt>
                <c:pt idx="17">
                  <c:v>38.260399999999997</c:v>
                </c:pt>
                <c:pt idx="18">
                  <c:v>38.936799999999998</c:v>
                </c:pt>
                <c:pt idx="19">
                  <c:v>39.732399999999998</c:v>
                </c:pt>
                <c:pt idx="20">
                  <c:v>40.5366</c:v>
                </c:pt>
                <c:pt idx="21">
                  <c:v>41.295700000000004</c:v>
                </c:pt>
                <c:pt idx="22">
                  <c:v>42.0732</c:v>
                </c:pt>
                <c:pt idx="23">
                  <c:v>42.960100000000004</c:v>
                </c:pt>
                <c:pt idx="24">
                  <c:v>43.993600000000001</c:v>
                </c:pt>
                <c:pt idx="25">
                  <c:v>45.006</c:v>
                </c:pt>
                <c:pt idx="26">
                  <c:v>45.850299999999997</c:v>
                </c:pt>
                <c:pt idx="27">
                  <c:v>46.578399999999995</c:v>
                </c:pt>
                <c:pt idx="28">
                  <c:v>47.235900000000001</c:v>
                </c:pt>
                <c:pt idx="29">
                  <c:v>47.740200000000002</c:v>
                </c:pt>
                <c:pt idx="30">
                  <c:v>48.222999999999999</c:v>
                </c:pt>
                <c:pt idx="31">
                  <c:v>48.582300000000004</c:v>
                </c:pt>
                <c:pt idx="32">
                  <c:v>48.8748</c:v>
                </c:pt>
                <c:pt idx="33">
                  <c:v>49.1083</c:v>
                </c:pt>
                <c:pt idx="34">
                  <c:v>49.207499999999996</c:v>
                </c:pt>
                <c:pt idx="35">
                  <c:v>49.285200000000003</c:v>
                </c:pt>
                <c:pt idx="36">
                  <c:v>49.356400000000001</c:v>
                </c:pt>
                <c:pt idx="37">
                  <c:v>49.4251</c:v>
                </c:pt>
                <c:pt idx="38">
                  <c:v>49.557200000000002</c:v>
                </c:pt>
                <c:pt idx="39">
                  <c:v>49.6892</c:v>
                </c:pt>
                <c:pt idx="40">
                  <c:v>49.761300000000006</c:v>
                </c:pt>
                <c:pt idx="41">
                  <c:v>49.825299999999999</c:v>
                </c:pt>
                <c:pt idx="42">
                  <c:v>49.822800000000001</c:v>
                </c:pt>
                <c:pt idx="43">
                  <c:v>49.818899999999999</c:v>
                </c:pt>
                <c:pt idx="44">
                  <c:v>49.799799999999998</c:v>
                </c:pt>
                <c:pt idx="45">
                  <c:v>49.7654</c:v>
                </c:pt>
                <c:pt idx="46">
                  <c:v>49.7042</c:v>
                </c:pt>
                <c:pt idx="47">
                  <c:v>49.660800000000002</c:v>
                </c:pt>
                <c:pt idx="48">
                  <c:v>49.561300000000003</c:v>
                </c:pt>
                <c:pt idx="49">
                  <c:v>49.397200000000005</c:v>
                </c:pt>
                <c:pt idx="50">
                  <c:v>49.210599999999999</c:v>
                </c:pt>
                <c:pt idx="51">
                  <c:v>49.031999999999996</c:v>
                </c:pt>
                <c:pt idx="52">
                  <c:v>48.864699999999999</c:v>
                </c:pt>
                <c:pt idx="53">
                  <c:v>48.743099999999998</c:v>
                </c:pt>
                <c:pt idx="54">
                  <c:v>48.611499999999999</c:v>
                </c:pt>
                <c:pt idx="55">
                  <c:v>48.4026</c:v>
                </c:pt>
                <c:pt idx="56">
                  <c:v>48.283799999999999</c:v>
                </c:pt>
                <c:pt idx="57">
                  <c:v>48.195</c:v>
                </c:pt>
                <c:pt idx="58">
                  <c:v>48.066700000000004</c:v>
                </c:pt>
                <c:pt idx="59">
                  <c:v>48.017600000000002</c:v>
                </c:pt>
                <c:pt idx="60">
                  <c:v>47.947899999999997</c:v>
                </c:pt>
                <c:pt idx="61">
                  <c:v>47.815400000000004</c:v>
                </c:pt>
                <c:pt idx="62">
                  <c:v>47.6798</c:v>
                </c:pt>
                <c:pt idx="63">
                  <c:v>47.424799999999998</c:v>
                </c:pt>
                <c:pt idx="64">
                  <c:v>47.093899999999998</c:v>
                </c:pt>
                <c:pt idx="65">
                  <c:v>46.767699999999998</c:v>
                </c:pt>
                <c:pt idx="66">
                  <c:v>46.332999999999998</c:v>
                </c:pt>
                <c:pt idx="67">
                  <c:v>45.859899999999996</c:v>
                </c:pt>
                <c:pt idx="68">
                  <c:v>45.314100000000003</c:v>
                </c:pt>
                <c:pt idx="69">
                  <c:v>44.727600000000002</c:v>
                </c:pt>
                <c:pt idx="70">
                  <c:v>44.263599999999997</c:v>
                </c:pt>
                <c:pt idx="71">
                  <c:v>43.997999999999998</c:v>
                </c:pt>
                <c:pt idx="72">
                  <c:v>43.674900000000001</c:v>
                </c:pt>
                <c:pt idx="73">
                  <c:v>43.362899999999996</c:v>
                </c:pt>
                <c:pt idx="74">
                  <c:v>43.1006</c:v>
                </c:pt>
                <c:pt idx="75">
                  <c:v>42.863700000000001</c:v>
                </c:pt>
                <c:pt idx="76">
                  <c:v>42.6571</c:v>
                </c:pt>
                <c:pt idx="77">
                  <c:v>42.477699999999999</c:v>
                </c:pt>
                <c:pt idx="78">
                  <c:v>42.292200000000001</c:v>
                </c:pt>
                <c:pt idx="79">
                  <c:v>42.147400000000005</c:v>
                </c:pt>
                <c:pt idx="80">
                  <c:v>42.078099999999999</c:v>
                </c:pt>
                <c:pt idx="81">
                  <c:v>41.935699999999997</c:v>
                </c:pt>
                <c:pt idx="82">
                  <c:v>41.748000000000005</c:v>
                </c:pt>
                <c:pt idx="83">
                  <c:v>41.691800000000001</c:v>
                </c:pt>
                <c:pt idx="84">
                  <c:v>41.516199999999998</c:v>
                </c:pt>
                <c:pt idx="85">
                  <c:v>41.304400000000001</c:v>
                </c:pt>
                <c:pt idx="86">
                  <c:v>41.025700000000001</c:v>
                </c:pt>
                <c:pt idx="87">
                  <c:v>40.625799999999998</c:v>
                </c:pt>
                <c:pt idx="88">
                  <c:v>40.278700000000001</c:v>
                </c:pt>
                <c:pt idx="89">
                  <c:v>39.906199999999998</c:v>
                </c:pt>
                <c:pt idx="90">
                  <c:v>39.280799999999999</c:v>
                </c:pt>
                <c:pt idx="91">
                  <c:v>38.697900000000004</c:v>
                </c:pt>
                <c:pt idx="92">
                  <c:v>37.998100000000001</c:v>
                </c:pt>
                <c:pt idx="93">
                  <c:v>37.134499999999996</c:v>
                </c:pt>
                <c:pt idx="94">
                  <c:v>35.7029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4.45139</c:v>
                </c:pt>
                <c:pt idx="1">
                  <c:v>3.4178500000000001</c:v>
                </c:pt>
              </c:numCache>
            </c:numRef>
          </c:xVal>
          <c:yVal>
            <c:numRef>
              <c:f>info!$W$2:$W$3</c:f>
              <c:numCache>
                <c:formatCode>0.00</c:formatCode>
                <c:ptCount val="2"/>
                <c:pt idx="0">
                  <c:v>36.911500000000004</c:v>
                </c:pt>
                <c:pt idx="1">
                  <c:v>41.516199999999998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3.53878</c:v>
                </c:pt>
                <c:pt idx="1">
                  <c:v>3.6006</c:v>
                </c:pt>
              </c:numCache>
            </c:numRef>
          </c:xVal>
          <c:yVal>
            <c:numRef>
              <c:f>info!$W$15:$W$16</c:f>
              <c:numCache>
                <c:formatCode>0.00_ </c:formatCode>
                <c:ptCount val="2"/>
                <c:pt idx="0">
                  <c:v>35.7029</c:v>
                </c:pt>
                <c:pt idx="1">
                  <c:v>49.825299999999999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3.7197342105263158</c:v>
                </c:pt>
              </c:numCache>
            </c:numRef>
          </c:xVal>
          <c:yVal>
            <c:numRef>
              <c:f>info!$N$9</c:f>
              <c:numCache>
                <c:formatCode>0.0</c:formatCode>
                <c:ptCount val="1"/>
                <c:pt idx="0">
                  <c:v>44.007047368421055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40.000799999999998</c:v>
                </c:pt>
                <c:pt idx="1">
                  <c:v>22.941700000000001</c:v>
                </c:pt>
                <c:pt idx="2">
                  <c:v>27.864100000000001</c:v>
                </c:pt>
                <c:pt idx="3">
                  <c:v>30.9636</c:v>
                </c:pt>
                <c:pt idx="4">
                  <c:v>68.933599999999998</c:v>
                </c:pt>
                <c:pt idx="5">
                  <c:v>82.157300000000006</c:v>
                </c:pt>
                <c:pt idx="6">
                  <c:v>26.1402</c:v>
                </c:pt>
                <c:pt idx="7">
                  <c:v>75.545400000000001</c:v>
                </c:pt>
                <c:pt idx="8">
                  <c:v>20.861999999999998</c:v>
                </c:pt>
                <c:pt idx="9">
                  <c:v>48.310299999999998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56.83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56.833979999999997</c:v>
                </c:pt>
                <c:pt idx="1">
                  <c:v>56.833979999999997</c:v>
                </c:pt>
                <c:pt idx="2">
                  <c:v>0</c:v>
                </c:pt>
              </c:numCache>
            </c:numRef>
          </c:xVal>
          <c:yVal>
            <c:numRef>
              <c:f>'R2'!$I$5:$I$7</c:f>
              <c:numCache>
                <c:formatCode>0.0_ </c:formatCode>
                <c:ptCount val="3"/>
                <c:pt idx="0">
                  <c:v>0</c:v>
                </c:pt>
                <c:pt idx="1">
                  <c:v>62.089679307054624</c:v>
                </c:pt>
                <c:pt idx="2">
                  <c:v>62.089679307054624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59.033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59.033333333333324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1.7709999999999999</c:v>
                </c:pt>
                <c:pt idx="1">
                  <c:v>1.7709999999999999</c:v>
                </c:pt>
                <c:pt idx="2">
                  <c:v>0</c:v>
                </c:pt>
              </c:numCache>
            </c:numRef>
          </c:xVal>
          <c:yVal>
            <c:numRef>
              <c:f>'R3'!$I$6:$I$8</c:f>
              <c:numCache>
                <c:formatCode>0.0_ </c:formatCode>
                <c:ptCount val="3"/>
                <c:pt idx="0">
                  <c:v>0</c:v>
                </c:pt>
                <c:pt idx="1">
                  <c:v>42.820397422789704</c:v>
                </c:pt>
                <c:pt idx="2">
                  <c:v>42.820397422789704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2.0078029060106406</c:v>
                </c:pt>
                <c:pt idx="1">
                  <c:v>2.0078029060106406</c:v>
                </c:pt>
                <c:pt idx="2">
                  <c:v>-7</c:v>
                </c:pt>
              </c:numCache>
            </c:numRef>
          </c:xVal>
          <c:yVal>
            <c:numRef>
              <c:f>'R'!$I$5:$I$7</c:f>
              <c:numCache>
                <c:formatCode>0.0_ </c:formatCode>
                <c:ptCount val="3"/>
                <c:pt idx="0">
                  <c:v>0</c:v>
                </c:pt>
                <c:pt idx="1">
                  <c:v>90.713853860335362</c:v>
                </c:pt>
                <c:pt idx="2">
                  <c:v>90.713853860335362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2.0078029060106406</c:v>
                </c:pt>
              </c:numCache>
            </c:numRef>
          </c:xVal>
          <c:yVal>
            <c:numRef>
              <c:f>'R'!$I$4</c:f>
              <c:numCache>
                <c:formatCode>0.00_ </c:formatCode>
                <c:ptCount val="1"/>
                <c:pt idx="0">
                  <c:v>90.713853860335362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0.38167200000000001</c:v>
                </c:pt>
                <c:pt idx="2">
                  <c:v>0.78871100000000005</c:v>
                </c:pt>
                <c:pt idx="3">
                  <c:v>1.20045</c:v>
                </c:pt>
                <c:pt idx="4">
                  <c:v>1.5997600000000001</c:v>
                </c:pt>
                <c:pt idx="5">
                  <c:v>2.00901</c:v>
                </c:pt>
                <c:pt idx="6">
                  <c:v>2.4155000000000002</c:v>
                </c:pt>
                <c:pt idx="7">
                  <c:v>2.8197399999999999</c:v>
                </c:pt>
                <c:pt idx="8">
                  <c:v>3.22864</c:v>
                </c:pt>
                <c:pt idx="9">
                  <c:v>3.6369699999999998</c:v>
                </c:pt>
                <c:pt idx="10">
                  <c:v>4.0479399999999996</c:v>
                </c:pt>
                <c:pt idx="11">
                  <c:v>4.4459999999999997</c:v>
                </c:pt>
                <c:pt idx="12">
                  <c:v>4.8528599999999997</c:v>
                </c:pt>
                <c:pt idx="13">
                  <c:v>5.2582199999999997</c:v>
                </c:pt>
                <c:pt idx="14">
                  <c:v>5.6641199999999996</c:v>
                </c:pt>
                <c:pt idx="15">
                  <c:v>6.0726100000000001</c:v>
                </c:pt>
                <c:pt idx="16">
                  <c:v>6.4774900000000004</c:v>
                </c:pt>
                <c:pt idx="17">
                  <c:v>6.88483</c:v>
                </c:pt>
                <c:pt idx="18">
                  <c:v>7.2941399999999996</c:v>
                </c:pt>
                <c:pt idx="19">
                  <c:v>7.6960100000000002</c:v>
                </c:pt>
                <c:pt idx="20">
                  <c:v>8.1041600000000003</c:v>
                </c:pt>
                <c:pt idx="21">
                  <c:v>8.5085499999999996</c:v>
                </c:pt>
                <c:pt idx="22">
                  <c:v>8.9167699999999996</c:v>
                </c:pt>
                <c:pt idx="23">
                  <c:v>9.3205500000000008</c:v>
                </c:pt>
                <c:pt idx="24">
                  <c:v>9.7258499999999994</c:v>
                </c:pt>
                <c:pt idx="25">
                  <c:v>10.1348</c:v>
                </c:pt>
                <c:pt idx="26">
                  <c:v>10.541499999999999</c:v>
                </c:pt>
                <c:pt idx="27">
                  <c:v>10.949199999999999</c:v>
                </c:pt>
                <c:pt idx="28">
                  <c:v>11.3523</c:v>
                </c:pt>
                <c:pt idx="29">
                  <c:v>11.760899999999999</c:v>
                </c:pt>
                <c:pt idx="30">
                  <c:v>12.167199999999999</c:v>
                </c:pt>
                <c:pt idx="31">
                  <c:v>12.576000000000001</c:v>
                </c:pt>
                <c:pt idx="32">
                  <c:v>12.976000000000001</c:v>
                </c:pt>
                <c:pt idx="33">
                  <c:v>13.382</c:v>
                </c:pt>
                <c:pt idx="34">
                  <c:v>13.7875</c:v>
                </c:pt>
                <c:pt idx="35">
                  <c:v>14.197699999999999</c:v>
                </c:pt>
                <c:pt idx="36">
                  <c:v>14.603300000000001</c:v>
                </c:pt>
                <c:pt idx="37">
                  <c:v>15.007999999999999</c:v>
                </c:pt>
                <c:pt idx="38">
                  <c:v>15.414400000000001</c:v>
                </c:pt>
                <c:pt idx="39">
                  <c:v>15.821400000000001</c:v>
                </c:pt>
                <c:pt idx="40">
                  <c:v>16.228300000000001</c:v>
                </c:pt>
                <c:pt idx="41">
                  <c:v>16.631900000000002</c:v>
                </c:pt>
                <c:pt idx="42">
                  <c:v>17.038499999999999</c:v>
                </c:pt>
                <c:pt idx="43">
                  <c:v>17.4465</c:v>
                </c:pt>
                <c:pt idx="44">
                  <c:v>17.851800000000001</c:v>
                </c:pt>
                <c:pt idx="45">
                  <c:v>18.256699999999999</c:v>
                </c:pt>
                <c:pt idx="46">
                  <c:v>18.667999999999999</c:v>
                </c:pt>
                <c:pt idx="47">
                  <c:v>19.0701</c:v>
                </c:pt>
                <c:pt idx="48">
                  <c:v>19.474900000000002</c:v>
                </c:pt>
                <c:pt idx="49">
                  <c:v>19.8856</c:v>
                </c:pt>
                <c:pt idx="50">
                  <c:v>20.289100000000001</c:v>
                </c:pt>
                <c:pt idx="51">
                  <c:v>20.694600000000001</c:v>
                </c:pt>
                <c:pt idx="52">
                  <c:v>21.1036</c:v>
                </c:pt>
                <c:pt idx="53">
                  <c:v>21.5105</c:v>
                </c:pt>
                <c:pt idx="54">
                  <c:v>21.913399999999999</c:v>
                </c:pt>
                <c:pt idx="55">
                  <c:v>22.330300000000001</c:v>
                </c:pt>
                <c:pt idx="56">
                  <c:v>22.727900000000002</c:v>
                </c:pt>
                <c:pt idx="57">
                  <c:v>23.134</c:v>
                </c:pt>
                <c:pt idx="58">
                  <c:v>23.5397</c:v>
                </c:pt>
                <c:pt idx="59">
                  <c:v>23.9557</c:v>
                </c:pt>
                <c:pt idx="60">
                  <c:v>24.357900000000001</c:v>
                </c:pt>
                <c:pt idx="61">
                  <c:v>24.757000000000001</c:v>
                </c:pt>
                <c:pt idx="62">
                  <c:v>25.164200000000001</c:v>
                </c:pt>
                <c:pt idx="63">
                  <c:v>25.572900000000001</c:v>
                </c:pt>
                <c:pt idx="64">
                  <c:v>25.985099999999999</c:v>
                </c:pt>
                <c:pt idx="65">
                  <c:v>26.385100000000001</c:v>
                </c:pt>
                <c:pt idx="66">
                  <c:v>26.7911</c:v>
                </c:pt>
                <c:pt idx="67">
                  <c:v>27.196000000000002</c:v>
                </c:pt>
                <c:pt idx="68">
                  <c:v>27.602499999999999</c:v>
                </c:pt>
                <c:pt idx="69">
                  <c:v>28.010200000000001</c:v>
                </c:pt>
                <c:pt idx="70">
                  <c:v>28.4221</c:v>
                </c:pt>
                <c:pt idx="71">
                  <c:v>28.829599999999999</c:v>
                </c:pt>
                <c:pt idx="72">
                  <c:v>29.235800000000001</c:v>
                </c:pt>
                <c:pt idx="73">
                  <c:v>29.631900000000002</c:v>
                </c:pt>
                <c:pt idx="74">
                  <c:v>30.038900000000002</c:v>
                </c:pt>
                <c:pt idx="75">
                  <c:v>30.448799999999999</c:v>
                </c:pt>
                <c:pt idx="76">
                  <c:v>30.855499999999999</c:v>
                </c:pt>
                <c:pt idx="77">
                  <c:v>31.260100000000001</c:v>
                </c:pt>
                <c:pt idx="78">
                  <c:v>31.6647</c:v>
                </c:pt>
                <c:pt idx="79">
                  <c:v>32.068199999999997</c:v>
                </c:pt>
                <c:pt idx="80">
                  <c:v>32.482900000000001</c:v>
                </c:pt>
                <c:pt idx="81">
                  <c:v>32.885599999999997</c:v>
                </c:pt>
                <c:pt idx="82">
                  <c:v>33.290999999999997</c:v>
                </c:pt>
                <c:pt idx="83">
                  <c:v>33.695900000000002</c:v>
                </c:pt>
                <c:pt idx="84">
                  <c:v>34.103900000000003</c:v>
                </c:pt>
                <c:pt idx="85">
                  <c:v>34.505699999999997</c:v>
                </c:pt>
                <c:pt idx="86">
                  <c:v>34.915100000000002</c:v>
                </c:pt>
                <c:pt idx="87">
                  <c:v>35.320900000000002</c:v>
                </c:pt>
                <c:pt idx="88">
                  <c:v>35.736800000000002</c:v>
                </c:pt>
                <c:pt idx="89">
                  <c:v>36.134300000000003</c:v>
                </c:pt>
                <c:pt idx="90">
                  <c:v>36.5441</c:v>
                </c:pt>
                <c:pt idx="91">
                  <c:v>36.945500000000003</c:v>
                </c:pt>
                <c:pt idx="92">
                  <c:v>37.350099999999998</c:v>
                </c:pt>
                <c:pt idx="93">
                  <c:v>37.762799999999999</c:v>
                </c:pt>
                <c:pt idx="94">
                  <c:v>38.164999999999999</c:v>
                </c:pt>
              </c:numCache>
            </c:numRef>
          </c:xVal>
          <c:yVal>
            <c:numRef>
              <c:f>FT!$J$2:$J$2000</c:f>
              <c:numCache>
                <c:formatCode>General</c:formatCode>
                <c:ptCount val="1999"/>
                <c:pt idx="0">
                  <c:v>4.6727100000000004</c:v>
                </c:pt>
                <c:pt idx="1">
                  <c:v>4.6526300000000003</c:v>
                </c:pt>
                <c:pt idx="2">
                  <c:v>4.6341700000000001</c:v>
                </c:pt>
                <c:pt idx="3">
                  <c:v>4.6145399999999999</c:v>
                </c:pt>
                <c:pt idx="4">
                  <c:v>4.5888</c:v>
                </c:pt>
                <c:pt idx="5">
                  <c:v>4.5587200000000001</c:v>
                </c:pt>
                <c:pt idx="6">
                  <c:v>4.5263200000000001</c:v>
                </c:pt>
                <c:pt idx="7">
                  <c:v>4.48827</c:v>
                </c:pt>
                <c:pt idx="8">
                  <c:v>4.45139</c:v>
                </c:pt>
                <c:pt idx="9">
                  <c:v>4.4111700000000003</c:v>
                </c:pt>
                <c:pt idx="10">
                  <c:v>4.3688500000000001</c:v>
                </c:pt>
                <c:pt idx="11">
                  <c:v>4.3219000000000003</c:v>
                </c:pt>
                <c:pt idx="12">
                  <c:v>4.27461</c:v>
                </c:pt>
                <c:pt idx="13">
                  <c:v>4.2287400000000002</c:v>
                </c:pt>
                <c:pt idx="14">
                  <c:v>4.1836000000000002</c:v>
                </c:pt>
                <c:pt idx="15">
                  <c:v>4.1385300000000003</c:v>
                </c:pt>
                <c:pt idx="16">
                  <c:v>4.0948099999999998</c:v>
                </c:pt>
                <c:pt idx="17">
                  <c:v>4.0506700000000002</c:v>
                </c:pt>
                <c:pt idx="18">
                  <c:v>4.0069800000000004</c:v>
                </c:pt>
                <c:pt idx="19">
                  <c:v>3.9665499999999998</c:v>
                </c:pt>
                <c:pt idx="20">
                  <c:v>3.92713</c:v>
                </c:pt>
                <c:pt idx="21">
                  <c:v>3.8893899999999997</c:v>
                </c:pt>
                <c:pt idx="22">
                  <c:v>3.8521300000000003</c:v>
                </c:pt>
                <c:pt idx="23">
                  <c:v>3.8164400000000001</c:v>
                </c:pt>
                <c:pt idx="24">
                  <c:v>3.7822299999999998</c:v>
                </c:pt>
                <c:pt idx="25">
                  <c:v>3.7535699999999999</c:v>
                </c:pt>
                <c:pt idx="26">
                  <c:v>3.7311199999999998</c:v>
                </c:pt>
                <c:pt idx="27">
                  <c:v>3.7139499999999996</c:v>
                </c:pt>
                <c:pt idx="28">
                  <c:v>3.6982399999999997</c:v>
                </c:pt>
                <c:pt idx="29">
                  <c:v>3.6843500000000002</c:v>
                </c:pt>
                <c:pt idx="30">
                  <c:v>3.6701800000000002</c:v>
                </c:pt>
                <c:pt idx="31">
                  <c:v>3.6582699999999999</c:v>
                </c:pt>
                <c:pt idx="32">
                  <c:v>3.6486499999999999</c:v>
                </c:pt>
                <c:pt idx="33">
                  <c:v>3.6409700000000003</c:v>
                </c:pt>
                <c:pt idx="34">
                  <c:v>3.6381299999999999</c:v>
                </c:pt>
                <c:pt idx="35">
                  <c:v>3.6364299999999998</c:v>
                </c:pt>
                <c:pt idx="36">
                  <c:v>3.6339199999999998</c:v>
                </c:pt>
                <c:pt idx="37">
                  <c:v>3.6299199999999998</c:v>
                </c:pt>
                <c:pt idx="38">
                  <c:v>3.62425</c:v>
                </c:pt>
                <c:pt idx="39">
                  <c:v>3.6163499999999997</c:v>
                </c:pt>
                <c:pt idx="40">
                  <c:v>3.60894</c:v>
                </c:pt>
                <c:pt idx="41">
                  <c:v>3.6006</c:v>
                </c:pt>
                <c:pt idx="42">
                  <c:v>3.5937200000000002</c:v>
                </c:pt>
                <c:pt idx="43">
                  <c:v>3.5871199999999996</c:v>
                </c:pt>
                <c:pt idx="44">
                  <c:v>3.5792000000000002</c:v>
                </c:pt>
                <c:pt idx="45">
                  <c:v>3.5745199999999997</c:v>
                </c:pt>
                <c:pt idx="46">
                  <c:v>3.5728200000000001</c:v>
                </c:pt>
                <c:pt idx="47">
                  <c:v>3.5718199999999998</c:v>
                </c:pt>
                <c:pt idx="48">
                  <c:v>3.5687000000000002</c:v>
                </c:pt>
                <c:pt idx="49">
                  <c:v>3.5618799999999999</c:v>
                </c:pt>
                <c:pt idx="50">
                  <c:v>3.5541</c:v>
                </c:pt>
                <c:pt idx="51">
                  <c:v>3.54644</c:v>
                </c:pt>
                <c:pt idx="52">
                  <c:v>3.5348699999999997</c:v>
                </c:pt>
                <c:pt idx="53">
                  <c:v>3.5244399999999998</c:v>
                </c:pt>
                <c:pt idx="54">
                  <c:v>3.5156499999999999</c:v>
                </c:pt>
                <c:pt idx="55">
                  <c:v>3.5098200000000004</c:v>
                </c:pt>
                <c:pt idx="56">
                  <c:v>3.5044199999999996</c:v>
                </c:pt>
                <c:pt idx="57">
                  <c:v>3.4998400000000003</c:v>
                </c:pt>
                <c:pt idx="58">
                  <c:v>3.4963800000000003</c:v>
                </c:pt>
                <c:pt idx="59">
                  <c:v>3.4876200000000002</c:v>
                </c:pt>
                <c:pt idx="60">
                  <c:v>3.47675</c:v>
                </c:pt>
                <c:pt idx="61">
                  <c:v>3.4666599999999996</c:v>
                </c:pt>
                <c:pt idx="62">
                  <c:v>3.4559600000000001</c:v>
                </c:pt>
                <c:pt idx="63">
                  <c:v>3.4469499999999997</c:v>
                </c:pt>
                <c:pt idx="64">
                  <c:v>3.4409299999999998</c:v>
                </c:pt>
                <c:pt idx="65">
                  <c:v>3.4369699999999996</c:v>
                </c:pt>
                <c:pt idx="66">
                  <c:v>3.4376800000000003</c:v>
                </c:pt>
                <c:pt idx="67">
                  <c:v>3.44041</c:v>
                </c:pt>
                <c:pt idx="68">
                  <c:v>3.4437600000000002</c:v>
                </c:pt>
                <c:pt idx="69">
                  <c:v>3.44834</c:v>
                </c:pt>
                <c:pt idx="70">
                  <c:v>3.4503200000000001</c:v>
                </c:pt>
                <c:pt idx="71">
                  <c:v>3.4496500000000001</c:v>
                </c:pt>
                <c:pt idx="72">
                  <c:v>3.4499900000000001</c:v>
                </c:pt>
                <c:pt idx="73">
                  <c:v>3.45234</c:v>
                </c:pt>
                <c:pt idx="74">
                  <c:v>3.4577599999999995</c:v>
                </c:pt>
                <c:pt idx="75">
                  <c:v>3.4617199999999997</c:v>
                </c:pt>
                <c:pt idx="76">
                  <c:v>3.4639899999999999</c:v>
                </c:pt>
                <c:pt idx="77">
                  <c:v>3.4668999999999999</c:v>
                </c:pt>
                <c:pt idx="78">
                  <c:v>3.46665</c:v>
                </c:pt>
                <c:pt idx="79">
                  <c:v>3.4643600000000001</c:v>
                </c:pt>
                <c:pt idx="80">
                  <c:v>3.4586299999999999</c:v>
                </c:pt>
                <c:pt idx="81">
                  <c:v>3.4513400000000001</c:v>
                </c:pt>
                <c:pt idx="82">
                  <c:v>3.4417599999999999</c:v>
                </c:pt>
                <c:pt idx="83">
                  <c:v>3.4275499999999997</c:v>
                </c:pt>
                <c:pt idx="84">
                  <c:v>3.4178500000000001</c:v>
                </c:pt>
                <c:pt idx="85">
                  <c:v>3.4113600000000002</c:v>
                </c:pt>
                <c:pt idx="86">
                  <c:v>3.4117100000000002</c:v>
                </c:pt>
                <c:pt idx="87">
                  <c:v>3.42109</c:v>
                </c:pt>
                <c:pt idx="88">
                  <c:v>3.4342000000000001</c:v>
                </c:pt>
                <c:pt idx="89">
                  <c:v>3.4494599999999997</c:v>
                </c:pt>
                <c:pt idx="90">
                  <c:v>3.4689300000000003</c:v>
                </c:pt>
                <c:pt idx="91">
                  <c:v>3.4842400000000002</c:v>
                </c:pt>
                <c:pt idx="92">
                  <c:v>3.4938700000000003</c:v>
                </c:pt>
                <c:pt idx="93">
                  <c:v>3.5134100000000004</c:v>
                </c:pt>
                <c:pt idx="94">
                  <c:v>3.53878</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4.6727100000000004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4.6727100000000004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4.6727100000000004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4.6727100000000004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4.6727100000000004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4.6727100000000004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4.6727100000000004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4.6727100000000004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4.6727100000000004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4.6727100000000004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4.6727100000000004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4.6727100000000004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4.6727100000000004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4.6727100000000004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4.6727100000000004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4.6727100000000004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4.6727100000000004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4.6727100000000004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4.6727100000000004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4.6727100000000004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4.6727100000000004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4.6727100000000004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4.6727100000000004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4.6727100000000004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0.38167200000000001</c:v>
                </c:pt>
                <c:pt idx="2">
                  <c:v>0.78871100000000005</c:v>
                </c:pt>
                <c:pt idx="3">
                  <c:v>1.20045</c:v>
                </c:pt>
                <c:pt idx="4">
                  <c:v>1.5997600000000001</c:v>
                </c:pt>
                <c:pt idx="5">
                  <c:v>2.00901</c:v>
                </c:pt>
                <c:pt idx="6">
                  <c:v>2.4155000000000002</c:v>
                </c:pt>
                <c:pt idx="7">
                  <c:v>2.8197399999999999</c:v>
                </c:pt>
                <c:pt idx="8">
                  <c:v>3.22864</c:v>
                </c:pt>
                <c:pt idx="9">
                  <c:v>3.6369699999999998</c:v>
                </c:pt>
                <c:pt idx="10">
                  <c:v>4.0479399999999996</c:v>
                </c:pt>
                <c:pt idx="11">
                  <c:v>4.4459999999999997</c:v>
                </c:pt>
                <c:pt idx="12">
                  <c:v>4.8528599999999997</c:v>
                </c:pt>
                <c:pt idx="13">
                  <c:v>5.2582199999999997</c:v>
                </c:pt>
                <c:pt idx="14">
                  <c:v>5.6641199999999996</c:v>
                </c:pt>
                <c:pt idx="15">
                  <c:v>6.0726100000000001</c:v>
                </c:pt>
                <c:pt idx="16">
                  <c:v>6.4774900000000004</c:v>
                </c:pt>
                <c:pt idx="17">
                  <c:v>6.88483</c:v>
                </c:pt>
                <c:pt idx="18">
                  <c:v>7.2941399999999996</c:v>
                </c:pt>
                <c:pt idx="19">
                  <c:v>7.6960100000000002</c:v>
                </c:pt>
                <c:pt idx="20">
                  <c:v>8.1041600000000003</c:v>
                </c:pt>
                <c:pt idx="21">
                  <c:v>8.5085499999999996</c:v>
                </c:pt>
                <c:pt idx="22">
                  <c:v>8.9167699999999996</c:v>
                </c:pt>
                <c:pt idx="23">
                  <c:v>9.3205500000000008</c:v>
                </c:pt>
                <c:pt idx="24">
                  <c:v>9.7258499999999994</c:v>
                </c:pt>
                <c:pt idx="25">
                  <c:v>10.1348</c:v>
                </c:pt>
                <c:pt idx="26">
                  <c:v>10.541499999999999</c:v>
                </c:pt>
                <c:pt idx="27">
                  <c:v>10.949199999999999</c:v>
                </c:pt>
                <c:pt idx="28">
                  <c:v>11.3523</c:v>
                </c:pt>
                <c:pt idx="29">
                  <c:v>11.760899999999999</c:v>
                </c:pt>
                <c:pt idx="30">
                  <c:v>12.167199999999999</c:v>
                </c:pt>
                <c:pt idx="31">
                  <c:v>12.576000000000001</c:v>
                </c:pt>
                <c:pt idx="32">
                  <c:v>12.976000000000001</c:v>
                </c:pt>
                <c:pt idx="33">
                  <c:v>13.382</c:v>
                </c:pt>
                <c:pt idx="34">
                  <c:v>13.7875</c:v>
                </c:pt>
                <c:pt idx="35">
                  <c:v>14.197699999999999</c:v>
                </c:pt>
                <c:pt idx="36">
                  <c:v>14.603300000000001</c:v>
                </c:pt>
                <c:pt idx="37">
                  <c:v>15.007999999999999</c:v>
                </c:pt>
                <c:pt idx="38">
                  <c:v>15.414400000000001</c:v>
                </c:pt>
                <c:pt idx="39">
                  <c:v>15.821400000000001</c:v>
                </c:pt>
                <c:pt idx="40">
                  <c:v>16.228300000000001</c:v>
                </c:pt>
                <c:pt idx="41">
                  <c:v>16.631900000000002</c:v>
                </c:pt>
                <c:pt idx="42">
                  <c:v>17.038499999999999</c:v>
                </c:pt>
                <c:pt idx="43">
                  <c:v>17.4465</c:v>
                </c:pt>
                <c:pt idx="44">
                  <c:v>17.851800000000001</c:v>
                </c:pt>
                <c:pt idx="45">
                  <c:v>18.256699999999999</c:v>
                </c:pt>
                <c:pt idx="46">
                  <c:v>18.667999999999999</c:v>
                </c:pt>
                <c:pt idx="47">
                  <c:v>19.0701</c:v>
                </c:pt>
                <c:pt idx="48">
                  <c:v>19.474900000000002</c:v>
                </c:pt>
                <c:pt idx="49">
                  <c:v>19.8856</c:v>
                </c:pt>
                <c:pt idx="50">
                  <c:v>20.289100000000001</c:v>
                </c:pt>
                <c:pt idx="51">
                  <c:v>20.694600000000001</c:v>
                </c:pt>
                <c:pt idx="52">
                  <c:v>21.1036</c:v>
                </c:pt>
                <c:pt idx="53">
                  <c:v>21.5105</c:v>
                </c:pt>
                <c:pt idx="54">
                  <c:v>21.913399999999999</c:v>
                </c:pt>
                <c:pt idx="55">
                  <c:v>22.330300000000001</c:v>
                </c:pt>
                <c:pt idx="56">
                  <c:v>22.727900000000002</c:v>
                </c:pt>
                <c:pt idx="57">
                  <c:v>23.134</c:v>
                </c:pt>
                <c:pt idx="58">
                  <c:v>23.5397</c:v>
                </c:pt>
                <c:pt idx="59">
                  <c:v>23.9557</c:v>
                </c:pt>
                <c:pt idx="60">
                  <c:v>24.357900000000001</c:v>
                </c:pt>
                <c:pt idx="61">
                  <c:v>24.757000000000001</c:v>
                </c:pt>
                <c:pt idx="62">
                  <c:v>25.164200000000001</c:v>
                </c:pt>
                <c:pt idx="63">
                  <c:v>25.572900000000001</c:v>
                </c:pt>
                <c:pt idx="64">
                  <c:v>25.985099999999999</c:v>
                </c:pt>
                <c:pt idx="65">
                  <c:v>26.385100000000001</c:v>
                </c:pt>
                <c:pt idx="66">
                  <c:v>26.7911</c:v>
                </c:pt>
                <c:pt idx="67">
                  <c:v>27.196000000000002</c:v>
                </c:pt>
                <c:pt idx="68">
                  <c:v>27.602499999999999</c:v>
                </c:pt>
                <c:pt idx="69">
                  <c:v>28.010200000000001</c:v>
                </c:pt>
                <c:pt idx="70">
                  <c:v>28.4221</c:v>
                </c:pt>
                <c:pt idx="71">
                  <c:v>28.829599999999999</c:v>
                </c:pt>
                <c:pt idx="72">
                  <c:v>29.235800000000001</c:v>
                </c:pt>
                <c:pt idx="73">
                  <c:v>29.631900000000002</c:v>
                </c:pt>
                <c:pt idx="74">
                  <c:v>30.038900000000002</c:v>
                </c:pt>
                <c:pt idx="75">
                  <c:v>30.448799999999999</c:v>
                </c:pt>
                <c:pt idx="76">
                  <c:v>30.855499999999999</c:v>
                </c:pt>
                <c:pt idx="77">
                  <c:v>31.260100000000001</c:v>
                </c:pt>
                <c:pt idx="78">
                  <c:v>31.6647</c:v>
                </c:pt>
                <c:pt idx="79">
                  <c:v>32.068199999999997</c:v>
                </c:pt>
                <c:pt idx="80">
                  <c:v>32.482900000000001</c:v>
                </c:pt>
                <c:pt idx="81">
                  <c:v>32.885599999999997</c:v>
                </c:pt>
                <c:pt idx="82">
                  <c:v>33.290999999999997</c:v>
                </c:pt>
                <c:pt idx="83">
                  <c:v>33.695900000000002</c:v>
                </c:pt>
                <c:pt idx="84">
                  <c:v>34.103900000000003</c:v>
                </c:pt>
                <c:pt idx="85">
                  <c:v>34.505699999999997</c:v>
                </c:pt>
                <c:pt idx="86">
                  <c:v>34.915100000000002</c:v>
                </c:pt>
                <c:pt idx="87">
                  <c:v>35.320900000000002</c:v>
                </c:pt>
                <c:pt idx="88">
                  <c:v>35.736800000000002</c:v>
                </c:pt>
                <c:pt idx="89">
                  <c:v>36.134300000000003</c:v>
                </c:pt>
                <c:pt idx="90">
                  <c:v>36.5441</c:v>
                </c:pt>
                <c:pt idx="91">
                  <c:v>36.945500000000003</c:v>
                </c:pt>
                <c:pt idx="92">
                  <c:v>37.350099999999998</c:v>
                </c:pt>
                <c:pt idx="93">
                  <c:v>37.762799999999999</c:v>
                </c:pt>
                <c:pt idx="94">
                  <c:v>38.164999999999999</c:v>
                </c:pt>
              </c:numCache>
            </c:numRef>
          </c:xVal>
          <c:yVal>
            <c:numRef>
              <c:f>FT!$K$2:$K$2000</c:f>
              <c:numCache>
                <c:formatCode>General</c:formatCode>
                <c:ptCount val="1999"/>
                <c:pt idx="0">
                  <c:v>42.283799999999999</c:v>
                </c:pt>
                <c:pt idx="1">
                  <c:v>41.302100000000003</c:v>
                </c:pt>
                <c:pt idx="2">
                  <c:v>40.347300000000004</c:v>
                </c:pt>
                <c:pt idx="3">
                  <c:v>39.4876</c:v>
                </c:pt>
                <c:pt idx="4">
                  <c:v>38.753700000000002</c:v>
                </c:pt>
                <c:pt idx="5">
                  <c:v>38.1494</c:v>
                </c:pt>
                <c:pt idx="6">
                  <c:v>37.624299999999998</c:v>
                </c:pt>
                <c:pt idx="7">
                  <c:v>37.229700000000001</c:v>
                </c:pt>
                <c:pt idx="8">
                  <c:v>36.911500000000004</c:v>
                </c:pt>
                <c:pt idx="9">
                  <c:v>36.746699999999997</c:v>
                </c:pt>
                <c:pt idx="10">
                  <c:v>36.6464</c:v>
                </c:pt>
                <c:pt idx="11">
                  <c:v>36.643900000000002</c:v>
                </c:pt>
                <c:pt idx="12">
                  <c:v>36.728899999999996</c:v>
                </c:pt>
                <c:pt idx="13">
                  <c:v>36.844799999999999</c:v>
                </c:pt>
                <c:pt idx="14">
                  <c:v>37.076700000000002</c:v>
                </c:pt>
                <c:pt idx="15">
                  <c:v>37.368400000000001</c:v>
                </c:pt>
                <c:pt idx="16">
                  <c:v>37.744100000000003</c:v>
                </c:pt>
                <c:pt idx="17">
                  <c:v>38.260399999999997</c:v>
                </c:pt>
                <c:pt idx="18">
                  <c:v>38.936799999999998</c:v>
                </c:pt>
                <c:pt idx="19">
                  <c:v>39.732399999999998</c:v>
                </c:pt>
                <c:pt idx="20">
                  <c:v>40.5366</c:v>
                </c:pt>
                <c:pt idx="21">
                  <c:v>41.295700000000004</c:v>
                </c:pt>
                <c:pt idx="22">
                  <c:v>42.0732</c:v>
                </c:pt>
                <c:pt idx="23">
                  <c:v>42.960100000000004</c:v>
                </c:pt>
                <c:pt idx="24">
                  <c:v>43.993600000000001</c:v>
                </c:pt>
                <c:pt idx="25">
                  <c:v>45.006</c:v>
                </c:pt>
                <c:pt idx="26">
                  <c:v>45.850299999999997</c:v>
                </c:pt>
                <c:pt idx="27">
                  <c:v>46.578399999999995</c:v>
                </c:pt>
                <c:pt idx="28">
                  <c:v>47.235900000000001</c:v>
                </c:pt>
                <c:pt idx="29">
                  <c:v>47.740200000000002</c:v>
                </c:pt>
                <c:pt idx="30">
                  <c:v>48.222999999999999</c:v>
                </c:pt>
                <c:pt idx="31">
                  <c:v>48.582300000000004</c:v>
                </c:pt>
                <c:pt idx="32">
                  <c:v>48.8748</c:v>
                </c:pt>
                <c:pt idx="33">
                  <c:v>49.1083</c:v>
                </c:pt>
                <c:pt idx="34">
                  <c:v>49.207499999999996</c:v>
                </c:pt>
                <c:pt idx="35">
                  <c:v>49.285200000000003</c:v>
                </c:pt>
                <c:pt idx="36">
                  <c:v>49.356400000000001</c:v>
                </c:pt>
                <c:pt idx="37">
                  <c:v>49.4251</c:v>
                </c:pt>
                <c:pt idx="38">
                  <c:v>49.557200000000002</c:v>
                </c:pt>
                <c:pt idx="39">
                  <c:v>49.6892</c:v>
                </c:pt>
                <c:pt idx="40">
                  <c:v>49.761300000000006</c:v>
                </c:pt>
                <c:pt idx="41">
                  <c:v>49.825299999999999</c:v>
                </c:pt>
                <c:pt idx="42">
                  <c:v>49.822800000000001</c:v>
                </c:pt>
                <c:pt idx="43">
                  <c:v>49.818899999999999</c:v>
                </c:pt>
                <c:pt idx="44">
                  <c:v>49.799799999999998</c:v>
                </c:pt>
                <c:pt idx="45">
                  <c:v>49.7654</c:v>
                </c:pt>
                <c:pt idx="46">
                  <c:v>49.7042</c:v>
                </c:pt>
                <c:pt idx="47">
                  <c:v>49.660800000000002</c:v>
                </c:pt>
                <c:pt idx="48">
                  <c:v>49.561300000000003</c:v>
                </c:pt>
                <c:pt idx="49">
                  <c:v>49.397200000000005</c:v>
                </c:pt>
                <c:pt idx="50">
                  <c:v>49.210599999999999</c:v>
                </c:pt>
                <c:pt idx="51">
                  <c:v>49.031999999999996</c:v>
                </c:pt>
                <c:pt idx="52">
                  <c:v>48.864699999999999</c:v>
                </c:pt>
                <c:pt idx="53">
                  <c:v>48.743099999999998</c:v>
                </c:pt>
                <c:pt idx="54">
                  <c:v>48.611499999999999</c:v>
                </c:pt>
                <c:pt idx="55">
                  <c:v>48.4026</c:v>
                </c:pt>
                <c:pt idx="56">
                  <c:v>48.283799999999999</c:v>
                </c:pt>
                <c:pt idx="57">
                  <c:v>48.195</c:v>
                </c:pt>
                <c:pt idx="58">
                  <c:v>48.066700000000004</c:v>
                </c:pt>
                <c:pt idx="59">
                  <c:v>48.017600000000002</c:v>
                </c:pt>
                <c:pt idx="60">
                  <c:v>47.947899999999997</c:v>
                </c:pt>
                <c:pt idx="61">
                  <c:v>47.815400000000004</c:v>
                </c:pt>
                <c:pt idx="62">
                  <c:v>47.6798</c:v>
                </c:pt>
                <c:pt idx="63">
                  <c:v>47.424799999999998</c:v>
                </c:pt>
                <c:pt idx="64">
                  <c:v>47.093899999999998</c:v>
                </c:pt>
                <c:pt idx="65">
                  <c:v>46.767699999999998</c:v>
                </c:pt>
                <c:pt idx="66">
                  <c:v>46.332999999999998</c:v>
                </c:pt>
                <c:pt idx="67">
                  <c:v>45.859899999999996</c:v>
                </c:pt>
                <c:pt idx="68">
                  <c:v>45.314100000000003</c:v>
                </c:pt>
                <c:pt idx="69">
                  <c:v>44.727600000000002</c:v>
                </c:pt>
                <c:pt idx="70">
                  <c:v>44.263599999999997</c:v>
                </c:pt>
                <c:pt idx="71">
                  <c:v>43.997999999999998</c:v>
                </c:pt>
                <c:pt idx="72">
                  <c:v>43.674900000000001</c:v>
                </c:pt>
                <c:pt idx="73">
                  <c:v>43.362899999999996</c:v>
                </c:pt>
                <c:pt idx="74">
                  <c:v>43.1006</c:v>
                </c:pt>
                <c:pt idx="75">
                  <c:v>42.863700000000001</c:v>
                </c:pt>
                <c:pt idx="76">
                  <c:v>42.6571</c:v>
                </c:pt>
                <c:pt idx="77">
                  <c:v>42.477699999999999</c:v>
                </c:pt>
                <c:pt idx="78">
                  <c:v>42.292200000000001</c:v>
                </c:pt>
                <c:pt idx="79">
                  <c:v>42.147400000000005</c:v>
                </c:pt>
                <c:pt idx="80">
                  <c:v>42.078099999999999</c:v>
                </c:pt>
                <c:pt idx="81">
                  <c:v>41.935699999999997</c:v>
                </c:pt>
                <c:pt idx="82">
                  <c:v>41.748000000000005</c:v>
                </c:pt>
                <c:pt idx="83">
                  <c:v>41.691800000000001</c:v>
                </c:pt>
                <c:pt idx="84">
                  <c:v>41.516199999999998</c:v>
                </c:pt>
                <c:pt idx="85">
                  <c:v>41.304400000000001</c:v>
                </c:pt>
                <c:pt idx="86">
                  <c:v>41.025700000000001</c:v>
                </c:pt>
                <c:pt idx="87">
                  <c:v>40.625799999999998</c:v>
                </c:pt>
                <c:pt idx="88">
                  <c:v>40.278700000000001</c:v>
                </c:pt>
                <c:pt idx="89">
                  <c:v>39.906199999999998</c:v>
                </c:pt>
                <c:pt idx="90">
                  <c:v>39.280799999999999</c:v>
                </c:pt>
                <c:pt idx="91">
                  <c:v>38.697900000000004</c:v>
                </c:pt>
                <c:pt idx="92">
                  <c:v>37.998100000000001</c:v>
                </c:pt>
                <c:pt idx="93">
                  <c:v>37.134499999999996</c:v>
                </c:pt>
                <c:pt idx="94">
                  <c:v>35.7029</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42.283799999999999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42.283799999999999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42.283799999999999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42.283799999999999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42.283799999999999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42.283799999999999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42.283799999999999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42.283799999999999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42.283799999999999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42.283799999999999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42.283799999999999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42.283799999999999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42.283799999999999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42.283799999999999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42.283799999999999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42.283799999999999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42.283799999999999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42.283799999999999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42.283799999999999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42.283799999999999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42.283799999999999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42.283799999999999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42.283799999999999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42.283799999999999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0.38167200000000001</c:v>
                </c:pt>
                <c:pt idx="2">
                  <c:v>0.78871100000000005</c:v>
                </c:pt>
                <c:pt idx="3">
                  <c:v>1.20045</c:v>
                </c:pt>
                <c:pt idx="4">
                  <c:v>1.5997600000000001</c:v>
                </c:pt>
                <c:pt idx="5">
                  <c:v>2.00901</c:v>
                </c:pt>
                <c:pt idx="6">
                  <c:v>2.4155000000000002</c:v>
                </c:pt>
                <c:pt idx="7">
                  <c:v>2.8197399999999999</c:v>
                </c:pt>
                <c:pt idx="8">
                  <c:v>3.22864</c:v>
                </c:pt>
                <c:pt idx="9">
                  <c:v>3.6369699999999998</c:v>
                </c:pt>
                <c:pt idx="10">
                  <c:v>4.0479399999999996</c:v>
                </c:pt>
                <c:pt idx="11">
                  <c:v>4.4459999999999997</c:v>
                </c:pt>
                <c:pt idx="12">
                  <c:v>4.8528599999999997</c:v>
                </c:pt>
                <c:pt idx="13">
                  <c:v>5.2582199999999997</c:v>
                </c:pt>
                <c:pt idx="14">
                  <c:v>5.6641199999999996</c:v>
                </c:pt>
                <c:pt idx="15">
                  <c:v>6.0726100000000001</c:v>
                </c:pt>
                <c:pt idx="16">
                  <c:v>6.4774900000000004</c:v>
                </c:pt>
                <c:pt idx="17">
                  <c:v>6.88483</c:v>
                </c:pt>
                <c:pt idx="18">
                  <c:v>7.2941399999999996</c:v>
                </c:pt>
                <c:pt idx="19">
                  <c:v>7.6960100000000002</c:v>
                </c:pt>
                <c:pt idx="20">
                  <c:v>8.1041600000000003</c:v>
                </c:pt>
                <c:pt idx="21">
                  <c:v>8.5085499999999996</c:v>
                </c:pt>
                <c:pt idx="22">
                  <c:v>8.9167699999999996</c:v>
                </c:pt>
                <c:pt idx="23">
                  <c:v>9.3205500000000008</c:v>
                </c:pt>
                <c:pt idx="24">
                  <c:v>9.7258499999999994</c:v>
                </c:pt>
                <c:pt idx="25">
                  <c:v>10.1348</c:v>
                </c:pt>
                <c:pt idx="26">
                  <c:v>10.541499999999999</c:v>
                </c:pt>
                <c:pt idx="27">
                  <c:v>10.949199999999999</c:v>
                </c:pt>
                <c:pt idx="28">
                  <c:v>11.3523</c:v>
                </c:pt>
                <c:pt idx="29">
                  <c:v>11.760899999999999</c:v>
                </c:pt>
                <c:pt idx="30">
                  <c:v>12.167199999999999</c:v>
                </c:pt>
                <c:pt idx="31">
                  <c:v>12.576000000000001</c:v>
                </c:pt>
                <c:pt idx="32">
                  <c:v>12.976000000000001</c:v>
                </c:pt>
                <c:pt idx="33">
                  <c:v>13.382</c:v>
                </c:pt>
                <c:pt idx="34">
                  <c:v>13.7875</c:v>
                </c:pt>
                <c:pt idx="35">
                  <c:v>14.197699999999999</c:v>
                </c:pt>
                <c:pt idx="36">
                  <c:v>14.603300000000001</c:v>
                </c:pt>
                <c:pt idx="37">
                  <c:v>15.007999999999999</c:v>
                </c:pt>
                <c:pt idx="38">
                  <c:v>15.414400000000001</c:v>
                </c:pt>
                <c:pt idx="39">
                  <c:v>15.821400000000001</c:v>
                </c:pt>
                <c:pt idx="40">
                  <c:v>16.228300000000001</c:v>
                </c:pt>
                <c:pt idx="41">
                  <c:v>16.631900000000002</c:v>
                </c:pt>
                <c:pt idx="42">
                  <c:v>17.038499999999999</c:v>
                </c:pt>
                <c:pt idx="43">
                  <c:v>17.4465</c:v>
                </c:pt>
                <c:pt idx="44">
                  <c:v>17.851800000000001</c:v>
                </c:pt>
                <c:pt idx="45">
                  <c:v>18.256699999999999</c:v>
                </c:pt>
                <c:pt idx="46">
                  <c:v>18.667999999999999</c:v>
                </c:pt>
                <c:pt idx="47">
                  <c:v>19.0701</c:v>
                </c:pt>
                <c:pt idx="48">
                  <c:v>19.474900000000002</c:v>
                </c:pt>
                <c:pt idx="49">
                  <c:v>19.8856</c:v>
                </c:pt>
                <c:pt idx="50">
                  <c:v>20.289100000000001</c:v>
                </c:pt>
                <c:pt idx="51">
                  <c:v>20.694600000000001</c:v>
                </c:pt>
                <c:pt idx="52">
                  <c:v>21.1036</c:v>
                </c:pt>
                <c:pt idx="53">
                  <c:v>21.5105</c:v>
                </c:pt>
                <c:pt idx="54">
                  <c:v>21.913399999999999</c:v>
                </c:pt>
                <c:pt idx="55">
                  <c:v>22.330300000000001</c:v>
                </c:pt>
                <c:pt idx="56">
                  <c:v>22.727900000000002</c:v>
                </c:pt>
                <c:pt idx="57">
                  <c:v>23.134</c:v>
                </c:pt>
                <c:pt idx="58">
                  <c:v>23.5397</c:v>
                </c:pt>
                <c:pt idx="59">
                  <c:v>23.9557</c:v>
                </c:pt>
                <c:pt idx="60">
                  <c:v>24.357900000000001</c:v>
                </c:pt>
                <c:pt idx="61">
                  <c:v>24.757000000000001</c:v>
                </c:pt>
                <c:pt idx="62">
                  <c:v>25.164200000000001</c:v>
                </c:pt>
                <c:pt idx="63">
                  <c:v>25.572900000000001</c:v>
                </c:pt>
                <c:pt idx="64">
                  <c:v>25.985099999999999</c:v>
                </c:pt>
                <c:pt idx="65">
                  <c:v>26.385100000000001</c:v>
                </c:pt>
                <c:pt idx="66">
                  <c:v>26.7911</c:v>
                </c:pt>
                <c:pt idx="67">
                  <c:v>27.196000000000002</c:v>
                </c:pt>
                <c:pt idx="68">
                  <c:v>27.602499999999999</c:v>
                </c:pt>
                <c:pt idx="69">
                  <c:v>28.010200000000001</c:v>
                </c:pt>
                <c:pt idx="70">
                  <c:v>28.4221</c:v>
                </c:pt>
                <c:pt idx="71">
                  <c:v>28.829599999999999</c:v>
                </c:pt>
                <c:pt idx="72">
                  <c:v>29.235800000000001</c:v>
                </c:pt>
                <c:pt idx="73">
                  <c:v>29.631900000000002</c:v>
                </c:pt>
                <c:pt idx="74">
                  <c:v>30.038900000000002</c:v>
                </c:pt>
                <c:pt idx="75">
                  <c:v>30.448799999999999</c:v>
                </c:pt>
                <c:pt idx="76">
                  <c:v>30.855499999999999</c:v>
                </c:pt>
                <c:pt idx="77">
                  <c:v>31.260100000000001</c:v>
                </c:pt>
                <c:pt idx="78">
                  <c:v>31.6647</c:v>
                </c:pt>
                <c:pt idx="79">
                  <c:v>32.068199999999997</c:v>
                </c:pt>
                <c:pt idx="80">
                  <c:v>32.482900000000001</c:v>
                </c:pt>
                <c:pt idx="81">
                  <c:v>32.885599999999997</c:v>
                </c:pt>
                <c:pt idx="82">
                  <c:v>33.290999999999997</c:v>
                </c:pt>
                <c:pt idx="83">
                  <c:v>33.695900000000002</c:v>
                </c:pt>
                <c:pt idx="84">
                  <c:v>34.103900000000003</c:v>
                </c:pt>
                <c:pt idx="85">
                  <c:v>34.505699999999997</c:v>
                </c:pt>
                <c:pt idx="86">
                  <c:v>34.915100000000002</c:v>
                </c:pt>
                <c:pt idx="87">
                  <c:v>35.320900000000002</c:v>
                </c:pt>
                <c:pt idx="88">
                  <c:v>35.736800000000002</c:v>
                </c:pt>
                <c:pt idx="89">
                  <c:v>36.134300000000003</c:v>
                </c:pt>
                <c:pt idx="90">
                  <c:v>36.5441</c:v>
                </c:pt>
                <c:pt idx="91">
                  <c:v>36.945500000000003</c:v>
                </c:pt>
                <c:pt idx="92">
                  <c:v>37.350099999999998</c:v>
                </c:pt>
                <c:pt idx="93">
                  <c:v>37.762799999999999</c:v>
                </c:pt>
                <c:pt idx="94">
                  <c:v>38.164999999999999</c:v>
                </c:pt>
              </c:numCache>
            </c:numRef>
          </c:xVal>
          <c:yVal>
            <c:numRef>
              <c:f>FT!$L$2:$L$2000</c:f>
              <c:numCache>
                <c:formatCode>General</c:formatCode>
                <c:ptCount val="1999"/>
                <c:pt idx="0">
                  <c:v>9.049095706774013</c:v>
                </c:pt>
                <c:pt idx="1">
                  <c:v>8.8771512026531241</c:v>
                </c:pt>
                <c:pt idx="2">
                  <c:v>8.706478182716646</c:v>
                </c:pt>
                <c:pt idx="3">
                  <c:v>8.5572126365791608</c:v>
                </c:pt>
                <c:pt idx="4">
                  <c:v>8.4452798117154817</c:v>
                </c:pt>
                <c:pt idx="5">
                  <c:v>8.3684455285694224</c:v>
                </c:pt>
                <c:pt idx="6">
                  <c:v>8.3123376164301241</c:v>
                </c:pt>
                <c:pt idx="7">
                  <c:v>8.2948886764833674</c:v>
                </c:pt>
                <c:pt idx="8">
                  <c:v>8.2921289754436263</c:v>
                </c:pt>
                <c:pt idx="9">
                  <c:v>8.3303749345411742</c:v>
                </c:pt>
                <c:pt idx="10">
                  <c:v>8.3881112878675168</c:v>
                </c:pt>
                <c:pt idx="11">
                  <c:v>8.4786552210833204</c:v>
                </c:pt>
                <c:pt idx="12">
                  <c:v>8.5923394180989607</c:v>
                </c:pt>
                <c:pt idx="13">
                  <c:v>8.7129499567246977</c:v>
                </c:pt>
                <c:pt idx="14">
                  <c:v>8.8623912419925421</c:v>
                </c:pt>
                <c:pt idx="15">
                  <c:v>9.029389662513017</c:v>
                </c:pt>
                <c:pt idx="16">
                  <c:v>9.2175461132506769</c:v>
                </c:pt>
                <c:pt idx="17">
                  <c:v>9.4454497651005873</c:v>
                </c:pt>
                <c:pt idx="18">
                  <c:v>9.7172434102491145</c:v>
                </c:pt>
                <c:pt idx="19">
                  <c:v>10.016866042278554</c:v>
                </c:pt>
                <c:pt idx="20">
                  <c:v>10.322194579756719</c:v>
                </c:pt>
                <c:pt idx="21">
                  <c:v>10.617526141631465</c:v>
                </c:pt>
                <c:pt idx="22">
                  <c:v>10.922061301150272</c:v>
                </c:pt>
                <c:pt idx="23">
                  <c:v>11.256589911016551</c:v>
                </c:pt>
                <c:pt idx="24">
                  <c:v>11.631656456640661</c:v>
                </c:pt>
                <c:pt idx="25">
                  <c:v>11.990185343552938</c:v>
                </c:pt>
                <c:pt idx="26">
                  <c:v>12.288615750766526</c:v>
                </c:pt>
                <c:pt idx="27">
                  <c:v>12.541472017663136</c:v>
                </c:pt>
                <c:pt idx="28">
                  <c:v>12.772535043696463</c:v>
                </c:pt>
                <c:pt idx="29">
                  <c:v>12.957563749372344</c:v>
                </c:pt>
                <c:pt idx="30">
                  <c:v>13.139137589981962</c:v>
                </c:pt>
                <c:pt idx="31">
                  <c:v>13.280129678782595</c:v>
                </c:pt>
                <c:pt idx="32">
                  <c:v>13.395310594329409</c:v>
                </c:pt>
                <c:pt idx="33">
                  <c:v>13.487696959876075</c:v>
                </c:pt>
                <c:pt idx="34">
                  <c:v>13.525492492022</c:v>
                </c:pt>
                <c:pt idx="35">
                  <c:v>13.553182654416558</c:v>
                </c:pt>
                <c:pt idx="36">
                  <c:v>13.582137196195845</c:v>
                </c:pt>
                <c:pt idx="37">
                  <c:v>13.616030105346676</c:v>
                </c:pt>
                <c:pt idx="38">
                  <c:v>13.673780782230807</c:v>
                </c:pt>
                <c:pt idx="39">
                  <c:v>13.740152363571005</c:v>
                </c:pt>
                <c:pt idx="40">
                  <c:v>13.788342283329733</c:v>
                </c:pt>
                <c:pt idx="41">
                  <c:v>13.83805476864967</c:v>
                </c:pt>
                <c:pt idx="42">
                  <c:v>13.863851385194172</c:v>
                </c:pt>
                <c:pt idx="43">
                  <c:v>13.888272486005487</c:v>
                </c:pt>
                <c:pt idx="44">
                  <c:v>13.913667858739382</c:v>
                </c:pt>
                <c:pt idx="45">
                  <c:v>13.922260890972774</c:v>
                </c:pt>
                <c:pt idx="46">
                  <c:v>13.911755979870243</c:v>
                </c:pt>
                <c:pt idx="47">
                  <c:v>13.903500176380669</c:v>
                </c:pt>
                <c:pt idx="48">
                  <c:v>13.887774259534284</c:v>
                </c:pt>
                <c:pt idx="49">
                  <c:v>13.868294271564457</c:v>
                </c:pt>
                <c:pt idx="50">
                  <c:v>13.846149517458709</c:v>
                </c:pt>
                <c:pt idx="51">
                  <c:v>13.825695627164141</c:v>
                </c:pt>
                <c:pt idx="52">
                  <c:v>13.823620104841197</c:v>
                </c:pt>
                <c:pt idx="53">
                  <c:v>13.830026897890162</c:v>
                </c:pt>
                <c:pt idx="54">
                  <c:v>13.827172784549088</c:v>
                </c:pt>
                <c:pt idx="55">
                  <c:v>13.790621741285877</c:v>
                </c:pt>
                <c:pt idx="56">
                  <c:v>13.777971818446421</c:v>
                </c:pt>
                <c:pt idx="57">
                  <c:v>13.770629514492089</c:v>
                </c:pt>
                <c:pt idx="58">
                  <c:v>13.747561763881501</c:v>
                </c:pt>
                <c:pt idx="59">
                  <c:v>13.768013717090739</c:v>
                </c:pt>
                <c:pt idx="60">
                  <c:v>13.791011720716185</c:v>
                </c:pt>
                <c:pt idx="61">
                  <c:v>13.792930371019947</c:v>
                </c:pt>
                <c:pt idx="62">
                  <c:v>13.796398106459565</c:v>
                </c:pt>
                <c:pt idx="63">
                  <c:v>13.758482136381438</c:v>
                </c:pt>
                <c:pt idx="64">
                  <c:v>13.686387110461416</c:v>
                </c:pt>
                <c:pt idx="65">
                  <c:v>13.607247081004489</c:v>
                </c:pt>
                <c:pt idx="66">
                  <c:v>13.477985152777453</c:v>
                </c:pt>
                <c:pt idx="67">
                  <c:v>13.329777555582037</c:v>
                </c:pt>
                <c:pt idx="68">
                  <c:v>13.158321137361488</c:v>
                </c:pt>
                <c:pt idx="69">
                  <c:v>12.970762743812966</c:v>
                </c:pt>
                <c:pt idx="70">
                  <c:v>12.828839064202739</c:v>
                </c:pt>
                <c:pt idx="71">
                  <c:v>12.754337396547475</c:v>
                </c:pt>
                <c:pt idx="72">
                  <c:v>12.659427998342023</c:v>
                </c:pt>
                <c:pt idx="73">
                  <c:v>12.560437268635186</c:v>
                </c:pt>
                <c:pt idx="74">
                  <c:v>12.464890564990053</c:v>
                </c:pt>
                <c:pt idx="75">
                  <c:v>12.382197289208834</c:v>
                </c:pt>
                <c:pt idx="76">
                  <c:v>12.314440861549832</c:v>
                </c:pt>
                <c:pt idx="77">
                  <c:v>12.252358014364418</c:v>
                </c:pt>
                <c:pt idx="78">
                  <c:v>12.199731729479469</c:v>
                </c:pt>
                <c:pt idx="79">
                  <c:v>12.165998914662449</c:v>
                </c:pt>
                <c:pt idx="80">
                  <c:v>12.166117798087683</c:v>
                </c:pt>
                <c:pt idx="81">
                  <c:v>12.150556015924248</c:v>
                </c:pt>
                <c:pt idx="82">
                  <c:v>12.129840546697041</c:v>
                </c:pt>
                <c:pt idx="83">
                  <c:v>12.163732111858327</c:v>
                </c:pt>
                <c:pt idx="84">
                  <c:v>12.146875960033354</c:v>
                </c:pt>
                <c:pt idx="85">
                  <c:v>12.107898316214062</c:v>
                </c:pt>
                <c:pt idx="86">
                  <c:v>12.0249669520563</c:v>
                </c:pt>
                <c:pt idx="87">
                  <c:v>11.875104133477926</c:v>
                </c:pt>
                <c:pt idx="88">
                  <c:v>11.728699551569507</c:v>
                </c:pt>
                <c:pt idx="89">
                  <c:v>11.568825265403861</c:v>
                </c:pt>
                <c:pt idx="90">
                  <c:v>11.32360699120478</c:v>
                </c:pt>
                <c:pt idx="91">
                  <c:v>11.106554083530412</c:v>
                </c:pt>
                <c:pt idx="92">
                  <c:v>10.875647920500763</c:v>
                </c:pt>
                <c:pt idx="93">
                  <c:v>10.569361389647092</c:v>
                </c:pt>
                <c:pt idx="94">
                  <c:v>10.08904198622124</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2.2220144636621111E-4</c:v>
                </c:pt>
                <c:pt idx="9">
                  <c:v>0</c:v>
                </c:pt>
                <c:pt idx="10">
                  <c:v>0</c:v>
                </c:pt>
                <c:pt idx="11">
                  <c:v>2.3331225195002796E-3</c:v>
                </c:pt>
                <c:pt idx="12">
                  <c:v>0</c:v>
                </c:pt>
                <c:pt idx="13">
                  <c:v>2.5182903914721222E-2</c:v>
                </c:pt>
                <c:pt idx="14">
                  <c:v>0</c:v>
                </c:pt>
                <c:pt idx="15">
                  <c:v>0</c:v>
                </c:pt>
                <c:pt idx="16">
                  <c:v>2.3608949505504077E-2</c:v>
                </c:pt>
                <c:pt idx="17">
                  <c:v>0</c:v>
                </c:pt>
                <c:pt idx="18">
                  <c:v>0</c:v>
                </c:pt>
                <c:pt idx="19">
                  <c:v>2.6182711432525829E-2</c:v>
                </c:pt>
                <c:pt idx="20">
                  <c:v>0</c:v>
                </c:pt>
                <c:pt idx="21">
                  <c:v>2.503478428245387E-2</c:v>
                </c:pt>
                <c:pt idx="22">
                  <c:v>0</c:v>
                </c:pt>
                <c:pt idx="23">
                  <c:v>0</c:v>
                </c:pt>
                <c:pt idx="24">
                  <c:v>5.9716776198201663E-2</c:v>
                </c:pt>
                <c:pt idx="25">
                  <c:v>0</c:v>
                </c:pt>
                <c:pt idx="26">
                  <c:v>6.3845977580407151E-2</c:v>
                </c:pt>
                <c:pt idx="27">
                  <c:v>0</c:v>
                </c:pt>
                <c:pt idx="28">
                  <c:v>0</c:v>
                </c:pt>
                <c:pt idx="29">
                  <c:v>9.7028074903071471E-2</c:v>
                </c:pt>
                <c:pt idx="30">
                  <c:v>0</c:v>
                </c:pt>
                <c:pt idx="31">
                  <c:v>7.6344854767600653E-2</c:v>
                </c:pt>
                <c:pt idx="32">
                  <c:v>0</c:v>
                </c:pt>
                <c:pt idx="33">
                  <c:v>0</c:v>
                </c:pt>
                <c:pt idx="34">
                  <c:v>0.10586062455889496</c:v>
                </c:pt>
                <c:pt idx="35">
                  <c:v>0</c:v>
                </c:pt>
                <c:pt idx="36">
                  <c:v>0</c:v>
                </c:pt>
                <c:pt idx="37">
                  <c:v>0.14378291674686758</c:v>
                </c:pt>
                <c:pt idx="38">
                  <c:v>0</c:v>
                </c:pt>
                <c:pt idx="39">
                  <c:v>0.13432085865390786</c:v>
                </c:pt>
                <c:pt idx="40">
                  <c:v>0</c:v>
                </c:pt>
                <c:pt idx="41">
                  <c:v>0</c:v>
                </c:pt>
                <c:pt idx="42">
                  <c:v>0.15267101126479135</c:v>
                </c:pt>
                <c:pt idx="43">
                  <c:v>0</c:v>
                </c:pt>
                <c:pt idx="44">
                  <c:v>0.22077524495650819</c:v>
                </c:pt>
                <c:pt idx="45">
                  <c:v>0</c:v>
                </c:pt>
                <c:pt idx="46">
                  <c:v>0</c:v>
                </c:pt>
                <c:pt idx="47">
                  <c:v>0.18048322196863456</c:v>
                </c:pt>
                <c:pt idx="48">
                  <c:v>0</c:v>
                </c:pt>
                <c:pt idx="49">
                  <c:v>0.19559307430729325</c:v>
                </c:pt>
                <c:pt idx="50">
                  <c:v>0</c:v>
                </c:pt>
                <c:pt idx="51">
                  <c:v>0</c:v>
                </c:pt>
                <c:pt idx="52">
                  <c:v>0.22905197935857599</c:v>
                </c:pt>
                <c:pt idx="53">
                  <c:v>0</c:v>
                </c:pt>
                <c:pt idx="54">
                  <c:v>0</c:v>
                </c:pt>
                <c:pt idx="55">
                  <c:v>0.25243948268118532</c:v>
                </c:pt>
                <c:pt idx="56">
                  <c:v>0</c:v>
                </c:pt>
                <c:pt idx="57">
                  <c:v>0.33022795391426291</c:v>
                </c:pt>
                <c:pt idx="58">
                  <c:v>0</c:v>
                </c:pt>
                <c:pt idx="59">
                  <c:v>0</c:v>
                </c:pt>
                <c:pt idx="60">
                  <c:v>0.364651103106296</c:v>
                </c:pt>
                <c:pt idx="61">
                  <c:v>0</c:v>
                </c:pt>
                <c:pt idx="62">
                  <c:v>0.44069990192573855</c:v>
                </c:pt>
                <c:pt idx="63">
                  <c:v>0</c:v>
                </c:pt>
                <c:pt idx="64">
                  <c:v>0</c:v>
                </c:pt>
                <c:pt idx="65">
                  <c:v>0.44173747261711627</c:v>
                </c:pt>
                <c:pt idx="66">
                  <c:v>0</c:v>
                </c:pt>
                <c:pt idx="67">
                  <c:v>0.58672422800890922</c:v>
                </c:pt>
                <c:pt idx="68">
                  <c:v>0</c:v>
                </c:pt>
                <c:pt idx="69">
                  <c:v>0</c:v>
                </c:pt>
                <c:pt idx="70">
                  <c:v>0.63856976563001255</c:v>
                </c:pt>
                <c:pt idx="71">
                  <c:v>0</c:v>
                </c:pt>
                <c:pt idx="72">
                  <c:v>0</c:v>
                </c:pt>
                <c:pt idx="73">
                  <c:v>0.71469372416384824</c:v>
                </c:pt>
                <c:pt idx="74">
                  <c:v>0</c:v>
                </c:pt>
                <c:pt idx="75">
                  <c:v>0.78546484450188359</c:v>
                </c:pt>
                <c:pt idx="76">
                  <c:v>0</c:v>
                </c:pt>
                <c:pt idx="77">
                  <c:v>0</c:v>
                </c:pt>
                <c:pt idx="78">
                  <c:v>0.76294809396797469</c:v>
                </c:pt>
                <c:pt idx="79">
                  <c:v>0</c:v>
                </c:pt>
                <c:pt idx="80">
                  <c:v>0.74706006361078259</c:v>
                </c:pt>
                <c:pt idx="81">
                  <c:v>0</c:v>
                </c:pt>
                <c:pt idx="82">
                  <c:v>0</c:v>
                </c:pt>
                <c:pt idx="83">
                  <c:v>0.71560114022786225</c:v>
                </c:pt>
                <c:pt idx="84">
                  <c:v>0</c:v>
                </c:pt>
                <c:pt idx="85">
                  <c:v>0</c:v>
                </c:pt>
                <c:pt idx="86">
                  <c:v>0.75524513982456631</c:v>
                </c:pt>
                <c:pt idx="87">
                  <c:v>0</c:v>
                </c:pt>
                <c:pt idx="88">
                  <c:v>0.84283003822146463</c:v>
                </c:pt>
                <c:pt idx="89">
                  <c:v>0</c:v>
                </c:pt>
                <c:pt idx="90">
                  <c:v>0</c:v>
                </c:pt>
                <c:pt idx="91">
                  <c:v>0.90911907315240015</c:v>
                </c:pt>
                <c:pt idx="92">
                  <c:v>0</c:v>
                </c:pt>
                <c:pt idx="93">
                  <c:v>0.86101318961329409</c:v>
                </c:pt>
                <c:pt idx="94">
                  <c:v>0</c:v>
                </c:pt>
                <c:pt idx="95">
                  <c:v>0</c:v>
                </c:pt>
                <c:pt idx="96">
                  <c:v>0.91719232637647685</c:v>
                </c:pt>
                <c:pt idx="97">
                  <c:v>0</c:v>
                </c:pt>
                <c:pt idx="98">
                  <c:v>0.95844767692321786</c:v>
                </c:pt>
                <c:pt idx="99">
                  <c:v>0</c:v>
                </c:pt>
                <c:pt idx="100">
                  <c:v>0</c:v>
                </c:pt>
                <c:pt idx="101">
                  <c:v>0.9679654631946546</c:v>
                </c:pt>
                <c:pt idx="102">
                  <c:v>0</c:v>
                </c:pt>
                <c:pt idx="103">
                  <c:v>0</c:v>
                </c:pt>
                <c:pt idx="104">
                  <c:v>1</c:v>
                </c:pt>
                <c:pt idx="105">
                  <c:v>0</c:v>
                </c:pt>
                <c:pt idx="106">
                  <c:v>0.95407924766959062</c:v>
                </c:pt>
                <c:pt idx="107">
                  <c:v>0</c:v>
                </c:pt>
                <c:pt idx="108">
                  <c:v>0</c:v>
                </c:pt>
                <c:pt idx="109">
                  <c:v>0.89493588509729516</c:v>
                </c:pt>
                <c:pt idx="110">
                  <c:v>0</c:v>
                </c:pt>
                <c:pt idx="111">
                  <c:v>0.84666318365551185</c:v>
                </c:pt>
                <c:pt idx="112">
                  <c:v>0</c:v>
                </c:pt>
                <c:pt idx="113">
                  <c:v>0</c:v>
                </c:pt>
                <c:pt idx="114">
                  <c:v>0.86080970843530302</c:v>
                </c:pt>
                <c:pt idx="115">
                  <c:v>0</c:v>
                </c:pt>
                <c:pt idx="116">
                  <c:v>0.77018725767866469</c:v>
                </c:pt>
                <c:pt idx="117">
                  <c:v>0</c:v>
                </c:pt>
                <c:pt idx="118">
                  <c:v>0</c:v>
                </c:pt>
                <c:pt idx="119">
                  <c:v>0.6373672101997232</c:v>
                </c:pt>
                <c:pt idx="120">
                  <c:v>0</c:v>
                </c:pt>
                <c:pt idx="121">
                  <c:v>0</c:v>
                </c:pt>
                <c:pt idx="122">
                  <c:v>0.49143637546860253</c:v>
                </c:pt>
                <c:pt idx="123">
                  <c:v>0</c:v>
                </c:pt>
                <c:pt idx="124">
                  <c:v>0.37707628711010904</c:v>
                </c:pt>
                <c:pt idx="125">
                  <c:v>0</c:v>
                </c:pt>
                <c:pt idx="126">
                  <c:v>0</c:v>
                </c:pt>
                <c:pt idx="127">
                  <c:v>0.32252499977085453</c:v>
                </c:pt>
                <c:pt idx="128">
                  <c:v>0</c:v>
                </c:pt>
                <c:pt idx="129">
                  <c:v>0.25747701670928774</c:v>
                </c:pt>
                <c:pt idx="130">
                  <c:v>0</c:v>
                </c:pt>
                <c:pt idx="131">
                  <c:v>0</c:v>
                </c:pt>
                <c:pt idx="132">
                  <c:v>0.20659205690140328</c:v>
                </c:pt>
                <c:pt idx="133">
                  <c:v>0</c:v>
                </c:pt>
                <c:pt idx="134">
                  <c:v>0.15998515137349795</c:v>
                </c:pt>
                <c:pt idx="135">
                  <c:v>0</c:v>
                </c:pt>
                <c:pt idx="136">
                  <c:v>0</c:v>
                </c:pt>
                <c:pt idx="137">
                  <c:v>8.5640278274259629E-2</c:v>
                </c:pt>
                <c:pt idx="138">
                  <c:v>0</c:v>
                </c:pt>
                <c:pt idx="139">
                  <c:v>0</c:v>
                </c:pt>
                <c:pt idx="140">
                  <c:v>9.1824822870551145E-2</c:v>
                </c:pt>
                <c:pt idx="141">
                  <c:v>0</c:v>
                </c:pt>
                <c:pt idx="142">
                  <c:v>6.8845565118559868E-2</c:v>
                </c:pt>
                <c:pt idx="143">
                  <c:v>0</c:v>
                </c:pt>
                <c:pt idx="144">
                  <c:v>0</c:v>
                </c:pt>
                <c:pt idx="145">
                  <c:v>4.8921458098459228E-2</c:v>
                </c:pt>
                <c:pt idx="146">
                  <c:v>0</c:v>
                </c:pt>
                <c:pt idx="147">
                  <c:v>6.4364396293342868E-2</c:v>
                </c:pt>
                <c:pt idx="148">
                  <c:v>0</c:v>
                </c:pt>
                <c:pt idx="149">
                  <c:v>0</c:v>
                </c:pt>
                <c:pt idx="150">
                  <c:v>6.680855354213068E-2</c:v>
                </c:pt>
                <c:pt idx="151">
                  <c:v>0</c:v>
                </c:pt>
                <c:pt idx="152">
                  <c:v>7.1974775666584168E-2</c:v>
                </c:pt>
                <c:pt idx="153">
                  <c:v>0</c:v>
                </c:pt>
                <c:pt idx="154">
                  <c:v>0</c:v>
                </c:pt>
                <c:pt idx="155">
                  <c:v>5.1958093876316447E-2</c:v>
                </c:pt>
                <c:pt idx="156">
                  <c:v>0</c:v>
                </c:pt>
                <c:pt idx="157">
                  <c:v>0</c:v>
                </c:pt>
                <c:pt idx="158">
                  <c:v>5.6365202885399771E-2</c:v>
                </c:pt>
                <c:pt idx="159">
                  <c:v>0</c:v>
                </c:pt>
                <c:pt idx="160">
                  <c:v>4.7828892494110965E-2</c:v>
                </c:pt>
                <c:pt idx="161">
                  <c:v>0</c:v>
                </c:pt>
                <c:pt idx="162">
                  <c:v>0</c:v>
                </c:pt>
                <c:pt idx="163">
                  <c:v>3.6441095865299124E-2</c:v>
                </c:pt>
                <c:pt idx="164">
                  <c:v>0</c:v>
                </c:pt>
                <c:pt idx="165">
                  <c:v>1.4517172161575054E-2</c:v>
                </c:pt>
                <c:pt idx="166">
                  <c:v>0</c:v>
                </c:pt>
                <c:pt idx="167">
                  <c:v>0</c:v>
                </c:pt>
                <c:pt idx="168">
                  <c:v>6.3327558867471425E-3</c:v>
                </c:pt>
                <c:pt idx="169">
                  <c:v>0</c:v>
                </c:pt>
                <c:pt idx="170">
                  <c:v>0</c:v>
                </c:pt>
                <c:pt idx="171">
                  <c:v>5.2587785629829246E-3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0.84224803927868497</c:v>
                </c:pt>
                <c:pt idx="7">
                  <c:v>0</c:v>
                </c:pt>
                <c:pt idx="8">
                  <c:v>0.72448189835166643</c:v>
                </c:pt>
                <c:pt idx="9">
                  <c:v>0</c:v>
                </c:pt>
                <c:pt idx="10">
                  <c:v>0</c:v>
                </c:pt>
                <c:pt idx="11">
                  <c:v>0.61348661520907843</c:v>
                </c:pt>
                <c:pt idx="12">
                  <c:v>0</c:v>
                </c:pt>
                <c:pt idx="13">
                  <c:v>0.52025358053512272</c:v>
                </c:pt>
                <c:pt idx="14">
                  <c:v>0</c:v>
                </c:pt>
                <c:pt idx="15">
                  <c:v>0</c:v>
                </c:pt>
                <c:pt idx="16">
                  <c:v>0.46399085015475044</c:v>
                </c:pt>
                <c:pt idx="17">
                  <c:v>0</c:v>
                </c:pt>
                <c:pt idx="18">
                  <c:v>0</c:v>
                </c:pt>
                <c:pt idx="19">
                  <c:v>0.40478551933921347</c:v>
                </c:pt>
                <c:pt idx="20">
                  <c:v>0</c:v>
                </c:pt>
                <c:pt idx="21">
                  <c:v>0.36205319360340682</c:v>
                </c:pt>
                <c:pt idx="22">
                  <c:v>0</c:v>
                </c:pt>
                <c:pt idx="23">
                  <c:v>0</c:v>
                </c:pt>
                <c:pt idx="24">
                  <c:v>0.30977000418475342</c:v>
                </c:pt>
                <c:pt idx="25">
                  <c:v>0</c:v>
                </c:pt>
                <c:pt idx="26">
                  <c:v>0.2878265513617963</c:v>
                </c:pt>
                <c:pt idx="27">
                  <c:v>0</c:v>
                </c:pt>
                <c:pt idx="28">
                  <c:v>0</c:v>
                </c:pt>
                <c:pt idx="29">
                  <c:v>0.25608558745579252</c:v>
                </c:pt>
                <c:pt idx="30">
                  <c:v>0</c:v>
                </c:pt>
                <c:pt idx="31">
                  <c:v>0.23124997168662123</c:v>
                </c:pt>
                <c:pt idx="32">
                  <c:v>0</c:v>
                </c:pt>
                <c:pt idx="33">
                  <c:v>0</c:v>
                </c:pt>
                <c:pt idx="34">
                  <c:v>0.21284323136833241</c:v>
                </c:pt>
                <c:pt idx="35">
                  <c:v>0</c:v>
                </c:pt>
                <c:pt idx="36">
                  <c:v>0</c:v>
                </c:pt>
                <c:pt idx="37">
                  <c:v>0.19095581378767623</c:v>
                </c:pt>
                <c:pt idx="38">
                  <c:v>0</c:v>
                </c:pt>
                <c:pt idx="39">
                  <c:v>0.17930867803831985</c:v>
                </c:pt>
                <c:pt idx="40">
                  <c:v>0</c:v>
                </c:pt>
                <c:pt idx="41">
                  <c:v>0</c:v>
                </c:pt>
                <c:pt idx="42">
                  <c:v>0.16906839620702002</c:v>
                </c:pt>
                <c:pt idx="43">
                  <c:v>0</c:v>
                </c:pt>
                <c:pt idx="44">
                  <c:v>0.15720265953301288</c:v>
                </c:pt>
                <c:pt idx="45">
                  <c:v>0</c:v>
                </c:pt>
                <c:pt idx="46">
                  <c:v>0</c:v>
                </c:pt>
                <c:pt idx="47">
                  <c:v>0.1459366903906571</c:v>
                </c:pt>
                <c:pt idx="48">
                  <c:v>0</c:v>
                </c:pt>
                <c:pt idx="49">
                  <c:v>0.1388407589503243</c:v>
                </c:pt>
                <c:pt idx="50">
                  <c:v>0</c:v>
                </c:pt>
                <c:pt idx="51">
                  <c:v>0</c:v>
                </c:pt>
                <c:pt idx="52">
                  <c:v>0.1242846669947027</c:v>
                </c:pt>
                <c:pt idx="53">
                  <c:v>0</c:v>
                </c:pt>
                <c:pt idx="54">
                  <c:v>0</c:v>
                </c:pt>
                <c:pt idx="55">
                  <c:v>0.1138762217277027</c:v>
                </c:pt>
                <c:pt idx="56">
                  <c:v>0</c:v>
                </c:pt>
                <c:pt idx="57">
                  <c:v>0.10315952491925025</c:v>
                </c:pt>
                <c:pt idx="58">
                  <c:v>0</c:v>
                </c:pt>
                <c:pt idx="59">
                  <c:v>0</c:v>
                </c:pt>
                <c:pt idx="60">
                  <c:v>9.5547965373913621E-2</c:v>
                </c:pt>
                <c:pt idx="61">
                  <c:v>0</c:v>
                </c:pt>
                <c:pt idx="62">
                  <c:v>9.3502159650753272E-2</c:v>
                </c:pt>
                <c:pt idx="63">
                  <c:v>0</c:v>
                </c:pt>
                <c:pt idx="64">
                  <c:v>0</c:v>
                </c:pt>
                <c:pt idx="65">
                  <c:v>9.0565156968938895E-2</c:v>
                </c:pt>
                <c:pt idx="66">
                  <c:v>0</c:v>
                </c:pt>
                <c:pt idx="67">
                  <c:v>8.3928876100106409E-2</c:v>
                </c:pt>
                <c:pt idx="68">
                  <c:v>0</c:v>
                </c:pt>
                <c:pt idx="69">
                  <c:v>0</c:v>
                </c:pt>
                <c:pt idx="70">
                  <c:v>7.9820413684937253E-2</c:v>
                </c:pt>
                <c:pt idx="71">
                  <c:v>0</c:v>
                </c:pt>
                <c:pt idx="72">
                  <c:v>0</c:v>
                </c:pt>
                <c:pt idx="73">
                  <c:v>7.5011337614614357E-2</c:v>
                </c:pt>
                <c:pt idx="74">
                  <c:v>0</c:v>
                </c:pt>
                <c:pt idx="75">
                  <c:v>6.7590361372778018E-2</c:v>
                </c:pt>
                <c:pt idx="76">
                  <c:v>0</c:v>
                </c:pt>
                <c:pt idx="77">
                  <c:v>0</c:v>
                </c:pt>
                <c:pt idx="78">
                  <c:v>5.736690165592797E-2</c:v>
                </c:pt>
                <c:pt idx="79">
                  <c:v>0</c:v>
                </c:pt>
                <c:pt idx="80">
                  <c:v>5.2204705454153656E-2</c:v>
                </c:pt>
                <c:pt idx="81">
                  <c:v>0</c:v>
                </c:pt>
                <c:pt idx="82">
                  <c:v>0</c:v>
                </c:pt>
                <c:pt idx="83">
                  <c:v>4.4520288552066356E-2</c:v>
                </c:pt>
                <c:pt idx="84">
                  <c:v>0</c:v>
                </c:pt>
                <c:pt idx="85">
                  <c:v>0</c:v>
                </c:pt>
                <c:pt idx="86">
                  <c:v>3.8388469135935695E-2</c:v>
                </c:pt>
                <c:pt idx="87">
                  <c:v>0</c:v>
                </c:pt>
                <c:pt idx="88">
                  <c:v>3.3046913991760511E-2</c:v>
                </c:pt>
                <c:pt idx="89">
                  <c:v>0</c:v>
                </c:pt>
                <c:pt idx="90">
                  <c:v>0</c:v>
                </c:pt>
                <c:pt idx="91">
                  <c:v>3.0463031441397535E-2</c:v>
                </c:pt>
                <c:pt idx="92">
                  <c:v>0</c:v>
                </c:pt>
                <c:pt idx="93">
                  <c:v>2.9319618183591942E-2</c:v>
                </c:pt>
                <c:pt idx="94">
                  <c:v>0</c:v>
                </c:pt>
                <c:pt idx="95">
                  <c:v>0</c:v>
                </c:pt>
                <c:pt idx="96">
                  <c:v>2.6231274180527137E-2</c:v>
                </c:pt>
                <c:pt idx="97">
                  <c:v>0</c:v>
                </c:pt>
                <c:pt idx="98">
                  <c:v>2.3826750572565045E-2</c:v>
                </c:pt>
                <c:pt idx="99">
                  <c:v>0</c:v>
                </c:pt>
                <c:pt idx="100">
                  <c:v>0</c:v>
                </c:pt>
                <c:pt idx="101">
                  <c:v>2.1842577845055975E-2</c:v>
                </c:pt>
                <c:pt idx="102">
                  <c:v>0</c:v>
                </c:pt>
                <c:pt idx="103">
                  <c:v>0</c:v>
                </c:pt>
                <c:pt idx="104">
                  <c:v>2.0441321680349758E-2</c:v>
                </c:pt>
                <c:pt idx="105">
                  <c:v>0</c:v>
                </c:pt>
                <c:pt idx="106">
                  <c:v>1.9606188818395345E-2</c:v>
                </c:pt>
                <c:pt idx="107">
                  <c:v>0</c:v>
                </c:pt>
                <c:pt idx="108">
                  <c:v>0</c:v>
                </c:pt>
                <c:pt idx="109">
                  <c:v>1.8821493445391503E-2</c:v>
                </c:pt>
                <c:pt idx="110">
                  <c:v>0</c:v>
                </c:pt>
                <c:pt idx="111">
                  <c:v>1.6534666929780312E-2</c:v>
                </c:pt>
                <c:pt idx="112">
                  <c:v>0</c:v>
                </c:pt>
                <c:pt idx="113">
                  <c:v>0</c:v>
                </c:pt>
                <c:pt idx="114">
                  <c:v>1.5665889838926379E-2</c:v>
                </c:pt>
                <c:pt idx="115">
                  <c:v>0</c:v>
                </c:pt>
                <c:pt idx="116">
                  <c:v>1.46626223956705E-2</c:v>
                </c:pt>
                <c:pt idx="117">
                  <c:v>0</c:v>
                </c:pt>
                <c:pt idx="118">
                  <c:v>0</c:v>
                </c:pt>
                <c:pt idx="119">
                  <c:v>1.3939560018317924E-2</c:v>
                </c:pt>
                <c:pt idx="120">
                  <c:v>0</c:v>
                </c:pt>
                <c:pt idx="121">
                  <c:v>0</c:v>
                </c:pt>
                <c:pt idx="122">
                  <c:v>1.3076409535213055E-2</c:v>
                </c:pt>
                <c:pt idx="123">
                  <c:v>0</c:v>
                </c:pt>
                <c:pt idx="124">
                  <c:v>1.2869004117263006E-2</c:v>
                </c:pt>
                <c:pt idx="125">
                  <c:v>0</c:v>
                </c:pt>
                <c:pt idx="126">
                  <c:v>0</c:v>
                </c:pt>
                <c:pt idx="127">
                  <c:v>1.1826494691757259E-2</c:v>
                </c:pt>
                <c:pt idx="128">
                  <c:v>0</c:v>
                </c:pt>
                <c:pt idx="129">
                  <c:v>1.1434132578055981E-2</c:v>
                </c:pt>
                <c:pt idx="130">
                  <c:v>0</c:v>
                </c:pt>
                <c:pt idx="131">
                  <c:v>0</c:v>
                </c:pt>
                <c:pt idx="132">
                  <c:v>1.0649437205052138E-2</c:v>
                </c:pt>
                <c:pt idx="133">
                  <c:v>0</c:v>
                </c:pt>
                <c:pt idx="134">
                  <c:v>9.4443909515952735E-3</c:v>
                </c:pt>
                <c:pt idx="135">
                  <c:v>0</c:v>
                </c:pt>
                <c:pt idx="136">
                  <c:v>0</c:v>
                </c:pt>
                <c:pt idx="137">
                  <c:v>8.4579167683904444E-3</c:v>
                </c:pt>
                <c:pt idx="138">
                  <c:v>0</c:v>
                </c:pt>
                <c:pt idx="139">
                  <c:v>0</c:v>
                </c:pt>
                <c:pt idx="140">
                  <c:v>7.7124345232377602E-3</c:v>
                </c:pt>
                <c:pt idx="141">
                  <c:v>0</c:v>
                </c:pt>
                <c:pt idx="142">
                  <c:v>6.2439476095299262E-3</c:v>
                </c:pt>
                <c:pt idx="143">
                  <c:v>0</c:v>
                </c:pt>
                <c:pt idx="144">
                  <c:v>0</c:v>
                </c:pt>
                <c:pt idx="145">
                  <c:v>5.4648499898764342E-3</c:v>
                </c:pt>
                <c:pt idx="146">
                  <c:v>0</c:v>
                </c:pt>
                <c:pt idx="147">
                  <c:v>5.033274748323999E-3</c:v>
                </c:pt>
                <c:pt idx="148">
                  <c:v>0</c:v>
                </c:pt>
                <c:pt idx="149">
                  <c:v>0</c:v>
                </c:pt>
                <c:pt idx="150">
                  <c:v>4.4839735600219538E-3</c:v>
                </c:pt>
                <c:pt idx="151">
                  <c:v>0</c:v>
                </c:pt>
                <c:pt idx="152">
                  <c:v>4.2429527675710956E-3</c:v>
                </c:pt>
                <c:pt idx="153">
                  <c:v>0</c:v>
                </c:pt>
                <c:pt idx="154">
                  <c:v>0</c:v>
                </c:pt>
                <c:pt idx="155">
                  <c:v>3.7833599048682017E-3</c:v>
                </c:pt>
                <c:pt idx="156">
                  <c:v>0</c:v>
                </c:pt>
                <c:pt idx="157">
                  <c:v>0</c:v>
                </c:pt>
                <c:pt idx="158">
                  <c:v>2.7800636072136111E-3</c:v>
                </c:pt>
                <c:pt idx="159">
                  <c:v>0</c:v>
                </c:pt>
                <c:pt idx="160">
                  <c:v>2.3204707445107177E-3</c:v>
                </c:pt>
                <c:pt idx="161">
                  <c:v>0</c:v>
                </c:pt>
                <c:pt idx="162">
                  <c:v>0</c:v>
                </c:pt>
                <c:pt idx="163">
                  <c:v>1.7767673095590206E-3</c:v>
                </c:pt>
                <c:pt idx="164">
                  <c:v>0</c:v>
                </c:pt>
                <c:pt idx="165">
                  <c:v>1.3227722002064762E-3</c:v>
                </c:pt>
                <c:pt idx="166">
                  <c:v>0</c:v>
                </c:pt>
                <c:pt idx="167">
                  <c:v>0</c:v>
                </c:pt>
                <c:pt idx="168">
                  <c:v>7.2866013070292397E-4</c:v>
                </c:pt>
                <c:pt idx="169">
                  <c:v>0</c:v>
                </c:pt>
                <c:pt idx="170">
                  <c:v>3.9795986705162665E-4</c:v>
                </c:pt>
                <c:pt idx="171">
                  <c:v>0</c:v>
                </c:pt>
                <c:pt idx="172">
                  <c:v>0</c:v>
                </c:pt>
                <c:pt idx="173">
                  <c:v>3.3629801700164652E-4</c:v>
                </c:pt>
                <c:pt idx="174">
                  <c:v>0</c:v>
                </c:pt>
                <c:pt idx="175">
                  <c:v>0</c:v>
                </c:pt>
                <c:pt idx="176">
                  <c:v>3.5312013145140711E-4</c:v>
                </c:pt>
                <c:pt idx="177">
                  <c:v>0</c:v>
                </c:pt>
                <c:pt idx="178">
                  <c:v>1.2332370009996029E-4</c:v>
                </c:pt>
                <c:pt idx="179">
                  <c:v>0</c:v>
                </c:pt>
                <c:pt idx="180">
                  <c:v>0</c:v>
                </c:pt>
                <c:pt idx="181">
                  <c:v>4.4839735600219533E-5</c:v>
                </c:pt>
                <c:pt idx="182">
                  <c:v>0</c:v>
                </c:pt>
                <c:pt idx="183">
                  <c:v>3.3644228899521216E-5</c:v>
                </c:pt>
                <c:pt idx="184">
                  <c:v>0</c:v>
                </c:pt>
                <c:pt idx="185">
                  <c:v>0</c:v>
                </c:pt>
                <c:pt idx="186">
                  <c:v>5.5977533503491567E-6</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(83.9 , 42.8)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83.900776701848585</c:v>
                </c:pt>
              </c:numCache>
            </c:numRef>
          </c:xVal>
          <c:yVal>
            <c:numRef>
              <c:f>info!$W$20:$W$21</c:f>
              <c:numCache>
                <c:formatCode>General</c:formatCode>
                <c:ptCount val="2"/>
                <c:pt idx="0">
                  <c:v>50</c:v>
                </c:pt>
                <c:pt idx="1">
                  <c:v>42.820397422789704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55.008800000000001</c:v>
                      </c:pt>
                    </c:numCache>
                  </c:numRef>
                </c:xVal>
                <c:yVal>
                  <c:numRef>
                    <c:extLst>
                      <c:ext uri="{02D57815-91ED-43cb-92C2-25804820EDAC}">
                        <c15:formulaRef>
                          <c15:sqref>info!$W$18</c15:sqref>
                        </c15:formulaRef>
                      </c:ext>
                    </c:extLst>
                    <c:numCache>
                      <c:formatCode>General</c:formatCode>
                      <c:ptCount val="1"/>
                      <c:pt idx="0">
                        <c:v>46.496700000000004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(83.9 , 42.8)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83.900776701848585</c:v>
                </c:pt>
              </c:numCache>
            </c:numRef>
          </c:xVal>
          <c:yVal>
            <c:numRef>
              <c:f>info!$W$20:$W$21</c:f>
              <c:numCache>
                <c:formatCode>General</c:formatCode>
                <c:ptCount val="2"/>
                <c:pt idx="0">
                  <c:v>50</c:v>
                </c:pt>
                <c:pt idx="1">
                  <c:v>42.820397422789704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40.000799999999998</c:v>
                </c:pt>
                <c:pt idx="1">
                  <c:v>22.941700000000001</c:v>
                </c:pt>
                <c:pt idx="2">
                  <c:v>27.864100000000001</c:v>
                </c:pt>
                <c:pt idx="3">
                  <c:v>30.9636</c:v>
                </c:pt>
                <c:pt idx="4">
                  <c:v>68.933599999999998</c:v>
                </c:pt>
                <c:pt idx="5">
                  <c:v>82.157300000000006</c:v>
                </c:pt>
                <c:pt idx="6">
                  <c:v>26.1402</c:v>
                </c:pt>
                <c:pt idx="7">
                  <c:v>75.545400000000001</c:v>
                </c:pt>
                <c:pt idx="8">
                  <c:v>20.861999999999998</c:v>
                </c:pt>
                <c:pt idx="9">
                  <c:v>48.310299999999998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0.49284614498237733</c:v>
                </c:pt>
                <c:pt idx="1">
                  <c:v>0.23741911785206729</c:v>
                </c:pt>
                <c:pt idx="2">
                  <c:v>0.26973473716555535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2.2220144636621111E-4</c:v>
                </c:pt>
                <c:pt idx="9">
                  <c:v>0</c:v>
                </c:pt>
                <c:pt idx="10">
                  <c:v>0</c:v>
                </c:pt>
                <c:pt idx="11">
                  <c:v>2.3331225195002796E-3</c:v>
                </c:pt>
                <c:pt idx="12">
                  <c:v>0</c:v>
                </c:pt>
                <c:pt idx="13">
                  <c:v>2.5182903914721222E-2</c:v>
                </c:pt>
                <c:pt idx="14">
                  <c:v>0</c:v>
                </c:pt>
                <c:pt idx="15">
                  <c:v>0</c:v>
                </c:pt>
                <c:pt idx="16">
                  <c:v>2.3608949505504077E-2</c:v>
                </c:pt>
                <c:pt idx="17">
                  <c:v>0</c:v>
                </c:pt>
                <c:pt idx="18">
                  <c:v>0</c:v>
                </c:pt>
                <c:pt idx="19">
                  <c:v>2.6182711432525829E-2</c:v>
                </c:pt>
                <c:pt idx="20">
                  <c:v>0</c:v>
                </c:pt>
                <c:pt idx="21">
                  <c:v>2.503478428245387E-2</c:v>
                </c:pt>
                <c:pt idx="22">
                  <c:v>0</c:v>
                </c:pt>
                <c:pt idx="23">
                  <c:v>0</c:v>
                </c:pt>
                <c:pt idx="24">
                  <c:v>5.9716776198201663E-2</c:v>
                </c:pt>
                <c:pt idx="25">
                  <c:v>0</c:v>
                </c:pt>
                <c:pt idx="26">
                  <c:v>6.3845977580407151E-2</c:v>
                </c:pt>
                <c:pt idx="27">
                  <c:v>0</c:v>
                </c:pt>
                <c:pt idx="28">
                  <c:v>0</c:v>
                </c:pt>
                <c:pt idx="29">
                  <c:v>9.7028074903071471E-2</c:v>
                </c:pt>
                <c:pt idx="30">
                  <c:v>0</c:v>
                </c:pt>
                <c:pt idx="31">
                  <c:v>7.6344854767600653E-2</c:v>
                </c:pt>
                <c:pt idx="32">
                  <c:v>0</c:v>
                </c:pt>
                <c:pt idx="33">
                  <c:v>0</c:v>
                </c:pt>
                <c:pt idx="34">
                  <c:v>0.10586062455889496</c:v>
                </c:pt>
                <c:pt idx="35">
                  <c:v>0</c:v>
                </c:pt>
                <c:pt idx="36">
                  <c:v>0</c:v>
                </c:pt>
                <c:pt idx="37">
                  <c:v>0.14378291674686758</c:v>
                </c:pt>
                <c:pt idx="38">
                  <c:v>0</c:v>
                </c:pt>
                <c:pt idx="39">
                  <c:v>0.13432085865390786</c:v>
                </c:pt>
                <c:pt idx="40">
                  <c:v>0</c:v>
                </c:pt>
                <c:pt idx="41">
                  <c:v>0</c:v>
                </c:pt>
                <c:pt idx="42">
                  <c:v>0.15267101126479135</c:v>
                </c:pt>
                <c:pt idx="43">
                  <c:v>0</c:v>
                </c:pt>
                <c:pt idx="44">
                  <c:v>0.22077524495650819</c:v>
                </c:pt>
                <c:pt idx="45">
                  <c:v>0</c:v>
                </c:pt>
                <c:pt idx="46">
                  <c:v>0</c:v>
                </c:pt>
                <c:pt idx="47">
                  <c:v>0.18048322196863456</c:v>
                </c:pt>
                <c:pt idx="48">
                  <c:v>0</c:v>
                </c:pt>
                <c:pt idx="49">
                  <c:v>0.19559307430729325</c:v>
                </c:pt>
                <c:pt idx="50">
                  <c:v>0</c:v>
                </c:pt>
                <c:pt idx="51">
                  <c:v>0</c:v>
                </c:pt>
                <c:pt idx="52">
                  <c:v>0.22905197935857599</c:v>
                </c:pt>
                <c:pt idx="53">
                  <c:v>0</c:v>
                </c:pt>
                <c:pt idx="54">
                  <c:v>0</c:v>
                </c:pt>
                <c:pt idx="55">
                  <c:v>0.25243948268118532</c:v>
                </c:pt>
                <c:pt idx="56">
                  <c:v>0</c:v>
                </c:pt>
                <c:pt idx="57">
                  <c:v>0.33022795391426291</c:v>
                </c:pt>
                <c:pt idx="58">
                  <c:v>0</c:v>
                </c:pt>
                <c:pt idx="59">
                  <c:v>0</c:v>
                </c:pt>
                <c:pt idx="60">
                  <c:v>0.364651103106296</c:v>
                </c:pt>
                <c:pt idx="61">
                  <c:v>0</c:v>
                </c:pt>
                <c:pt idx="62">
                  <c:v>0.44069990192573855</c:v>
                </c:pt>
                <c:pt idx="63">
                  <c:v>0</c:v>
                </c:pt>
                <c:pt idx="64">
                  <c:v>0</c:v>
                </c:pt>
                <c:pt idx="65">
                  <c:v>0.44173747261711627</c:v>
                </c:pt>
                <c:pt idx="66">
                  <c:v>0</c:v>
                </c:pt>
                <c:pt idx="67">
                  <c:v>0.58672422800890922</c:v>
                </c:pt>
                <c:pt idx="68">
                  <c:v>0</c:v>
                </c:pt>
                <c:pt idx="69">
                  <c:v>0</c:v>
                </c:pt>
                <c:pt idx="70">
                  <c:v>0.63856976563001255</c:v>
                </c:pt>
                <c:pt idx="71">
                  <c:v>0</c:v>
                </c:pt>
                <c:pt idx="72">
                  <c:v>0</c:v>
                </c:pt>
                <c:pt idx="73">
                  <c:v>0.71469372416384824</c:v>
                </c:pt>
                <c:pt idx="74">
                  <c:v>0</c:v>
                </c:pt>
                <c:pt idx="75">
                  <c:v>0.78546484450188359</c:v>
                </c:pt>
                <c:pt idx="76">
                  <c:v>0</c:v>
                </c:pt>
                <c:pt idx="77">
                  <c:v>0</c:v>
                </c:pt>
                <c:pt idx="78">
                  <c:v>0.76294809396797469</c:v>
                </c:pt>
                <c:pt idx="79">
                  <c:v>0</c:v>
                </c:pt>
                <c:pt idx="80">
                  <c:v>0.74706006361078259</c:v>
                </c:pt>
                <c:pt idx="81">
                  <c:v>0</c:v>
                </c:pt>
                <c:pt idx="82">
                  <c:v>0</c:v>
                </c:pt>
                <c:pt idx="83">
                  <c:v>0.71560114022786225</c:v>
                </c:pt>
                <c:pt idx="84">
                  <c:v>0</c:v>
                </c:pt>
                <c:pt idx="85">
                  <c:v>0</c:v>
                </c:pt>
                <c:pt idx="86">
                  <c:v>0.75524513982456631</c:v>
                </c:pt>
                <c:pt idx="87">
                  <c:v>0</c:v>
                </c:pt>
                <c:pt idx="88">
                  <c:v>0.84283003822146463</c:v>
                </c:pt>
                <c:pt idx="89">
                  <c:v>0</c:v>
                </c:pt>
                <c:pt idx="90">
                  <c:v>0</c:v>
                </c:pt>
                <c:pt idx="91">
                  <c:v>0.90911907315240015</c:v>
                </c:pt>
                <c:pt idx="92">
                  <c:v>0</c:v>
                </c:pt>
                <c:pt idx="93">
                  <c:v>0.86101318961329409</c:v>
                </c:pt>
                <c:pt idx="94">
                  <c:v>0</c:v>
                </c:pt>
                <c:pt idx="95">
                  <c:v>0</c:v>
                </c:pt>
                <c:pt idx="96">
                  <c:v>0.91719232637647685</c:v>
                </c:pt>
                <c:pt idx="97">
                  <c:v>0</c:v>
                </c:pt>
                <c:pt idx="98">
                  <c:v>0.95844767692321786</c:v>
                </c:pt>
                <c:pt idx="99">
                  <c:v>0</c:v>
                </c:pt>
                <c:pt idx="100">
                  <c:v>0</c:v>
                </c:pt>
                <c:pt idx="101">
                  <c:v>0.9679654631946546</c:v>
                </c:pt>
                <c:pt idx="102">
                  <c:v>0</c:v>
                </c:pt>
                <c:pt idx="103">
                  <c:v>0</c:v>
                </c:pt>
                <c:pt idx="104">
                  <c:v>1</c:v>
                </c:pt>
                <c:pt idx="105">
                  <c:v>0</c:v>
                </c:pt>
                <c:pt idx="106">
                  <c:v>0.95407924766959062</c:v>
                </c:pt>
                <c:pt idx="107">
                  <c:v>0</c:v>
                </c:pt>
                <c:pt idx="108">
                  <c:v>0</c:v>
                </c:pt>
                <c:pt idx="109">
                  <c:v>0.89493588509729516</c:v>
                </c:pt>
                <c:pt idx="110">
                  <c:v>0</c:v>
                </c:pt>
                <c:pt idx="111">
                  <c:v>0.84666318365551185</c:v>
                </c:pt>
                <c:pt idx="112">
                  <c:v>0</c:v>
                </c:pt>
                <c:pt idx="113">
                  <c:v>0</c:v>
                </c:pt>
                <c:pt idx="114">
                  <c:v>0.86080970843530302</c:v>
                </c:pt>
                <c:pt idx="115">
                  <c:v>0</c:v>
                </c:pt>
                <c:pt idx="116">
                  <c:v>0.77018725767866469</c:v>
                </c:pt>
                <c:pt idx="117">
                  <c:v>0</c:v>
                </c:pt>
                <c:pt idx="118">
                  <c:v>0</c:v>
                </c:pt>
                <c:pt idx="119">
                  <c:v>0.6373672101997232</c:v>
                </c:pt>
                <c:pt idx="120">
                  <c:v>0</c:v>
                </c:pt>
                <c:pt idx="121">
                  <c:v>0</c:v>
                </c:pt>
                <c:pt idx="122">
                  <c:v>0.49143637546860253</c:v>
                </c:pt>
                <c:pt idx="123">
                  <c:v>0</c:v>
                </c:pt>
                <c:pt idx="124">
                  <c:v>0.37707628711010904</c:v>
                </c:pt>
                <c:pt idx="125">
                  <c:v>0</c:v>
                </c:pt>
                <c:pt idx="126">
                  <c:v>0</c:v>
                </c:pt>
                <c:pt idx="127">
                  <c:v>0.32252499977085453</c:v>
                </c:pt>
                <c:pt idx="128">
                  <c:v>0</c:v>
                </c:pt>
                <c:pt idx="129">
                  <c:v>0.25747701670928774</c:v>
                </c:pt>
                <c:pt idx="130">
                  <c:v>0</c:v>
                </c:pt>
                <c:pt idx="131">
                  <c:v>0</c:v>
                </c:pt>
                <c:pt idx="132">
                  <c:v>0.20659205690140328</c:v>
                </c:pt>
                <c:pt idx="133">
                  <c:v>0</c:v>
                </c:pt>
                <c:pt idx="134">
                  <c:v>0.15998515137349795</c:v>
                </c:pt>
                <c:pt idx="135">
                  <c:v>0</c:v>
                </c:pt>
                <c:pt idx="136">
                  <c:v>0</c:v>
                </c:pt>
                <c:pt idx="137">
                  <c:v>8.5640278274259629E-2</c:v>
                </c:pt>
                <c:pt idx="138">
                  <c:v>0</c:v>
                </c:pt>
                <c:pt idx="139">
                  <c:v>0</c:v>
                </c:pt>
                <c:pt idx="140">
                  <c:v>9.1824822870551145E-2</c:v>
                </c:pt>
                <c:pt idx="141">
                  <c:v>0</c:v>
                </c:pt>
                <c:pt idx="142">
                  <c:v>6.8845565118559868E-2</c:v>
                </c:pt>
                <c:pt idx="143">
                  <c:v>0</c:v>
                </c:pt>
                <c:pt idx="144">
                  <c:v>0</c:v>
                </c:pt>
                <c:pt idx="145">
                  <c:v>4.8921458098459228E-2</c:v>
                </c:pt>
                <c:pt idx="146">
                  <c:v>0</c:v>
                </c:pt>
                <c:pt idx="147">
                  <c:v>6.4364396293342868E-2</c:v>
                </c:pt>
                <c:pt idx="148">
                  <c:v>0</c:v>
                </c:pt>
                <c:pt idx="149">
                  <c:v>0</c:v>
                </c:pt>
                <c:pt idx="150">
                  <c:v>6.680855354213068E-2</c:v>
                </c:pt>
                <c:pt idx="151">
                  <c:v>0</c:v>
                </c:pt>
                <c:pt idx="152">
                  <c:v>7.1974775666584168E-2</c:v>
                </c:pt>
                <c:pt idx="153">
                  <c:v>0</c:v>
                </c:pt>
                <c:pt idx="154">
                  <c:v>0</c:v>
                </c:pt>
                <c:pt idx="155">
                  <c:v>5.1958093876316447E-2</c:v>
                </c:pt>
                <c:pt idx="156">
                  <c:v>0</c:v>
                </c:pt>
                <c:pt idx="157">
                  <c:v>0</c:v>
                </c:pt>
                <c:pt idx="158">
                  <c:v>5.6365202885399771E-2</c:v>
                </c:pt>
                <c:pt idx="159">
                  <c:v>0</c:v>
                </c:pt>
                <c:pt idx="160">
                  <c:v>4.7828892494110965E-2</c:v>
                </c:pt>
                <c:pt idx="161">
                  <c:v>0</c:v>
                </c:pt>
                <c:pt idx="162">
                  <c:v>0</c:v>
                </c:pt>
                <c:pt idx="163">
                  <c:v>3.6441095865299124E-2</c:v>
                </c:pt>
                <c:pt idx="164">
                  <c:v>0</c:v>
                </c:pt>
                <c:pt idx="165">
                  <c:v>1.4517172161575054E-2</c:v>
                </c:pt>
                <c:pt idx="166">
                  <c:v>0</c:v>
                </c:pt>
                <c:pt idx="167">
                  <c:v>0</c:v>
                </c:pt>
                <c:pt idx="168">
                  <c:v>6.3327558867471425E-3</c:v>
                </c:pt>
                <c:pt idx="169">
                  <c:v>0</c:v>
                </c:pt>
                <c:pt idx="170">
                  <c:v>0</c:v>
                </c:pt>
                <c:pt idx="171">
                  <c:v>5.2587785629829246E-3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5"/>
                <c:pt idx="0">
                  <c:v>4.6727100000000004</c:v>
                </c:pt>
                <c:pt idx="1">
                  <c:v>4.6526300000000003</c:v>
                </c:pt>
                <c:pt idx="2">
                  <c:v>4.6341700000000001</c:v>
                </c:pt>
                <c:pt idx="3">
                  <c:v>4.6145399999999999</c:v>
                </c:pt>
                <c:pt idx="4">
                  <c:v>4.5888</c:v>
                </c:pt>
                <c:pt idx="5">
                  <c:v>4.5587200000000001</c:v>
                </c:pt>
                <c:pt idx="6">
                  <c:v>4.5263200000000001</c:v>
                </c:pt>
                <c:pt idx="7">
                  <c:v>4.48827</c:v>
                </c:pt>
                <c:pt idx="8">
                  <c:v>4.45139</c:v>
                </c:pt>
                <c:pt idx="9">
                  <c:v>4.4111700000000003</c:v>
                </c:pt>
                <c:pt idx="10">
                  <c:v>4.3688500000000001</c:v>
                </c:pt>
                <c:pt idx="11">
                  <c:v>4.3219000000000003</c:v>
                </c:pt>
                <c:pt idx="12">
                  <c:v>4.27461</c:v>
                </c:pt>
                <c:pt idx="13">
                  <c:v>4.2287400000000002</c:v>
                </c:pt>
                <c:pt idx="14">
                  <c:v>4.1836000000000002</c:v>
                </c:pt>
                <c:pt idx="15">
                  <c:v>4.1385300000000003</c:v>
                </c:pt>
                <c:pt idx="16">
                  <c:v>4.0948099999999998</c:v>
                </c:pt>
                <c:pt idx="17">
                  <c:v>4.0506700000000002</c:v>
                </c:pt>
                <c:pt idx="18">
                  <c:v>4.0069800000000004</c:v>
                </c:pt>
                <c:pt idx="19">
                  <c:v>3.9665499999999998</c:v>
                </c:pt>
                <c:pt idx="20">
                  <c:v>3.92713</c:v>
                </c:pt>
                <c:pt idx="21">
                  <c:v>3.8893899999999997</c:v>
                </c:pt>
                <c:pt idx="22">
                  <c:v>3.8521300000000003</c:v>
                </c:pt>
                <c:pt idx="23">
                  <c:v>3.8164400000000001</c:v>
                </c:pt>
                <c:pt idx="24">
                  <c:v>3.7822299999999998</c:v>
                </c:pt>
                <c:pt idx="25">
                  <c:v>3.7535699999999999</c:v>
                </c:pt>
                <c:pt idx="26">
                  <c:v>3.7311199999999998</c:v>
                </c:pt>
                <c:pt idx="27">
                  <c:v>3.7139499999999996</c:v>
                </c:pt>
                <c:pt idx="28">
                  <c:v>3.6982399999999997</c:v>
                </c:pt>
                <c:pt idx="29">
                  <c:v>3.6843500000000002</c:v>
                </c:pt>
                <c:pt idx="30">
                  <c:v>3.6701800000000002</c:v>
                </c:pt>
                <c:pt idx="31">
                  <c:v>3.6582699999999999</c:v>
                </c:pt>
                <c:pt idx="32">
                  <c:v>3.6486499999999999</c:v>
                </c:pt>
                <c:pt idx="33">
                  <c:v>3.6409700000000003</c:v>
                </c:pt>
                <c:pt idx="34">
                  <c:v>3.6381299999999999</c:v>
                </c:pt>
                <c:pt idx="35">
                  <c:v>3.6364299999999998</c:v>
                </c:pt>
                <c:pt idx="36">
                  <c:v>3.6339199999999998</c:v>
                </c:pt>
                <c:pt idx="37">
                  <c:v>3.6299199999999998</c:v>
                </c:pt>
                <c:pt idx="38">
                  <c:v>3.62425</c:v>
                </c:pt>
                <c:pt idx="39">
                  <c:v>3.6163499999999997</c:v>
                </c:pt>
                <c:pt idx="40">
                  <c:v>3.60894</c:v>
                </c:pt>
                <c:pt idx="41">
                  <c:v>3.6006</c:v>
                </c:pt>
                <c:pt idx="42">
                  <c:v>3.5937200000000002</c:v>
                </c:pt>
                <c:pt idx="43">
                  <c:v>3.5871199999999996</c:v>
                </c:pt>
                <c:pt idx="44">
                  <c:v>3.5792000000000002</c:v>
                </c:pt>
                <c:pt idx="45">
                  <c:v>3.5745199999999997</c:v>
                </c:pt>
                <c:pt idx="46">
                  <c:v>3.5728200000000001</c:v>
                </c:pt>
                <c:pt idx="47">
                  <c:v>3.5718199999999998</c:v>
                </c:pt>
                <c:pt idx="48">
                  <c:v>3.5687000000000002</c:v>
                </c:pt>
                <c:pt idx="49">
                  <c:v>3.5618799999999999</c:v>
                </c:pt>
                <c:pt idx="50">
                  <c:v>3.5541</c:v>
                </c:pt>
                <c:pt idx="51">
                  <c:v>3.54644</c:v>
                </c:pt>
                <c:pt idx="52">
                  <c:v>3.5348699999999997</c:v>
                </c:pt>
                <c:pt idx="53">
                  <c:v>3.5244399999999998</c:v>
                </c:pt>
                <c:pt idx="54">
                  <c:v>3.5156499999999999</c:v>
                </c:pt>
                <c:pt idx="55">
                  <c:v>3.5098200000000004</c:v>
                </c:pt>
                <c:pt idx="56">
                  <c:v>3.5044199999999996</c:v>
                </c:pt>
                <c:pt idx="57">
                  <c:v>3.4998400000000003</c:v>
                </c:pt>
                <c:pt idx="58">
                  <c:v>3.4963800000000003</c:v>
                </c:pt>
                <c:pt idx="59">
                  <c:v>3.4876200000000002</c:v>
                </c:pt>
                <c:pt idx="60">
                  <c:v>3.47675</c:v>
                </c:pt>
                <c:pt idx="61">
                  <c:v>3.4666599999999996</c:v>
                </c:pt>
                <c:pt idx="62">
                  <c:v>3.4559600000000001</c:v>
                </c:pt>
                <c:pt idx="63">
                  <c:v>3.4469499999999997</c:v>
                </c:pt>
                <c:pt idx="64">
                  <c:v>3.4409299999999998</c:v>
                </c:pt>
                <c:pt idx="65">
                  <c:v>3.4369699999999996</c:v>
                </c:pt>
                <c:pt idx="66">
                  <c:v>3.4376800000000003</c:v>
                </c:pt>
                <c:pt idx="67">
                  <c:v>3.44041</c:v>
                </c:pt>
                <c:pt idx="68">
                  <c:v>3.4437600000000002</c:v>
                </c:pt>
                <c:pt idx="69">
                  <c:v>3.44834</c:v>
                </c:pt>
                <c:pt idx="70">
                  <c:v>3.4503200000000001</c:v>
                </c:pt>
                <c:pt idx="71">
                  <c:v>3.4496500000000001</c:v>
                </c:pt>
                <c:pt idx="72">
                  <c:v>3.4499900000000001</c:v>
                </c:pt>
                <c:pt idx="73">
                  <c:v>3.45234</c:v>
                </c:pt>
                <c:pt idx="74">
                  <c:v>3.4577599999999995</c:v>
                </c:pt>
                <c:pt idx="75">
                  <c:v>3.4617199999999997</c:v>
                </c:pt>
                <c:pt idx="76">
                  <c:v>3.4639899999999999</c:v>
                </c:pt>
                <c:pt idx="77">
                  <c:v>3.4668999999999999</c:v>
                </c:pt>
                <c:pt idx="78">
                  <c:v>3.46665</c:v>
                </c:pt>
                <c:pt idx="79">
                  <c:v>3.4643600000000001</c:v>
                </c:pt>
                <c:pt idx="80">
                  <c:v>3.4586299999999999</c:v>
                </c:pt>
                <c:pt idx="81">
                  <c:v>3.4513400000000001</c:v>
                </c:pt>
                <c:pt idx="82">
                  <c:v>3.4417599999999999</c:v>
                </c:pt>
                <c:pt idx="83">
                  <c:v>3.4275499999999997</c:v>
                </c:pt>
                <c:pt idx="84">
                  <c:v>3.4178500000000001</c:v>
                </c:pt>
                <c:pt idx="85">
                  <c:v>3.4113600000000002</c:v>
                </c:pt>
                <c:pt idx="86">
                  <c:v>3.4117100000000002</c:v>
                </c:pt>
                <c:pt idx="87">
                  <c:v>3.42109</c:v>
                </c:pt>
                <c:pt idx="88">
                  <c:v>3.4342000000000001</c:v>
                </c:pt>
                <c:pt idx="89">
                  <c:v>3.4494599999999997</c:v>
                </c:pt>
                <c:pt idx="90">
                  <c:v>3.4689300000000003</c:v>
                </c:pt>
                <c:pt idx="91">
                  <c:v>3.4842400000000002</c:v>
                </c:pt>
                <c:pt idx="92">
                  <c:v>3.4938700000000003</c:v>
                </c:pt>
                <c:pt idx="93">
                  <c:v>3.5134100000000004</c:v>
                </c:pt>
                <c:pt idx="94">
                  <c:v>3.53878</c:v>
                </c:pt>
              </c:numCache>
              <c:extLst xmlns:c15="http://schemas.microsoft.com/office/drawing/2012/chart"/>
            </c:numRef>
          </c:xVal>
          <c:yVal>
            <c:numRef>
              <c:f>[0]!FT_PH</c:f>
              <c:numCache>
                <c:formatCode>0.00</c:formatCode>
                <c:ptCount val="95"/>
                <c:pt idx="0">
                  <c:v>42.283799999999999</c:v>
                </c:pt>
                <c:pt idx="1">
                  <c:v>41.302100000000003</c:v>
                </c:pt>
                <c:pt idx="2">
                  <c:v>40.347300000000004</c:v>
                </c:pt>
                <c:pt idx="3">
                  <c:v>39.4876</c:v>
                </c:pt>
                <c:pt idx="4">
                  <c:v>38.753700000000002</c:v>
                </c:pt>
                <c:pt idx="5">
                  <c:v>38.1494</c:v>
                </c:pt>
                <c:pt idx="6">
                  <c:v>37.624299999999998</c:v>
                </c:pt>
                <c:pt idx="7">
                  <c:v>37.229700000000001</c:v>
                </c:pt>
                <c:pt idx="8">
                  <c:v>36.911500000000004</c:v>
                </c:pt>
                <c:pt idx="9">
                  <c:v>36.746699999999997</c:v>
                </c:pt>
                <c:pt idx="10">
                  <c:v>36.6464</c:v>
                </c:pt>
                <c:pt idx="11">
                  <c:v>36.643900000000002</c:v>
                </c:pt>
                <c:pt idx="12">
                  <c:v>36.728899999999996</c:v>
                </c:pt>
                <c:pt idx="13">
                  <c:v>36.844799999999999</c:v>
                </c:pt>
                <c:pt idx="14">
                  <c:v>37.076700000000002</c:v>
                </c:pt>
                <c:pt idx="15">
                  <c:v>37.368400000000001</c:v>
                </c:pt>
                <c:pt idx="16">
                  <c:v>37.744100000000003</c:v>
                </c:pt>
                <c:pt idx="17">
                  <c:v>38.260399999999997</c:v>
                </c:pt>
                <c:pt idx="18">
                  <c:v>38.936799999999998</c:v>
                </c:pt>
                <c:pt idx="19">
                  <c:v>39.732399999999998</c:v>
                </c:pt>
                <c:pt idx="20">
                  <c:v>40.5366</c:v>
                </c:pt>
                <c:pt idx="21">
                  <c:v>41.295700000000004</c:v>
                </c:pt>
                <c:pt idx="22">
                  <c:v>42.0732</c:v>
                </c:pt>
                <c:pt idx="23">
                  <c:v>42.960100000000004</c:v>
                </c:pt>
                <c:pt idx="24">
                  <c:v>43.993600000000001</c:v>
                </c:pt>
                <c:pt idx="25">
                  <c:v>45.006</c:v>
                </c:pt>
                <c:pt idx="26">
                  <c:v>45.850299999999997</c:v>
                </c:pt>
                <c:pt idx="27">
                  <c:v>46.578399999999995</c:v>
                </c:pt>
                <c:pt idx="28">
                  <c:v>47.235900000000001</c:v>
                </c:pt>
                <c:pt idx="29">
                  <c:v>47.740200000000002</c:v>
                </c:pt>
                <c:pt idx="30">
                  <c:v>48.222999999999999</c:v>
                </c:pt>
                <c:pt idx="31">
                  <c:v>48.582300000000004</c:v>
                </c:pt>
                <c:pt idx="32">
                  <c:v>48.8748</c:v>
                </c:pt>
                <c:pt idx="33">
                  <c:v>49.1083</c:v>
                </c:pt>
                <c:pt idx="34">
                  <c:v>49.207499999999996</c:v>
                </c:pt>
                <c:pt idx="35">
                  <c:v>49.285200000000003</c:v>
                </c:pt>
                <c:pt idx="36">
                  <c:v>49.356400000000001</c:v>
                </c:pt>
                <c:pt idx="37">
                  <c:v>49.4251</c:v>
                </c:pt>
                <c:pt idx="38">
                  <c:v>49.557200000000002</c:v>
                </c:pt>
                <c:pt idx="39">
                  <c:v>49.6892</c:v>
                </c:pt>
                <c:pt idx="40">
                  <c:v>49.761300000000006</c:v>
                </c:pt>
                <c:pt idx="41">
                  <c:v>49.825299999999999</c:v>
                </c:pt>
                <c:pt idx="42">
                  <c:v>49.822800000000001</c:v>
                </c:pt>
                <c:pt idx="43">
                  <c:v>49.818899999999999</c:v>
                </c:pt>
                <c:pt idx="44">
                  <c:v>49.799799999999998</c:v>
                </c:pt>
                <c:pt idx="45">
                  <c:v>49.7654</c:v>
                </c:pt>
                <c:pt idx="46">
                  <c:v>49.7042</c:v>
                </c:pt>
                <c:pt idx="47">
                  <c:v>49.660800000000002</c:v>
                </c:pt>
                <c:pt idx="48">
                  <c:v>49.561300000000003</c:v>
                </c:pt>
                <c:pt idx="49">
                  <c:v>49.397200000000005</c:v>
                </c:pt>
                <c:pt idx="50">
                  <c:v>49.210599999999999</c:v>
                </c:pt>
                <c:pt idx="51">
                  <c:v>49.031999999999996</c:v>
                </c:pt>
                <c:pt idx="52">
                  <c:v>48.864699999999999</c:v>
                </c:pt>
                <c:pt idx="53">
                  <c:v>48.743099999999998</c:v>
                </c:pt>
                <c:pt idx="54">
                  <c:v>48.611499999999999</c:v>
                </c:pt>
                <c:pt idx="55">
                  <c:v>48.4026</c:v>
                </c:pt>
                <c:pt idx="56">
                  <c:v>48.283799999999999</c:v>
                </c:pt>
                <c:pt idx="57">
                  <c:v>48.195</c:v>
                </c:pt>
                <c:pt idx="58">
                  <c:v>48.066700000000004</c:v>
                </c:pt>
                <c:pt idx="59">
                  <c:v>48.017600000000002</c:v>
                </c:pt>
                <c:pt idx="60">
                  <c:v>47.947899999999997</c:v>
                </c:pt>
                <c:pt idx="61">
                  <c:v>47.815400000000004</c:v>
                </c:pt>
                <c:pt idx="62">
                  <c:v>47.6798</c:v>
                </c:pt>
                <c:pt idx="63">
                  <c:v>47.424799999999998</c:v>
                </c:pt>
                <c:pt idx="64">
                  <c:v>47.093899999999998</c:v>
                </c:pt>
                <c:pt idx="65">
                  <c:v>46.767699999999998</c:v>
                </c:pt>
                <c:pt idx="66">
                  <c:v>46.332999999999998</c:v>
                </c:pt>
                <c:pt idx="67">
                  <c:v>45.859899999999996</c:v>
                </c:pt>
                <c:pt idx="68">
                  <c:v>45.314100000000003</c:v>
                </c:pt>
                <c:pt idx="69">
                  <c:v>44.727600000000002</c:v>
                </c:pt>
                <c:pt idx="70">
                  <c:v>44.263599999999997</c:v>
                </c:pt>
                <c:pt idx="71">
                  <c:v>43.997999999999998</c:v>
                </c:pt>
                <c:pt idx="72">
                  <c:v>43.674900000000001</c:v>
                </c:pt>
                <c:pt idx="73">
                  <c:v>43.362899999999996</c:v>
                </c:pt>
                <c:pt idx="74">
                  <c:v>43.1006</c:v>
                </c:pt>
                <c:pt idx="75">
                  <c:v>42.863700000000001</c:v>
                </c:pt>
                <c:pt idx="76">
                  <c:v>42.6571</c:v>
                </c:pt>
                <c:pt idx="77">
                  <c:v>42.477699999999999</c:v>
                </c:pt>
                <c:pt idx="78">
                  <c:v>42.292200000000001</c:v>
                </c:pt>
                <c:pt idx="79">
                  <c:v>42.147400000000005</c:v>
                </c:pt>
                <c:pt idx="80">
                  <c:v>42.078099999999999</c:v>
                </c:pt>
                <c:pt idx="81">
                  <c:v>41.935699999999997</c:v>
                </c:pt>
                <c:pt idx="82">
                  <c:v>41.748000000000005</c:v>
                </c:pt>
                <c:pt idx="83">
                  <c:v>41.691800000000001</c:v>
                </c:pt>
                <c:pt idx="84">
                  <c:v>41.516199999999998</c:v>
                </c:pt>
                <c:pt idx="85">
                  <c:v>41.304400000000001</c:v>
                </c:pt>
                <c:pt idx="86">
                  <c:v>41.025700000000001</c:v>
                </c:pt>
                <c:pt idx="87">
                  <c:v>40.625799999999998</c:v>
                </c:pt>
                <c:pt idx="88">
                  <c:v>40.278700000000001</c:v>
                </c:pt>
                <c:pt idx="89">
                  <c:v>39.906199999999998</c:v>
                </c:pt>
                <c:pt idx="90">
                  <c:v>39.280799999999999</c:v>
                </c:pt>
                <c:pt idx="91">
                  <c:v>38.697900000000004</c:v>
                </c:pt>
                <c:pt idx="92">
                  <c:v>37.998100000000001</c:v>
                </c:pt>
                <c:pt idx="93">
                  <c:v>37.134499999999996</c:v>
                </c:pt>
                <c:pt idx="94">
                  <c:v>35.7029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4.6727100000000004</c:v>
                </c:pt>
              </c:numCache>
            </c:numRef>
          </c:xVal>
          <c:yVal>
            <c:numRef>
              <c:f>[0]!FT_PH01</c:f>
              <c:numCache>
                <c:formatCode>0.00</c:formatCode>
                <c:ptCount val="1"/>
                <c:pt idx="0">
                  <c:v>42.283799999999999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4.6727100000000004</c:v>
                </c:pt>
              </c:numCache>
            </c:numRef>
          </c:xVal>
          <c:yVal>
            <c:numRef>
              <c:f>[0]!FT_PH02</c:f>
              <c:numCache>
                <c:formatCode>0.00</c:formatCode>
                <c:ptCount val="1"/>
                <c:pt idx="0">
                  <c:v>42.283799999999999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4.6727100000000004</c:v>
                </c:pt>
              </c:numCache>
            </c:numRef>
          </c:xVal>
          <c:yVal>
            <c:numRef>
              <c:f>[0]!FT_PH03</c:f>
              <c:numCache>
                <c:formatCode>0.00</c:formatCode>
                <c:ptCount val="1"/>
                <c:pt idx="0">
                  <c:v>42.283799999999999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4.6727100000000004</c:v>
                </c:pt>
              </c:numCache>
            </c:numRef>
          </c:xVal>
          <c:yVal>
            <c:numRef>
              <c:f>[0]!FT_PH04</c:f>
              <c:numCache>
                <c:formatCode>0.00</c:formatCode>
                <c:ptCount val="1"/>
                <c:pt idx="0">
                  <c:v>42.283799999999999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4.6727100000000004</c:v>
                </c:pt>
              </c:numCache>
            </c:numRef>
          </c:xVal>
          <c:yVal>
            <c:numRef>
              <c:f>[0]!FT_PH05</c:f>
              <c:numCache>
                <c:formatCode>0.00</c:formatCode>
                <c:ptCount val="1"/>
                <c:pt idx="0">
                  <c:v>42.283799999999999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4.6727100000000004</c:v>
                </c:pt>
              </c:numCache>
            </c:numRef>
          </c:xVal>
          <c:yVal>
            <c:numRef>
              <c:f>[0]!FT_PH06</c:f>
              <c:numCache>
                <c:formatCode>0.00</c:formatCode>
                <c:ptCount val="1"/>
                <c:pt idx="0">
                  <c:v>42.283799999999999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4.6727100000000004</c:v>
                </c:pt>
              </c:numCache>
            </c:numRef>
          </c:xVal>
          <c:yVal>
            <c:numRef>
              <c:f>[0]!FT_PH07</c:f>
              <c:numCache>
                <c:formatCode>0.00</c:formatCode>
                <c:ptCount val="1"/>
                <c:pt idx="0">
                  <c:v>42.283799999999999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4.6727100000000004</c:v>
                </c:pt>
              </c:numCache>
            </c:numRef>
          </c:xVal>
          <c:yVal>
            <c:numRef>
              <c:f>[0]!FT_PH08</c:f>
              <c:numCache>
                <c:formatCode>0.00</c:formatCode>
                <c:ptCount val="1"/>
                <c:pt idx="0">
                  <c:v>42.283799999999999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4.6727100000000004</c:v>
                </c:pt>
              </c:numCache>
            </c:numRef>
          </c:xVal>
          <c:yVal>
            <c:numRef>
              <c:f>[0]!FT_PH09</c:f>
              <c:numCache>
                <c:formatCode>0.00</c:formatCode>
                <c:ptCount val="1"/>
                <c:pt idx="0">
                  <c:v>42.283799999999999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4.6727100000000004</c:v>
                </c:pt>
              </c:numCache>
            </c:numRef>
          </c:xVal>
          <c:yVal>
            <c:numRef>
              <c:f>[0]!FT_PH10</c:f>
              <c:numCache>
                <c:formatCode>0.00</c:formatCode>
                <c:ptCount val="1"/>
                <c:pt idx="0">
                  <c:v>42.283799999999999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4.6727100000000004</c:v>
                </c:pt>
              </c:numCache>
            </c:numRef>
          </c:xVal>
          <c:yVal>
            <c:numRef>
              <c:f>[0]!FT_PH11</c:f>
              <c:numCache>
                <c:formatCode>0.00</c:formatCode>
                <c:ptCount val="1"/>
                <c:pt idx="0">
                  <c:v>42.283799999999999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4.6727100000000004</c:v>
                </c:pt>
              </c:numCache>
            </c:numRef>
          </c:xVal>
          <c:yVal>
            <c:numRef>
              <c:f>[0]!FT_PH12</c:f>
              <c:numCache>
                <c:formatCode>0.00</c:formatCode>
                <c:ptCount val="1"/>
                <c:pt idx="0">
                  <c:v>42.283799999999999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4.6727100000000004</c:v>
                </c:pt>
              </c:numCache>
            </c:numRef>
          </c:xVal>
          <c:yVal>
            <c:numRef>
              <c:f>[0]!FT_PH13</c:f>
              <c:numCache>
                <c:formatCode>0.00</c:formatCode>
                <c:ptCount val="1"/>
                <c:pt idx="0">
                  <c:v>42.283799999999999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4.6727100000000004</c:v>
                </c:pt>
              </c:numCache>
            </c:numRef>
          </c:xVal>
          <c:yVal>
            <c:numRef>
              <c:f>[0]!FT_PH14</c:f>
              <c:numCache>
                <c:formatCode>0.00</c:formatCode>
                <c:ptCount val="1"/>
                <c:pt idx="0">
                  <c:v>42.283799999999999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4.6727100000000004</c:v>
                </c:pt>
              </c:numCache>
            </c:numRef>
          </c:xVal>
          <c:yVal>
            <c:numRef>
              <c:f>[0]!FT_PH15</c:f>
              <c:numCache>
                <c:formatCode>0.00</c:formatCode>
                <c:ptCount val="1"/>
                <c:pt idx="0">
                  <c:v>42.283799999999999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4.6727100000000004</c:v>
                </c:pt>
              </c:numCache>
            </c:numRef>
          </c:xVal>
          <c:yVal>
            <c:numRef>
              <c:f>[0]!FT_PH16</c:f>
              <c:numCache>
                <c:formatCode>0.00</c:formatCode>
                <c:ptCount val="1"/>
                <c:pt idx="0">
                  <c:v>42.283799999999999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4.6727100000000004</c:v>
                </c:pt>
              </c:numCache>
            </c:numRef>
          </c:xVal>
          <c:yVal>
            <c:numRef>
              <c:f>[0]!FT_PH17</c:f>
              <c:numCache>
                <c:formatCode>0.00</c:formatCode>
                <c:ptCount val="1"/>
                <c:pt idx="0">
                  <c:v>42.283799999999999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4.6727100000000004</c:v>
                </c:pt>
              </c:numCache>
            </c:numRef>
          </c:xVal>
          <c:yVal>
            <c:numRef>
              <c:f>[0]!FT_PH18</c:f>
              <c:numCache>
                <c:formatCode>0.00</c:formatCode>
                <c:ptCount val="1"/>
                <c:pt idx="0">
                  <c:v>42.283799999999999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4.6727100000000004</c:v>
                </c:pt>
              </c:numCache>
            </c:numRef>
          </c:xVal>
          <c:yVal>
            <c:numRef>
              <c:f>[0]!FT_PH19</c:f>
              <c:numCache>
                <c:formatCode>0.00</c:formatCode>
                <c:ptCount val="1"/>
                <c:pt idx="0">
                  <c:v>42.283799999999999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4.6727100000000004</c:v>
                </c:pt>
              </c:numCache>
            </c:numRef>
          </c:xVal>
          <c:yVal>
            <c:numRef>
              <c:f>[0]!FT_PH20</c:f>
              <c:numCache>
                <c:formatCode>0.00</c:formatCode>
                <c:ptCount val="1"/>
                <c:pt idx="0">
                  <c:v>42.283799999999999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4.6727100000000004</c:v>
                </c:pt>
              </c:numCache>
            </c:numRef>
          </c:xVal>
          <c:yVal>
            <c:numRef>
              <c:f>[0]!FT_PH21</c:f>
              <c:numCache>
                <c:formatCode>0.00</c:formatCode>
                <c:ptCount val="1"/>
                <c:pt idx="0">
                  <c:v>42.283799999999999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4.6727100000000004</c:v>
                </c:pt>
              </c:numCache>
            </c:numRef>
          </c:xVal>
          <c:yVal>
            <c:numRef>
              <c:f>[0]!FT_PH22</c:f>
              <c:numCache>
                <c:formatCode>0.00</c:formatCode>
                <c:ptCount val="1"/>
                <c:pt idx="0">
                  <c:v>42.283799999999999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4.6727100000000004</c:v>
                </c:pt>
              </c:numCache>
            </c:numRef>
          </c:xVal>
          <c:yVal>
            <c:numRef>
              <c:f>[0]!FT_PH23</c:f>
              <c:numCache>
                <c:formatCode>0.00</c:formatCode>
                <c:ptCount val="1"/>
                <c:pt idx="0">
                  <c:v>42.283799999999999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4.6727100000000004</c:v>
                </c:pt>
              </c:numCache>
            </c:numRef>
          </c:xVal>
          <c:yVal>
            <c:numRef>
              <c:f>[0]!FT_PH24</c:f>
              <c:numCache>
                <c:formatCode>0.00</c:formatCode>
                <c:ptCount val="1"/>
                <c:pt idx="0">
                  <c:v>42.283799999999999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4.6727100000000004</c:v>
                </c:pt>
              </c:numCache>
            </c:numRef>
          </c:xVal>
          <c:yVal>
            <c:numRef>
              <c:f>info!$H$2</c:f>
              <c:numCache>
                <c:formatCode>0.00</c:formatCode>
                <c:ptCount val="1"/>
                <c:pt idx="0">
                  <c:v>42.283799999999999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0.14290696071313172</c:v>
                </c:pt>
                <c:pt idx="1">
                  <c:v>0.2313322909424616</c:v>
                </c:pt>
                <c:pt idx="2">
                  <c:v>0.62576074834440665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5"/>
                <c:pt idx="0">
                  <c:v>0</c:v>
                </c:pt>
                <c:pt idx="1">
                  <c:v>0.38167200000000001</c:v>
                </c:pt>
                <c:pt idx="2">
                  <c:v>0.78871100000000005</c:v>
                </c:pt>
                <c:pt idx="3">
                  <c:v>1.20045</c:v>
                </c:pt>
                <c:pt idx="4">
                  <c:v>1.5997600000000001</c:v>
                </c:pt>
                <c:pt idx="5">
                  <c:v>2.00901</c:v>
                </c:pt>
                <c:pt idx="6">
                  <c:v>2.4155000000000002</c:v>
                </c:pt>
                <c:pt idx="7">
                  <c:v>2.8197399999999999</c:v>
                </c:pt>
                <c:pt idx="8">
                  <c:v>3.22864</c:v>
                </c:pt>
                <c:pt idx="9">
                  <c:v>3.6369699999999998</c:v>
                </c:pt>
                <c:pt idx="10">
                  <c:v>4.0479399999999996</c:v>
                </c:pt>
                <c:pt idx="11">
                  <c:v>4.4459999999999997</c:v>
                </c:pt>
                <c:pt idx="12">
                  <c:v>4.8528599999999997</c:v>
                </c:pt>
                <c:pt idx="13">
                  <c:v>5.2582199999999997</c:v>
                </c:pt>
                <c:pt idx="14">
                  <c:v>5.6641199999999996</c:v>
                </c:pt>
                <c:pt idx="15">
                  <c:v>6.0726100000000001</c:v>
                </c:pt>
                <c:pt idx="16">
                  <c:v>6.4774900000000004</c:v>
                </c:pt>
                <c:pt idx="17">
                  <c:v>6.88483</c:v>
                </c:pt>
                <c:pt idx="18">
                  <c:v>7.2941399999999996</c:v>
                </c:pt>
                <c:pt idx="19">
                  <c:v>7.6960100000000002</c:v>
                </c:pt>
                <c:pt idx="20">
                  <c:v>8.1041600000000003</c:v>
                </c:pt>
                <c:pt idx="21">
                  <c:v>8.5085499999999996</c:v>
                </c:pt>
                <c:pt idx="22">
                  <c:v>8.9167699999999996</c:v>
                </c:pt>
                <c:pt idx="23">
                  <c:v>9.3205500000000008</c:v>
                </c:pt>
                <c:pt idx="24">
                  <c:v>9.7258499999999994</c:v>
                </c:pt>
                <c:pt idx="25">
                  <c:v>10.1348</c:v>
                </c:pt>
                <c:pt idx="26">
                  <c:v>10.541499999999999</c:v>
                </c:pt>
                <c:pt idx="27">
                  <c:v>10.949199999999999</c:v>
                </c:pt>
                <c:pt idx="28">
                  <c:v>11.3523</c:v>
                </c:pt>
                <c:pt idx="29">
                  <c:v>11.760899999999999</c:v>
                </c:pt>
                <c:pt idx="30">
                  <c:v>12.167199999999999</c:v>
                </c:pt>
                <c:pt idx="31">
                  <c:v>12.576000000000001</c:v>
                </c:pt>
                <c:pt idx="32">
                  <c:v>12.976000000000001</c:v>
                </c:pt>
                <c:pt idx="33">
                  <c:v>13.382</c:v>
                </c:pt>
                <c:pt idx="34">
                  <c:v>13.7875</c:v>
                </c:pt>
                <c:pt idx="35">
                  <c:v>14.197699999999999</c:v>
                </c:pt>
                <c:pt idx="36">
                  <c:v>14.603300000000001</c:v>
                </c:pt>
                <c:pt idx="37">
                  <c:v>15.007999999999999</c:v>
                </c:pt>
                <c:pt idx="38">
                  <c:v>15.414400000000001</c:v>
                </c:pt>
                <c:pt idx="39">
                  <c:v>15.821400000000001</c:v>
                </c:pt>
                <c:pt idx="40">
                  <c:v>16.228300000000001</c:v>
                </c:pt>
                <c:pt idx="41">
                  <c:v>16.631900000000002</c:v>
                </c:pt>
                <c:pt idx="42">
                  <c:v>17.038499999999999</c:v>
                </c:pt>
                <c:pt idx="43">
                  <c:v>17.4465</c:v>
                </c:pt>
                <c:pt idx="44">
                  <c:v>17.851800000000001</c:v>
                </c:pt>
                <c:pt idx="45">
                  <c:v>18.256699999999999</c:v>
                </c:pt>
                <c:pt idx="46">
                  <c:v>18.667999999999999</c:v>
                </c:pt>
                <c:pt idx="47">
                  <c:v>19.0701</c:v>
                </c:pt>
                <c:pt idx="48">
                  <c:v>19.474900000000002</c:v>
                </c:pt>
                <c:pt idx="49">
                  <c:v>19.8856</c:v>
                </c:pt>
                <c:pt idx="50">
                  <c:v>20.289100000000001</c:v>
                </c:pt>
                <c:pt idx="51">
                  <c:v>20.694600000000001</c:v>
                </c:pt>
                <c:pt idx="52">
                  <c:v>21.1036</c:v>
                </c:pt>
                <c:pt idx="53">
                  <c:v>21.5105</c:v>
                </c:pt>
                <c:pt idx="54">
                  <c:v>21.913399999999999</c:v>
                </c:pt>
                <c:pt idx="55">
                  <c:v>22.330300000000001</c:v>
                </c:pt>
                <c:pt idx="56">
                  <c:v>22.727900000000002</c:v>
                </c:pt>
                <c:pt idx="57">
                  <c:v>23.134</c:v>
                </c:pt>
                <c:pt idx="58">
                  <c:v>23.5397</c:v>
                </c:pt>
                <c:pt idx="59">
                  <c:v>23.9557</c:v>
                </c:pt>
                <c:pt idx="60">
                  <c:v>24.357900000000001</c:v>
                </c:pt>
                <c:pt idx="61">
                  <c:v>24.757000000000001</c:v>
                </c:pt>
                <c:pt idx="62">
                  <c:v>25.164200000000001</c:v>
                </c:pt>
                <c:pt idx="63">
                  <c:v>25.572900000000001</c:v>
                </c:pt>
                <c:pt idx="64">
                  <c:v>25.985099999999999</c:v>
                </c:pt>
                <c:pt idx="65">
                  <c:v>26.385100000000001</c:v>
                </c:pt>
                <c:pt idx="66">
                  <c:v>26.7911</c:v>
                </c:pt>
                <c:pt idx="67">
                  <c:v>27.196000000000002</c:v>
                </c:pt>
                <c:pt idx="68">
                  <c:v>27.602499999999999</c:v>
                </c:pt>
                <c:pt idx="69">
                  <c:v>28.010200000000001</c:v>
                </c:pt>
                <c:pt idx="70">
                  <c:v>28.4221</c:v>
                </c:pt>
                <c:pt idx="71">
                  <c:v>28.829599999999999</c:v>
                </c:pt>
                <c:pt idx="72">
                  <c:v>29.235800000000001</c:v>
                </c:pt>
                <c:pt idx="73">
                  <c:v>29.631900000000002</c:v>
                </c:pt>
                <c:pt idx="74">
                  <c:v>30.038900000000002</c:v>
                </c:pt>
                <c:pt idx="75">
                  <c:v>30.448799999999999</c:v>
                </c:pt>
                <c:pt idx="76">
                  <c:v>30.855499999999999</c:v>
                </c:pt>
                <c:pt idx="77">
                  <c:v>31.260100000000001</c:v>
                </c:pt>
                <c:pt idx="78">
                  <c:v>31.6647</c:v>
                </c:pt>
                <c:pt idx="79">
                  <c:v>32.068199999999997</c:v>
                </c:pt>
                <c:pt idx="80">
                  <c:v>32.482900000000001</c:v>
                </c:pt>
                <c:pt idx="81">
                  <c:v>32.885599999999997</c:v>
                </c:pt>
                <c:pt idx="82">
                  <c:v>33.290999999999997</c:v>
                </c:pt>
                <c:pt idx="83">
                  <c:v>33.695900000000002</c:v>
                </c:pt>
                <c:pt idx="84">
                  <c:v>34.103900000000003</c:v>
                </c:pt>
                <c:pt idx="85">
                  <c:v>34.505699999999997</c:v>
                </c:pt>
                <c:pt idx="86">
                  <c:v>34.915100000000002</c:v>
                </c:pt>
                <c:pt idx="87">
                  <c:v>35.320900000000002</c:v>
                </c:pt>
                <c:pt idx="88">
                  <c:v>35.736800000000002</c:v>
                </c:pt>
                <c:pt idx="89">
                  <c:v>36.134300000000003</c:v>
                </c:pt>
                <c:pt idx="90">
                  <c:v>36.5441</c:v>
                </c:pt>
                <c:pt idx="91">
                  <c:v>36.945500000000003</c:v>
                </c:pt>
                <c:pt idx="92">
                  <c:v>37.350099999999998</c:v>
                </c:pt>
                <c:pt idx="93">
                  <c:v>37.762799999999999</c:v>
                </c:pt>
                <c:pt idx="94">
                  <c:v>38.164999999999999</c:v>
                </c:pt>
              </c:numCache>
            </c:numRef>
          </c:xVal>
          <c:yVal>
            <c:numRef>
              <c:f>[0]!FT_E</c:f>
              <c:numCache>
                <c:formatCode>0.00</c:formatCode>
                <c:ptCount val="95"/>
                <c:pt idx="0">
                  <c:v>4.6727100000000004</c:v>
                </c:pt>
                <c:pt idx="1">
                  <c:v>4.6526300000000003</c:v>
                </c:pt>
                <c:pt idx="2">
                  <c:v>4.6341700000000001</c:v>
                </c:pt>
                <c:pt idx="3">
                  <c:v>4.6145399999999999</c:v>
                </c:pt>
                <c:pt idx="4">
                  <c:v>4.5888</c:v>
                </c:pt>
                <c:pt idx="5">
                  <c:v>4.5587200000000001</c:v>
                </c:pt>
                <c:pt idx="6">
                  <c:v>4.5263200000000001</c:v>
                </c:pt>
                <c:pt idx="7">
                  <c:v>4.48827</c:v>
                </c:pt>
                <c:pt idx="8">
                  <c:v>4.45139</c:v>
                </c:pt>
                <c:pt idx="9">
                  <c:v>4.4111700000000003</c:v>
                </c:pt>
                <c:pt idx="10">
                  <c:v>4.3688500000000001</c:v>
                </c:pt>
                <c:pt idx="11">
                  <c:v>4.3219000000000003</c:v>
                </c:pt>
                <c:pt idx="12">
                  <c:v>4.27461</c:v>
                </c:pt>
                <c:pt idx="13">
                  <c:v>4.2287400000000002</c:v>
                </c:pt>
                <c:pt idx="14">
                  <c:v>4.1836000000000002</c:v>
                </c:pt>
                <c:pt idx="15">
                  <c:v>4.1385300000000003</c:v>
                </c:pt>
                <c:pt idx="16">
                  <c:v>4.0948099999999998</c:v>
                </c:pt>
                <c:pt idx="17">
                  <c:v>4.0506700000000002</c:v>
                </c:pt>
                <c:pt idx="18">
                  <c:v>4.0069800000000004</c:v>
                </c:pt>
                <c:pt idx="19">
                  <c:v>3.9665499999999998</c:v>
                </c:pt>
                <c:pt idx="20">
                  <c:v>3.92713</c:v>
                </c:pt>
                <c:pt idx="21">
                  <c:v>3.8893899999999997</c:v>
                </c:pt>
                <c:pt idx="22">
                  <c:v>3.8521300000000003</c:v>
                </c:pt>
                <c:pt idx="23">
                  <c:v>3.8164400000000001</c:v>
                </c:pt>
                <c:pt idx="24">
                  <c:v>3.7822299999999998</c:v>
                </c:pt>
                <c:pt idx="25">
                  <c:v>3.7535699999999999</c:v>
                </c:pt>
                <c:pt idx="26">
                  <c:v>3.7311199999999998</c:v>
                </c:pt>
                <c:pt idx="27">
                  <c:v>3.7139499999999996</c:v>
                </c:pt>
                <c:pt idx="28">
                  <c:v>3.6982399999999997</c:v>
                </c:pt>
                <c:pt idx="29">
                  <c:v>3.6843500000000002</c:v>
                </c:pt>
                <c:pt idx="30">
                  <c:v>3.6701800000000002</c:v>
                </c:pt>
                <c:pt idx="31">
                  <c:v>3.6582699999999999</c:v>
                </c:pt>
                <c:pt idx="32">
                  <c:v>3.6486499999999999</c:v>
                </c:pt>
                <c:pt idx="33">
                  <c:v>3.6409700000000003</c:v>
                </c:pt>
                <c:pt idx="34">
                  <c:v>3.6381299999999999</c:v>
                </c:pt>
                <c:pt idx="35">
                  <c:v>3.6364299999999998</c:v>
                </c:pt>
                <c:pt idx="36">
                  <c:v>3.6339199999999998</c:v>
                </c:pt>
                <c:pt idx="37">
                  <c:v>3.6299199999999998</c:v>
                </c:pt>
                <c:pt idx="38">
                  <c:v>3.62425</c:v>
                </c:pt>
                <c:pt idx="39">
                  <c:v>3.6163499999999997</c:v>
                </c:pt>
                <c:pt idx="40">
                  <c:v>3.60894</c:v>
                </c:pt>
                <c:pt idx="41">
                  <c:v>3.6006</c:v>
                </c:pt>
                <c:pt idx="42">
                  <c:v>3.5937200000000002</c:v>
                </c:pt>
                <c:pt idx="43">
                  <c:v>3.5871199999999996</c:v>
                </c:pt>
                <c:pt idx="44">
                  <c:v>3.5792000000000002</c:v>
                </c:pt>
                <c:pt idx="45">
                  <c:v>3.5745199999999997</c:v>
                </c:pt>
                <c:pt idx="46">
                  <c:v>3.5728200000000001</c:v>
                </c:pt>
                <c:pt idx="47">
                  <c:v>3.5718199999999998</c:v>
                </c:pt>
                <c:pt idx="48">
                  <c:v>3.5687000000000002</c:v>
                </c:pt>
                <c:pt idx="49">
                  <c:v>3.5618799999999999</c:v>
                </c:pt>
                <c:pt idx="50">
                  <c:v>3.5541</c:v>
                </c:pt>
                <c:pt idx="51">
                  <c:v>3.54644</c:v>
                </c:pt>
                <c:pt idx="52">
                  <c:v>3.5348699999999997</c:v>
                </c:pt>
                <c:pt idx="53">
                  <c:v>3.5244399999999998</c:v>
                </c:pt>
                <c:pt idx="54">
                  <c:v>3.5156499999999999</c:v>
                </c:pt>
                <c:pt idx="55">
                  <c:v>3.5098200000000004</c:v>
                </c:pt>
                <c:pt idx="56">
                  <c:v>3.5044199999999996</c:v>
                </c:pt>
                <c:pt idx="57">
                  <c:v>3.4998400000000003</c:v>
                </c:pt>
                <c:pt idx="58">
                  <c:v>3.4963800000000003</c:v>
                </c:pt>
                <c:pt idx="59">
                  <c:v>3.4876200000000002</c:v>
                </c:pt>
                <c:pt idx="60">
                  <c:v>3.47675</c:v>
                </c:pt>
                <c:pt idx="61">
                  <c:v>3.4666599999999996</c:v>
                </c:pt>
                <c:pt idx="62">
                  <c:v>3.4559600000000001</c:v>
                </c:pt>
                <c:pt idx="63">
                  <c:v>3.4469499999999997</c:v>
                </c:pt>
                <c:pt idx="64">
                  <c:v>3.4409299999999998</c:v>
                </c:pt>
                <c:pt idx="65">
                  <c:v>3.4369699999999996</c:v>
                </c:pt>
                <c:pt idx="66">
                  <c:v>3.4376800000000003</c:v>
                </c:pt>
                <c:pt idx="67">
                  <c:v>3.44041</c:v>
                </c:pt>
                <c:pt idx="68">
                  <c:v>3.4437600000000002</c:v>
                </c:pt>
                <c:pt idx="69">
                  <c:v>3.44834</c:v>
                </c:pt>
                <c:pt idx="70">
                  <c:v>3.4503200000000001</c:v>
                </c:pt>
                <c:pt idx="71">
                  <c:v>3.4496500000000001</c:v>
                </c:pt>
                <c:pt idx="72">
                  <c:v>3.4499900000000001</c:v>
                </c:pt>
                <c:pt idx="73">
                  <c:v>3.45234</c:v>
                </c:pt>
                <c:pt idx="74">
                  <c:v>3.4577599999999995</c:v>
                </c:pt>
                <c:pt idx="75">
                  <c:v>3.4617199999999997</c:v>
                </c:pt>
                <c:pt idx="76">
                  <c:v>3.4639899999999999</c:v>
                </c:pt>
                <c:pt idx="77">
                  <c:v>3.4668999999999999</c:v>
                </c:pt>
                <c:pt idx="78">
                  <c:v>3.46665</c:v>
                </c:pt>
                <c:pt idx="79">
                  <c:v>3.4643600000000001</c:v>
                </c:pt>
                <c:pt idx="80">
                  <c:v>3.4586299999999999</c:v>
                </c:pt>
                <c:pt idx="81">
                  <c:v>3.4513400000000001</c:v>
                </c:pt>
                <c:pt idx="82">
                  <c:v>3.4417599999999999</c:v>
                </c:pt>
                <c:pt idx="83">
                  <c:v>3.4275499999999997</c:v>
                </c:pt>
                <c:pt idx="84">
                  <c:v>3.4178500000000001</c:v>
                </c:pt>
                <c:pt idx="85">
                  <c:v>3.4113600000000002</c:v>
                </c:pt>
                <c:pt idx="86">
                  <c:v>3.4117100000000002</c:v>
                </c:pt>
                <c:pt idx="87">
                  <c:v>3.42109</c:v>
                </c:pt>
                <c:pt idx="88">
                  <c:v>3.4342000000000001</c:v>
                </c:pt>
                <c:pt idx="89">
                  <c:v>3.4494599999999997</c:v>
                </c:pt>
                <c:pt idx="90">
                  <c:v>3.4689300000000003</c:v>
                </c:pt>
                <c:pt idx="91">
                  <c:v>3.4842400000000002</c:v>
                </c:pt>
                <c:pt idx="92">
                  <c:v>3.4938700000000003</c:v>
                </c:pt>
                <c:pt idx="93">
                  <c:v>3.5134100000000004</c:v>
                </c:pt>
                <c:pt idx="94">
                  <c:v>3.53878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4.6727100000000004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4.6727100000000004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4.6727100000000004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4.6727100000000004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4.6727100000000004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4.6727100000000004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4.6727100000000004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4.6727100000000004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4.6727100000000004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4.6727100000000004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4.6727100000000004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4.6727100000000004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4.6727100000000004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4.6727100000000004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4.6727100000000004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4.6727100000000004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4.6727100000000004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4.6727100000000004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4.6727100000000004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4.6727100000000004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4.6727100000000004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4.6727100000000004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4.6727100000000004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4.6727100000000004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5"/>
                <c:pt idx="0">
                  <c:v>0</c:v>
                </c:pt>
                <c:pt idx="1">
                  <c:v>0.38167200000000001</c:v>
                </c:pt>
                <c:pt idx="2">
                  <c:v>0.78871100000000005</c:v>
                </c:pt>
                <c:pt idx="3">
                  <c:v>1.20045</c:v>
                </c:pt>
                <c:pt idx="4">
                  <c:v>1.5997600000000001</c:v>
                </c:pt>
                <c:pt idx="5">
                  <c:v>2.00901</c:v>
                </c:pt>
                <c:pt idx="6">
                  <c:v>2.4155000000000002</c:v>
                </c:pt>
                <c:pt idx="7">
                  <c:v>2.8197399999999999</c:v>
                </c:pt>
                <c:pt idx="8">
                  <c:v>3.22864</c:v>
                </c:pt>
                <c:pt idx="9">
                  <c:v>3.6369699999999998</c:v>
                </c:pt>
                <c:pt idx="10">
                  <c:v>4.0479399999999996</c:v>
                </c:pt>
                <c:pt idx="11">
                  <c:v>4.4459999999999997</c:v>
                </c:pt>
                <c:pt idx="12">
                  <c:v>4.8528599999999997</c:v>
                </c:pt>
                <c:pt idx="13">
                  <c:v>5.2582199999999997</c:v>
                </c:pt>
                <c:pt idx="14">
                  <c:v>5.6641199999999996</c:v>
                </c:pt>
                <c:pt idx="15">
                  <c:v>6.0726100000000001</c:v>
                </c:pt>
                <c:pt idx="16">
                  <c:v>6.4774900000000004</c:v>
                </c:pt>
                <c:pt idx="17">
                  <c:v>6.88483</c:v>
                </c:pt>
                <c:pt idx="18">
                  <c:v>7.2941399999999996</c:v>
                </c:pt>
                <c:pt idx="19">
                  <c:v>7.6960100000000002</c:v>
                </c:pt>
                <c:pt idx="20">
                  <c:v>8.1041600000000003</c:v>
                </c:pt>
                <c:pt idx="21">
                  <c:v>8.5085499999999996</c:v>
                </c:pt>
                <c:pt idx="22">
                  <c:v>8.9167699999999996</c:v>
                </c:pt>
                <c:pt idx="23">
                  <c:v>9.3205500000000008</c:v>
                </c:pt>
                <c:pt idx="24">
                  <c:v>9.7258499999999994</c:v>
                </c:pt>
                <c:pt idx="25">
                  <c:v>10.1348</c:v>
                </c:pt>
                <c:pt idx="26">
                  <c:v>10.541499999999999</c:v>
                </c:pt>
                <c:pt idx="27">
                  <c:v>10.949199999999999</c:v>
                </c:pt>
                <c:pt idx="28">
                  <c:v>11.3523</c:v>
                </c:pt>
                <c:pt idx="29">
                  <c:v>11.760899999999999</c:v>
                </c:pt>
                <c:pt idx="30">
                  <c:v>12.167199999999999</c:v>
                </c:pt>
                <c:pt idx="31">
                  <c:v>12.576000000000001</c:v>
                </c:pt>
                <c:pt idx="32">
                  <c:v>12.976000000000001</c:v>
                </c:pt>
                <c:pt idx="33">
                  <c:v>13.382</c:v>
                </c:pt>
                <c:pt idx="34">
                  <c:v>13.7875</c:v>
                </c:pt>
                <c:pt idx="35">
                  <c:v>14.197699999999999</c:v>
                </c:pt>
                <c:pt idx="36">
                  <c:v>14.603300000000001</c:v>
                </c:pt>
                <c:pt idx="37">
                  <c:v>15.007999999999999</c:v>
                </c:pt>
                <c:pt idx="38">
                  <c:v>15.414400000000001</c:v>
                </c:pt>
                <c:pt idx="39">
                  <c:v>15.821400000000001</c:v>
                </c:pt>
                <c:pt idx="40">
                  <c:v>16.228300000000001</c:v>
                </c:pt>
                <c:pt idx="41">
                  <c:v>16.631900000000002</c:v>
                </c:pt>
                <c:pt idx="42">
                  <c:v>17.038499999999999</c:v>
                </c:pt>
                <c:pt idx="43">
                  <c:v>17.4465</c:v>
                </c:pt>
                <c:pt idx="44">
                  <c:v>17.851800000000001</c:v>
                </c:pt>
                <c:pt idx="45">
                  <c:v>18.256699999999999</c:v>
                </c:pt>
                <c:pt idx="46">
                  <c:v>18.667999999999999</c:v>
                </c:pt>
                <c:pt idx="47">
                  <c:v>19.0701</c:v>
                </c:pt>
                <c:pt idx="48">
                  <c:v>19.474900000000002</c:v>
                </c:pt>
                <c:pt idx="49">
                  <c:v>19.8856</c:v>
                </c:pt>
                <c:pt idx="50">
                  <c:v>20.289100000000001</c:v>
                </c:pt>
                <c:pt idx="51">
                  <c:v>20.694600000000001</c:v>
                </c:pt>
                <c:pt idx="52">
                  <c:v>21.1036</c:v>
                </c:pt>
                <c:pt idx="53">
                  <c:v>21.5105</c:v>
                </c:pt>
                <c:pt idx="54">
                  <c:v>21.913399999999999</c:v>
                </c:pt>
                <c:pt idx="55">
                  <c:v>22.330300000000001</c:v>
                </c:pt>
                <c:pt idx="56">
                  <c:v>22.727900000000002</c:v>
                </c:pt>
                <c:pt idx="57">
                  <c:v>23.134</c:v>
                </c:pt>
                <c:pt idx="58">
                  <c:v>23.5397</c:v>
                </c:pt>
                <c:pt idx="59">
                  <c:v>23.9557</c:v>
                </c:pt>
                <c:pt idx="60">
                  <c:v>24.357900000000001</c:v>
                </c:pt>
                <c:pt idx="61">
                  <c:v>24.757000000000001</c:v>
                </c:pt>
                <c:pt idx="62">
                  <c:v>25.164200000000001</c:v>
                </c:pt>
                <c:pt idx="63">
                  <c:v>25.572900000000001</c:v>
                </c:pt>
                <c:pt idx="64">
                  <c:v>25.985099999999999</c:v>
                </c:pt>
                <c:pt idx="65">
                  <c:v>26.385100000000001</c:v>
                </c:pt>
                <c:pt idx="66">
                  <c:v>26.7911</c:v>
                </c:pt>
                <c:pt idx="67">
                  <c:v>27.196000000000002</c:v>
                </c:pt>
                <c:pt idx="68">
                  <c:v>27.602499999999999</c:v>
                </c:pt>
                <c:pt idx="69">
                  <c:v>28.010200000000001</c:v>
                </c:pt>
                <c:pt idx="70">
                  <c:v>28.4221</c:v>
                </c:pt>
                <c:pt idx="71">
                  <c:v>28.829599999999999</c:v>
                </c:pt>
                <c:pt idx="72">
                  <c:v>29.235800000000001</c:v>
                </c:pt>
                <c:pt idx="73">
                  <c:v>29.631900000000002</c:v>
                </c:pt>
                <c:pt idx="74">
                  <c:v>30.038900000000002</c:v>
                </c:pt>
                <c:pt idx="75">
                  <c:v>30.448799999999999</c:v>
                </c:pt>
                <c:pt idx="76">
                  <c:v>30.855499999999999</c:v>
                </c:pt>
                <c:pt idx="77">
                  <c:v>31.260100000000001</c:v>
                </c:pt>
                <c:pt idx="78">
                  <c:v>31.6647</c:v>
                </c:pt>
                <c:pt idx="79">
                  <c:v>32.068199999999997</c:v>
                </c:pt>
                <c:pt idx="80">
                  <c:v>32.482900000000001</c:v>
                </c:pt>
                <c:pt idx="81">
                  <c:v>32.885599999999997</c:v>
                </c:pt>
                <c:pt idx="82">
                  <c:v>33.290999999999997</c:v>
                </c:pt>
                <c:pt idx="83">
                  <c:v>33.695900000000002</c:v>
                </c:pt>
                <c:pt idx="84">
                  <c:v>34.103900000000003</c:v>
                </c:pt>
                <c:pt idx="85">
                  <c:v>34.505699999999997</c:v>
                </c:pt>
                <c:pt idx="86">
                  <c:v>34.915100000000002</c:v>
                </c:pt>
                <c:pt idx="87">
                  <c:v>35.320900000000002</c:v>
                </c:pt>
                <c:pt idx="88">
                  <c:v>35.736800000000002</c:v>
                </c:pt>
                <c:pt idx="89">
                  <c:v>36.134300000000003</c:v>
                </c:pt>
                <c:pt idx="90">
                  <c:v>36.5441</c:v>
                </c:pt>
                <c:pt idx="91">
                  <c:v>36.945500000000003</c:v>
                </c:pt>
                <c:pt idx="92">
                  <c:v>37.350099999999998</c:v>
                </c:pt>
                <c:pt idx="93">
                  <c:v>37.762799999999999</c:v>
                </c:pt>
                <c:pt idx="94">
                  <c:v>38.164999999999999</c:v>
                </c:pt>
              </c:numCache>
            </c:numRef>
          </c:xVal>
          <c:yVal>
            <c:numRef>
              <c:f>[0]!FT_PH</c:f>
              <c:numCache>
                <c:formatCode>0.00</c:formatCode>
                <c:ptCount val="95"/>
                <c:pt idx="0">
                  <c:v>42.283799999999999</c:v>
                </c:pt>
                <c:pt idx="1">
                  <c:v>41.302100000000003</c:v>
                </c:pt>
                <c:pt idx="2">
                  <c:v>40.347300000000004</c:v>
                </c:pt>
                <c:pt idx="3">
                  <c:v>39.4876</c:v>
                </c:pt>
                <c:pt idx="4">
                  <c:v>38.753700000000002</c:v>
                </c:pt>
                <c:pt idx="5">
                  <c:v>38.1494</c:v>
                </c:pt>
                <c:pt idx="6">
                  <c:v>37.624299999999998</c:v>
                </c:pt>
                <c:pt idx="7">
                  <c:v>37.229700000000001</c:v>
                </c:pt>
                <c:pt idx="8">
                  <c:v>36.911500000000004</c:v>
                </c:pt>
                <c:pt idx="9">
                  <c:v>36.746699999999997</c:v>
                </c:pt>
                <c:pt idx="10">
                  <c:v>36.6464</c:v>
                </c:pt>
                <c:pt idx="11">
                  <c:v>36.643900000000002</c:v>
                </c:pt>
                <c:pt idx="12">
                  <c:v>36.728899999999996</c:v>
                </c:pt>
                <c:pt idx="13">
                  <c:v>36.844799999999999</c:v>
                </c:pt>
                <c:pt idx="14">
                  <c:v>37.076700000000002</c:v>
                </c:pt>
                <c:pt idx="15">
                  <c:v>37.368400000000001</c:v>
                </c:pt>
                <c:pt idx="16">
                  <c:v>37.744100000000003</c:v>
                </c:pt>
                <c:pt idx="17">
                  <c:v>38.260399999999997</c:v>
                </c:pt>
                <c:pt idx="18">
                  <c:v>38.936799999999998</c:v>
                </c:pt>
                <c:pt idx="19">
                  <c:v>39.732399999999998</c:v>
                </c:pt>
                <c:pt idx="20">
                  <c:v>40.5366</c:v>
                </c:pt>
                <c:pt idx="21">
                  <c:v>41.295700000000004</c:v>
                </c:pt>
                <c:pt idx="22">
                  <c:v>42.0732</c:v>
                </c:pt>
                <c:pt idx="23">
                  <c:v>42.960100000000004</c:v>
                </c:pt>
                <c:pt idx="24">
                  <c:v>43.993600000000001</c:v>
                </c:pt>
                <c:pt idx="25">
                  <c:v>45.006</c:v>
                </c:pt>
                <c:pt idx="26">
                  <c:v>45.850299999999997</c:v>
                </c:pt>
                <c:pt idx="27">
                  <c:v>46.578399999999995</c:v>
                </c:pt>
                <c:pt idx="28">
                  <c:v>47.235900000000001</c:v>
                </c:pt>
                <c:pt idx="29">
                  <c:v>47.740200000000002</c:v>
                </c:pt>
                <c:pt idx="30">
                  <c:v>48.222999999999999</c:v>
                </c:pt>
                <c:pt idx="31">
                  <c:v>48.582300000000004</c:v>
                </c:pt>
                <c:pt idx="32">
                  <c:v>48.8748</c:v>
                </c:pt>
                <c:pt idx="33">
                  <c:v>49.1083</c:v>
                </c:pt>
                <c:pt idx="34">
                  <c:v>49.207499999999996</c:v>
                </c:pt>
                <c:pt idx="35">
                  <c:v>49.285200000000003</c:v>
                </c:pt>
                <c:pt idx="36">
                  <c:v>49.356400000000001</c:v>
                </c:pt>
                <c:pt idx="37">
                  <c:v>49.4251</c:v>
                </c:pt>
                <c:pt idx="38">
                  <c:v>49.557200000000002</c:v>
                </c:pt>
                <c:pt idx="39">
                  <c:v>49.6892</c:v>
                </c:pt>
                <c:pt idx="40">
                  <c:v>49.761300000000006</c:v>
                </c:pt>
                <c:pt idx="41">
                  <c:v>49.825299999999999</c:v>
                </c:pt>
                <c:pt idx="42">
                  <c:v>49.822800000000001</c:v>
                </c:pt>
                <c:pt idx="43">
                  <c:v>49.818899999999999</c:v>
                </c:pt>
                <c:pt idx="44">
                  <c:v>49.799799999999998</c:v>
                </c:pt>
                <c:pt idx="45">
                  <c:v>49.7654</c:v>
                </c:pt>
                <c:pt idx="46">
                  <c:v>49.7042</c:v>
                </c:pt>
                <c:pt idx="47">
                  <c:v>49.660800000000002</c:v>
                </c:pt>
                <c:pt idx="48">
                  <c:v>49.561300000000003</c:v>
                </c:pt>
                <c:pt idx="49">
                  <c:v>49.397200000000005</c:v>
                </c:pt>
                <c:pt idx="50">
                  <c:v>49.210599999999999</c:v>
                </c:pt>
                <c:pt idx="51">
                  <c:v>49.031999999999996</c:v>
                </c:pt>
                <c:pt idx="52">
                  <c:v>48.864699999999999</c:v>
                </c:pt>
                <c:pt idx="53">
                  <c:v>48.743099999999998</c:v>
                </c:pt>
                <c:pt idx="54">
                  <c:v>48.611499999999999</c:v>
                </c:pt>
                <c:pt idx="55">
                  <c:v>48.4026</c:v>
                </c:pt>
                <c:pt idx="56">
                  <c:v>48.283799999999999</c:v>
                </c:pt>
                <c:pt idx="57">
                  <c:v>48.195</c:v>
                </c:pt>
                <c:pt idx="58">
                  <c:v>48.066700000000004</c:v>
                </c:pt>
                <c:pt idx="59">
                  <c:v>48.017600000000002</c:v>
                </c:pt>
                <c:pt idx="60">
                  <c:v>47.947899999999997</c:v>
                </c:pt>
                <c:pt idx="61">
                  <c:v>47.815400000000004</c:v>
                </c:pt>
                <c:pt idx="62">
                  <c:v>47.6798</c:v>
                </c:pt>
                <c:pt idx="63">
                  <c:v>47.424799999999998</c:v>
                </c:pt>
                <c:pt idx="64">
                  <c:v>47.093899999999998</c:v>
                </c:pt>
                <c:pt idx="65">
                  <c:v>46.767699999999998</c:v>
                </c:pt>
                <c:pt idx="66">
                  <c:v>46.332999999999998</c:v>
                </c:pt>
                <c:pt idx="67">
                  <c:v>45.859899999999996</c:v>
                </c:pt>
                <c:pt idx="68">
                  <c:v>45.314100000000003</c:v>
                </c:pt>
                <c:pt idx="69">
                  <c:v>44.727600000000002</c:v>
                </c:pt>
                <c:pt idx="70">
                  <c:v>44.263599999999997</c:v>
                </c:pt>
                <c:pt idx="71">
                  <c:v>43.997999999999998</c:v>
                </c:pt>
                <c:pt idx="72">
                  <c:v>43.674900000000001</c:v>
                </c:pt>
                <c:pt idx="73">
                  <c:v>43.362899999999996</c:v>
                </c:pt>
                <c:pt idx="74">
                  <c:v>43.1006</c:v>
                </c:pt>
                <c:pt idx="75">
                  <c:v>42.863700000000001</c:v>
                </c:pt>
                <c:pt idx="76">
                  <c:v>42.6571</c:v>
                </c:pt>
                <c:pt idx="77">
                  <c:v>42.477699999999999</c:v>
                </c:pt>
                <c:pt idx="78">
                  <c:v>42.292200000000001</c:v>
                </c:pt>
                <c:pt idx="79">
                  <c:v>42.147400000000005</c:v>
                </c:pt>
                <c:pt idx="80">
                  <c:v>42.078099999999999</c:v>
                </c:pt>
                <c:pt idx="81">
                  <c:v>41.935699999999997</c:v>
                </c:pt>
                <c:pt idx="82">
                  <c:v>41.748000000000005</c:v>
                </c:pt>
                <c:pt idx="83">
                  <c:v>41.691800000000001</c:v>
                </c:pt>
                <c:pt idx="84">
                  <c:v>41.516199999999998</c:v>
                </c:pt>
                <c:pt idx="85">
                  <c:v>41.304400000000001</c:v>
                </c:pt>
                <c:pt idx="86">
                  <c:v>41.025700000000001</c:v>
                </c:pt>
                <c:pt idx="87">
                  <c:v>40.625799999999998</c:v>
                </c:pt>
                <c:pt idx="88">
                  <c:v>40.278700000000001</c:v>
                </c:pt>
                <c:pt idx="89">
                  <c:v>39.906199999999998</c:v>
                </c:pt>
                <c:pt idx="90">
                  <c:v>39.280799999999999</c:v>
                </c:pt>
                <c:pt idx="91">
                  <c:v>38.697900000000004</c:v>
                </c:pt>
                <c:pt idx="92">
                  <c:v>37.998100000000001</c:v>
                </c:pt>
                <c:pt idx="93">
                  <c:v>37.134499999999996</c:v>
                </c:pt>
                <c:pt idx="94">
                  <c:v>35.7029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42.283799999999999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42.283799999999999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42.283799999999999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42.283799999999999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42.283799999999999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42.283799999999999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42.283799999999999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42.283799999999999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42.283799999999999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42.283799999999999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42.283799999999999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42.283799999999999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42.283799999999999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42.283799999999999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42.283799999999999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42.283799999999999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42.283799999999999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42.283799999999999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42.283799999999999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42.283799999999999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42.283799999999999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42.283799999999999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42.283799999999999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42.283799999999999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90.71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2.0078029060106406</c:v>
                </c:pt>
                <c:pt idx="1">
                  <c:v>2.0078029060106406</c:v>
                </c:pt>
                <c:pt idx="2">
                  <c:v>-7</c:v>
                </c:pt>
              </c:numCache>
            </c:numRef>
          </c:xVal>
          <c:yVal>
            <c:numRef>
              <c:f>'R'!$I$5:$I$7</c:f>
              <c:numCache>
                <c:formatCode>0.0_ </c:formatCode>
                <c:ptCount val="3"/>
                <c:pt idx="0">
                  <c:v>0</c:v>
                </c:pt>
                <c:pt idx="1">
                  <c:v>90.713853860335362</c:v>
                </c:pt>
                <c:pt idx="2">
                  <c:v>90.713853860335362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2.0078029060106406</c:v>
                </c:pt>
                <c:pt idx="1">
                  <c:v>2.0078029060106406</c:v>
                </c:pt>
                <c:pt idx="2">
                  <c:v>-7</c:v>
                </c:pt>
              </c:numCache>
            </c:numRef>
          </c:xVal>
          <c:yVal>
            <c:numRef>
              <c:f>'R'!$I$5:$I$7</c:f>
              <c:numCache>
                <c:formatCode>0.0_ </c:formatCode>
                <c:ptCount val="3"/>
                <c:pt idx="0">
                  <c:v>0</c:v>
                </c:pt>
                <c:pt idx="1">
                  <c:v>90.713853860335362</c:v>
                </c:pt>
                <c:pt idx="2">
                  <c:v>90.713853860335362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2.0078029060106406</c:v>
                </c:pt>
              </c:numCache>
            </c:numRef>
          </c:xVal>
          <c:yVal>
            <c:numRef>
              <c:f>'R'!$I$4</c:f>
              <c:numCache>
                <c:formatCode>0.00_ </c:formatCode>
                <c:ptCount val="1"/>
                <c:pt idx="0">
                  <c:v>90.713853860335362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56.83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56.833979999999997</c:v>
                </c:pt>
                <c:pt idx="1">
                  <c:v>56.833979999999997</c:v>
                </c:pt>
                <c:pt idx="2">
                  <c:v>0</c:v>
                </c:pt>
              </c:numCache>
            </c:numRef>
          </c:xVal>
          <c:yVal>
            <c:numRef>
              <c:f>'R2'!$I$5:$I$7</c:f>
              <c:numCache>
                <c:formatCode>0.0_ </c:formatCode>
                <c:ptCount val="3"/>
                <c:pt idx="0">
                  <c:v>0</c:v>
                </c:pt>
                <c:pt idx="1">
                  <c:v>62.089679307054624</c:v>
                </c:pt>
                <c:pt idx="2">
                  <c:v>62.089679307054624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1.7709999999999999</c:v>
                </c:pt>
                <c:pt idx="1">
                  <c:v>1.7709999999999999</c:v>
                </c:pt>
                <c:pt idx="2">
                  <c:v>0</c:v>
                </c:pt>
              </c:numCache>
            </c:numRef>
          </c:xVal>
          <c:yVal>
            <c:numRef>
              <c:f>'R3'!$I$6:$I$8</c:f>
              <c:numCache>
                <c:formatCode>0.0_ </c:formatCode>
                <c:ptCount val="3"/>
                <c:pt idx="0">
                  <c:v>0</c:v>
                </c:pt>
                <c:pt idx="1">
                  <c:v>42.820397422789704</c:v>
                </c:pt>
                <c:pt idx="2">
                  <c:v>42.820397422789704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1.7709999999999999</c:v>
                </c:pt>
                <c:pt idx="1">
                  <c:v>1.7709999999999999</c:v>
                </c:pt>
                <c:pt idx="2">
                  <c:v>0</c:v>
                </c:pt>
              </c:numCache>
            </c:numRef>
          </c:xVal>
          <c:yVal>
            <c:numRef>
              <c:f>'R4'!$I$5:$I$7</c:f>
              <c:numCache>
                <c:formatCode>0.0_ </c:formatCode>
                <c:ptCount val="3"/>
                <c:pt idx="0">
                  <c:v>0</c:v>
                </c:pt>
                <c:pt idx="1">
                  <c:v>5.8560544712713651E-2</c:v>
                </c:pt>
                <c:pt idx="2">
                  <c:v>5.8560544712713651E-2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0.56967698025101476</c:v>
                </c:pt>
                <c:pt idx="1">
                  <c:v>0.27443088981990854</c:v>
                </c:pt>
                <c:pt idx="2">
                  <c:v>0.15589212992907672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0.20797973939540265</c:v>
                </c:pt>
                <c:pt idx="1">
                  <c:v>0.33666960198345031</c:v>
                </c:pt>
                <c:pt idx="2">
                  <c:v>0.4553506586211471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(83.9 , 42.8)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83.900776701848585</c:v>
                      </c:pt>
                    </c:numCache>
                  </c:numRef>
                </c:xVal>
                <c:yVal>
                  <c:numRef>
                    <c:extLst>
                      <c:ext uri="{02D57815-91ED-43cb-92C2-25804820EDAC}">
                        <c15:formulaRef>
                          <c15:sqref>info!$W$20:$W$21</c15:sqref>
                        </c15:formulaRef>
                      </c:ext>
                    </c:extLst>
                    <c:numCache>
                      <c:formatCode>General</c:formatCode>
                      <c:ptCount val="2"/>
                      <c:pt idx="0">
                        <c:v>50</c:v>
                      </c:pt>
                      <c:pt idx="1">
                        <c:v>42.820397422789704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(55 , 53.5)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55.008800000000001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46.496700000000004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0e9d%5e2%5e22%5e\2025-07-18%2011_19_4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0e9d%5e2%5e22%5e\2025-07-18%2011_19_4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80A4126-85E7-3EFC-F737-431AA57BC5E1}"/>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E150E64-F60E-B24F-30E0-4C9605D1BE7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45856.472546296296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0e9d</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22</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45856.472546296296</v>
      </c>
      <c r="H7" s="876"/>
      <c r="I7" s="877"/>
      <c r="J7" s="166" t="str">
        <f>lang!B160</f>
        <v>나이</v>
      </c>
      <c r="K7" s="878" t="str">
        <f>IF(FH_info!B2="","",TRIM(MID(SUBSTITUTE(FH_info!B2,"^",REPT(" ",LEN(FH_info!B2))),LEN(FH_info!B2)*4-LEN(FH_info!B2)+1,LEN(FH_info!B2))))</f>
        <v>22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0e9d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( 60 , 21 )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2.0078029060106406</v>
      </c>
      <c r="I20" s="862"/>
      <c r="J20" s="311" t="str">
        <f>lang!B174</f>
        <v>정보량</v>
      </c>
      <c r="K20" s="236">
        <f ca="1">info!N9</f>
        <v>44.007047368421055</v>
      </c>
      <c r="L20" s="312" t="str">
        <f>lang!B175</f>
        <v>에너지</v>
      </c>
      <c r="M20" s="863">
        <f ca="1">info!M9</f>
        <v>3.7197342105263158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34.038899999999998</v>
      </c>
      <c r="N32" s="816"/>
      <c r="O32" s="817">
        <f>Measurement!N7</f>
        <v>40.000799999999998</v>
      </c>
      <c r="P32" s="818"/>
      <c r="Q32" s="819">
        <f>Measurement!T7</f>
        <v>53.976399999999998</v>
      </c>
      <c r="R32" s="820"/>
    </row>
    <row r="33" spans="3:18" ht="12.75" customHeight="1">
      <c r="C33" s="77"/>
      <c r="I33" s="502">
        <f>Measurement!L8</f>
        <v>2</v>
      </c>
      <c r="J33" s="139" t="str">
        <f>lang!B15</f>
        <v>스트레스</v>
      </c>
      <c r="K33" s="90" t="s">
        <v>226</v>
      </c>
      <c r="L33" s="504" t="str">
        <f>Measurement!Y8</f>
        <v>낮음</v>
      </c>
      <c r="M33" s="792">
        <f>Measurement!R8</f>
        <v>14.5846</v>
      </c>
      <c r="N33" s="793"/>
      <c r="O33" s="806">
        <f>Measurement!N8</f>
        <v>22.941700000000001</v>
      </c>
      <c r="P33" s="807"/>
      <c r="Q33" s="792">
        <f>Measurement!T8</f>
        <v>29.4207</v>
      </c>
      <c r="R33" s="808"/>
    </row>
    <row r="34" spans="3:18" ht="12.75" customHeight="1">
      <c r="C34" s="77"/>
      <c r="I34" s="502">
        <f>Measurement!L9</f>
        <v>3</v>
      </c>
      <c r="J34" s="139" t="str">
        <f>lang!B16</f>
        <v>불안</v>
      </c>
      <c r="K34" s="90" t="s">
        <v>227</v>
      </c>
      <c r="L34" s="504" t="str">
        <f>Measurement!Y9</f>
        <v>보통</v>
      </c>
      <c r="M34" s="792">
        <f>Measurement!R9</f>
        <v>14.909599999999999</v>
      </c>
      <c r="N34" s="793"/>
      <c r="O34" s="806">
        <f>Measurement!N9</f>
        <v>27.864100000000001</v>
      </c>
      <c r="P34" s="807"/>
      <c r="Q34" s="792">
        <f>Measurement!T9</f>
        <v>39.790500000000002</v>
      </c>
      <c r="R34" s="808"/>
    </row>
    <row r="35" spans="3:18" ht="12.75" customHeight="1">
      <c r="C35" s="77"/>
      <c r="I35" s="502">
        <f>Measurement!L10</f>
        <v>3</v>
      </c>
      <c r="J35" s="139" t="str">
        <f>lang!B17</f>
        <v>의심</v>
      </c>
      <c r="K35" s="90" t="s">
        <v>225</v>
      </c>
      <c r="L35" s="504" t="str">
        <f>Measurement!Y10</f>
        <v>보통</v>
      </c>
      <c r="M35" s="792">
        <f>Measurement!R10</f>
        <v>26.432200000000002</v>
      </c>
      <c r="N35" s="793"/>
      <c r="O35" s="806">
        <f>Measurement!N10</f>
        <v>30.9636</v>
      </c>
      <c r="P35" s="807"/>
      <c r="Q35" s="792">
        <f>Measurement!T10</f>
        <v>34.167999999999999</v>
      </c>
      <c r="R35" s="808"/>
    </row>
    <row r="36" spans="3:18" ht="12.75" customHeight="1">
      <c r="C36" s="77"/>
      <c r="I36" s="502">
        <f>Measurement!L11</f>
        <v>3</v>
      </c>
      <c r="J36" s="139" t="str">
        <f>lang!B18</f>
        <v>밸런스</v>
      </c>
      <c r="K36" s="90" t="s">
        <v>2171</v>
      </c>
      <c r="L36" s="504" t="str">
        <f>Measurement!Y11</f>
        <v>보통</v>
      </c>
      <c r="M36" s="792">
        <f>Measurement!R11</f>
        <v>50.085299999999997</v>
      </c>
      <c r="N36" s="793"/>
      <c r="O36" s="806">
        <f>Measurement!N11</f>
        <v>68.933599999999998</v>
      </c>
      <c r="P36" s="807"/>
      <c r="Q36" s="792">
        <f>Measurement!T11</f>
        <v>82.405500000000004</v>
      </c>
      <c r="R36" s="808"/>
    </row>
    <row r="37" spans="3:18" ht="12.75" customHeight="1">
      <c r="C37" s="77"/>
      <c r="I37" s="502">
        <f>Measurement!L12</f>
        <v>5</v>
      </c>
      <c r="J37" s="139" t="str">
        <f>lang!B19</f>
        <v>카리스마</v>
      </c>
      <c r="K37" s="90" t="s">
        <v>229</v>
      </c>
      <c r="L37" s="504" t="str">
        <f>Measurement!Y12</f>
        <v>매우 높음</v>
      </c>
      <c r="M37" s="792">
        <f>Measurement!R12</f>
        <v>74.298199999999994</v>
      </c>
      <c r="N37" s="793"/>
      <c r="O37" s="806">
        <f>Measurement!N12</f>
        <v>82.157300000000006</v>
      </c>
      <c r="P37" s="807"/>
      <c r="Q37" s="792">
        <f>Measurement!T12</f>
        <v>85.007199999999997</v>
      </c>
      <c r="R37" s="808"/>
    </row>
    <row r="38" spans="3:18" ht="12.75" customHeight="1">
      <c r="C38" s="77"/>
      <c r="I38" s="502">
        <f>Measurement!L13</f>
        <v>3</v>
      </c>
      <c r="J38" s="139" t="str">
        <f>lang!B20</f>
        <v>에너지</v>
      </c>
      <c r="K38" s="90" t="s">
        <v>2170</v>
      </c>
      <c r="L38" s="504" t="str">
        <f>Measurement!Y13</f>
        <v>보통</v>
      </c>
      <c r="M38" s="792">
        <f>Measurement!R13</f>
        <v>21.773</v>
      </c>
      <c r="N38" s="793"/>
      <c r="O38" s="806">
        <f>Measurement!N13</f>
        <v>26.1402</v>
      </c>
      <c r="P38" s="807"/>
      <c r="Q38" s="792">
        <f>Measurement!T13</f>
        <v>38.334099999999999</v>
      </c>
      <c r="R38" s="808"/>
    </row>
    <row r="39" spans="3:18" ht="12.75" customHeight="1">
      <c r="C39" s="77"/>
      <c r="I39" s="502">
        <f>Measurement!L14</f>
        <v>4</v>
      </c>
      <c r="J39" s="139" t="str">
        <f>lang!B21</f>
        <v>자기조절</v>
      </c>
      <c r="K39" s="90" t="s">
        <v>230</v>
      </c>
      <c r="L39" s="504" t="str">
        <f>Measurement!Y14</f>
        <v>높음</v>
      </c>
      <c r="M39" s="792">
        <f>Measurement!R14</f>
        <v>65.045599999999993</v>
      </c>
      <c r="N39" s="793"/>
      <c r="O39" s="806">
        <f>Measurement!N14</f>
        <v>75.545400000000001</v>
      </c>
      <c r="P39" s="807"/>
      <c r="Q39" s="792">
        <f>Measurement!T14</f>
        <v>82.567099999999996</v>
      </c>
      <c r="R39" s="808"/>
    </row>
    <row r="40" spans="3:18" ht="12.75" customHeight="1">
      <c r="C40" s="77"/>
      <c r="I40" s="502">
        <f>Measurement!L15</f>
        <v>3</v>
      </c>
      <c r="J40" s="139" t="str">
        <f>lang!B22</f>
        <v>억제</v>
      </c>
      <c r="K40" s="91" t="s">
        <v>248</v>
      </c>
      <c r="L40" s="504" t="str">
        <f>Measurement!Y15</f>
        <v>보통</v>
      </c>
      <c r="M40" s="792">
        <f>Measurement!R15</f>
        <v>14.5762</v>
      </c>
      <c r="N40" s="793"/>
      <c r="O40" s="806">
        <f>Measurement!N15</f>
        <v>20.861999999999998</v>
      </c>
      <c r="P40" s="807"/>
      <c r="Q40" s="792">
        <f>Measurement!T15</f>
        <v>40.521299999999997</v>
      </c>
      <c r="R40" s="808"/>
    </row>
    <row r="41" spans="3:18" ht="12.75" customHeight="1" thickBot="1">
      <c r="C41" s="77"/>
      <c r="I41" s="502">
        <f>Measurement!L16</f>
        <v>4</v>
      </c>
      <c r="J41" s="140" t="str">
        <f>lang!B23</f>
        <v>신경성</v>
      </c>
      <c r="K41" s="92" t="s">
        <v>231</v>
      </c>
      <c r="L41" s="504" t="str">
        <f>Measurement!Y16</f>
        <v>높음</v>
      </c>
      <c r="M41" s="794">
        <f>Measurement!R16</f>
        <v>2.5485099999999998</v>
      </c>
      <c r="N41" s="795"/>
      <c r="O41" s="796">
        <f>Measurement!N16</f>
        <v>48.310299999999998</v>
      </c>
      <c r="P41" s="797"/>
      <c r="Q41" s="794">
        <f>Measurement!T16</f>
        <v>93.588099999999997</v>
      </c>
      <c r="R41" s="798"/>
    </row>
    <row r="42" spans="3:18" ht="29.25" customHeight="1" thickBot="1">
      <c r="C42" s="77"/>
      <c r="I42" s="84"/>
      <c r="J42" s="780" t="str">
        <f>lang!B215</f>
        <v>감정변이도</v>
      </c>
      <c r="K42" s="781"/>
      <c r="L42" s="319" t="str">
        <f>info!V43</f>
        <v>보통</v>
      </c>
      <c r="M42" s="782">
        <f>info!W43</f>
        <v>16.765899999999998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1.7709999999999999</v>
      </c>
      <c r="E44" s="249" t="s">
        <v>1072</v>
      </c>
      <c r="G44" s="289"/>
      <c r="H44" s="289"/>
      <c r="I44" s="290"/>
      <c r="J44" s="802">
        <f>info!$W$36</f>
        <v>56.833979999999997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45856.472546296296</v>
      </c>
      <c r="H7" s="876"/>
      <c r="I7" s="877"/>
      <c r="J7" s="166" t="str">
        <f>lang!B160</f>
        <v>나이</v>
      </c>
      <c r="K7" s="878" t="str">
        <f>IF(FH_info!B2="","",TRIM(MID(SUBSTITUTE(FH_info!B2,"^",REPT(" ",LEN(FH_info!B2))),LEN(FH_info!B2)*4-LEN(FH_info!B2)+1,LEN(FH_info!B2))))</f>
        <v>22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0e9d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( 60 , 21 )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2.0078029060106406</v>
      </c>
      <c r="I20" s="862"/>
      <c r="J20" s="311" t="str">
        <f>lang!B174</f>
        <v>정보량</v>
      </c>
      <c r="K20" s="236">
        <f ca="1">info!N9</f>
        <v>44.007047368421055</v>
      </c>
      <c r="L20" s="312" t="str">
        <f>lang!B175</f>
        <v>에너지</v>
      </c>
      <c r="M20" s="863">
        <f ca="1">info!M9</f>
        <v>3.7197342105263158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34.038899999999998</v>
      </c>
      <c r="N32" s="816"/>
      <c r="O32" s="817">
        <f>Measurement!N7</f>
        <v>40.000799999999998</v>
      </c>
      <c r="P32" s="818"/>
      <c r="Q32" s="819">
        <f>Measurement!T7</f>
        <v>53.976399999999998</v>
      </c>
      <c r="R32" s="820"/>
    </row>
    <row r="33" spans="3:18" ht="12.75" customHeight="1">
      <c r="C33" s="77"/>
      <c r="I33" s="502">
        <f>Measurement!L8</f>
        <v>2</v>
      </c>
      <c r="J33" s="139" t="str">
        <f>lang!B15</f>
        <v>스트레스</v>
      </c>
      <c r="K33" s="90" t="s">
        <v>226</v>
      </c>
      <c r="L33" s="504" t="str">
        <f>Measurement!Y8</f>
        <v>낮음</v>
      </c>
      <c r="M33" s="792">
        <f>Measurement!R8</f>
        <v>14.5846</v>
      </c>
      <c r="N33" s="793"/>
      <c r="O33" s="806">
        <f>Measurement!N8</f>
        <v>22.941700000000001</v>
      </c>
      <c r="P33" s="807"/>
      <c r="Q33" s="792">
        <f>Measurement!T8</f>
        <v>29.4207</v>
      </c>
      <c r="R33" s="808"/>
    </row>
    <row r="34" spans="3:18" ht="12.75" customHeight="1">
      <c r="C34" s="77"/>
      <c r="I34" s="502">
        <f>Measurement!L9</f>
        <v>3</v>
      </c>
      <c r="J34" s="139" t="str">
        <f>lang!B16</f>
        <v>불안</v>
      </c>
      <c r="K34" s="90" t="s">
        <v>227</v>
      </c>
      <c r="L34" s="504" t="str">
        <f>Measurement!Y9</f>
        <v>보통</v>
      </c>
      <c r="M34" s="792">
        <f>Measurement!R9</f>
        <v>14.909599999999999</v>
      </c>
      <c r="N34" s="793"/>
      <c r="O34" s="806">
        <f>Measurement!N9</f>
        <v>27.864100000000001</v>
      </c>
      <c r="P34" s="807"/>
      <c r="Q34" s="792">
        <f>Measurement!T9</f>
        <v>39.790500000000002</v>
      </c>
      <c r="R34" s="808"/>
    </row>
    <row r="35" spans="3:18" ht="12.75" customHeight="1">
      <c r="C35" s="77"/>
      <c r="I35" s="502">
        <f>Measurement!L10</f>
        <v>3</v>
      </c>
      <c r="J35" s="139" t="str">
        <f>lang!B17</f>
        <v>의심</v>
      </c>
      <c r="K35" s="90" t="s">
        <v>225</v>
      </c>
      <c r="L35" s="504" t="str">
        <f>Measurement!Y10</f>
        <v>보통</v>
      </c>
      <c r="M35" s="792">
        <f>Measurement!R10</f>
        <v>26.432200000000002</v>
      </c>
      <c r="N35" s="793"/>
      <c r="O35" s="806">
        <f>Measurement!N10</f>
        <v>30.9636</v>
      </c>
      <c r="P35" s="807"/>
      <c r="Q35" s="792">
        <f>Measurement!T10</f>
        <v>34.167999999999999</v>
      </c>
      <c r="R35" s="808"/>
    </row>
    <row r="36" spans="3:18" ht="12.75" customHeight="1">
      <c r="C36" s="77"/>
      <c r="I36" s="502">
        <f>Measurement!L11</f>
        <v>3</v>
      </c>
      <c r="J36" s="139" t="str">
        <f>lang!B18</f>
        <v>밸런스</v>
      </c>
      <c r="K36" s="90" t="s">
        <v>2171</v>
      </c>
      <c r="L36" s="504" t="str">
        <f>Measurement!Y11</f>
        <v>보통</v>
      </c>
      <c r="M36" s="792">
        <f>Measurement!R11</f>
        <v>50.085299999999997</v>
      </c>
      <c r="N36" s="793"/>
      <c r="O36" s="806">
        <f>Measurement!N11</f>
        <v>68.933599999999998</v>
      </c>
      <c r="P36" s="807"/>
      <c r="Q36" s="792">
        <f>Measurement!T11</f>
        <v>82.405500000000004</v>
      </c>
      <c r="R36" s="808"/>
    </row>
    <row r="37" spans="3:18" ht="12.75" customHeight="1">
      <c r="C37" s="77"/>
      <c r="I37" s="502">
        <f>Measurement!L12</f>
        <v>5</v>
      </c>
      <c r="J37" s="139" t="str">
        <f>lang!B19</f>
        <v>카리스마</v>
      </c>
      <c r="K37" s="90" t="s">
        <v>229</v>
      </c>
      <c r="L37" s="504" t="str">
        <f>Measurement!Y12</f>
        <v>매우 높음</v>
      </c>
      <c r="M37" s="792">
        <f>Measurement!R12</f>
        <v>74.298199999999994</v>
      </c>
      <c r="N37" s="793"/>
      <c r="O37" s="806">
        <f>Measurement!N12</f>
        <v>82.157300000000006</v>
      </c>
      <c r="P37" s="807"/>
      <c r="Q37" s="792">
        <f>Measurement!T12</f>
        <v>85.007199999999997</v>
      </c>
      <c r="R37" s="808"/>
    </row>
    <row r="38" spans="3:18" ht="12.75" customHeight="1">
      <c r="C38" s="77"/>
      <c r="I38" s="502">
        <f>Measurement!L13</f>
        <v>3</v>
      </c>
      <c r="J38" s="139" t="str">
        <f>lang!B20</f>
        <v>에너지</v>
      </c>
      <c r="K38" s="90" t="s">
        <v>2170</v>
      </c>
      <c r="L38" s="504" t="str">
        <f>Measurement!Y13</f>
        <v>보통</v>
      </c>
      <c r="M38" s="792">
        <f>Measurement!R13</f>
        <v>21.773</v>
      </c>
      <c r="N38" s="793"/>
      <c r="O38" s="806">
        <f>Measurement!N13</f>
        <v>26.1402</v>
      </c>
      <c r="P38" s="807"/>
      <c r="Q38" s="792">
        <f>Measurement!T13</f>
        <v>38.334099999999999</v>
      </c>
      <c r="R38" s="808"/>
    </row>
    <row r="39" spans="3:18" ht="12.75" customHeight="1">
      <c r="C39" s="77"/>
      <c r="I39" s="502">
        <f>Measurement!L14</f>
        <v>4</v>
      </c>
      <c r="J39" s="139" t="str">
        <f>lang!B21</f>
        <v>자기조절</v>
      </c>
      <c r="K39" s="90" t="s">
        <v>230</v>
      </c>
      <c r="L39" s="504" t="str">
        <f>Measurement!Y14</f>
        <v>높음</v>
      </c>
      <c r="M39" s="792">
        <f>Measurement!R14</f>
        <v>65.045599999999993</v>
      </c>
      <c r="N39" s="793"/>
      <c r="O39" s="806">
        <f>Measurement!N14</f>
        <v>75.545400000000001</v>
      </c>
      <c r="P39" s="807"/>
      <c r="Q39" s="792">
        <f>Measurement!T14</f>
        <v>82.567099999999996</v>
      </c>
      <c r="R39" s="808"/>
    </row>
    <row r="40" spans="3:18" ht="12.75" customHeight="1">
      <c r="C40" s="77"/>
      <c r="I40" s="502">
        <f>Measurement!L15</f>
        <v>3</v>
      </c>
      <c r="J40" s="139" t="str">
        <f>lang!B22</f>
        <v>억제</v>
      </c>
      <c r="K40" s="91" t="s">
        <v>248</v>
      </c>
      <c r="L40" s="504" t="str">
        <f>Measurement!Y15</f>
        <v>보통</v>
      </c>
      <c r="M40" s="792">
        <f>Measurement!R15</f>
        <v>14.5762</v>
      </c>
      <c r="N40" s="793"/>
      <c r="O40" s="806">
        <f>Measurement!N15</f>
        <v>20.861999999999998</v>
      </c>
      <c r="P40" s="807"/>
      <c r="Q40" s="792">
        <f>Measurement!T15</f>
        <v>40.521299999999997</v>
      </c>
      <c r="R40" s="808"/>
    </row>
    <row r="41" spans="3:18" ht="12.75" customHeight="1" thickBot="1">
      <c r="C41" s="77"/>
      <c r="I41" s="502">
        <f>Measurement!L16</f>
        <v>4</v>
      </c>
      <c r="J41" s="140" t="str">
        <f>lang!B23</f>
        <v>신경성</v>
      </c>
      <c r="K41" s="92" t="s">
        <v>231</v>
      </c>
      <c r="L41" s="504" t="str">
        <f>Measurement!Y16</f>
        <v>높음</v>
      </c>
      <c r="M41" s="794">
        <f>Measurement!R16</f>
        <v>2.5485099999999998</v>
      </c>
      <c r="N41" s="795"/>
      <c r="O41" s="796">
        <f>Measurement!N16</f>
        <v>48.310299999999998</v>
      </c>
      <c r="P41" s="797"/>
      <c r="Q41" s="794">
        <f>Measurement!T16</f>
        <v>93.588099999999997</v>
      </c>
      <c r="R41" s="798"/>
    </row>
    <row r="42" spans="3:18" ht="29.25" customHeight="1" thickBot="1">
      <c r="C42" s="77"/>
      <c r="I42" s="84"/>
      <c r="J42" s="780" t="str">
        <f>lang!B215</f>
        <v>감정변이도</v>
      </c>
      <c r="K42" s="781"/>
      <c r="L42" s="319" t="str">
        <f>info!V43</f>
        <v>보통</v>
      </c>
      <c r="M42" s="782">
        <f>info!W43</f>
        <v>16.765899999999998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1.7709999999999999</v>
      </c>
      <c r="E44" s="249" t="s">
        <v>1195</v>
      </c>
      <c r="G44" s="289"/>
      <c r="H44" s="289"/>
      <c r="I44" s="290"/>
      <c r="J44" s="802">
        <f>info!$W$36</f>
        <v>56.833979999999997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45856.472546296296</v>
      </c>
      <c r="I7" s="914"/>
      <c r="J7" s="915"/>
      <c r="K7" s="166" t="str">
        <f>lang!B160</f>
        <v>나이</v>
      </c>
      <c r="L7" s="878" t="str">
        <f>IF(FH_info!B2="","",TRIM(MID(SUBSTITUTE(FH_info!B2,"^",REPT(" ",LEN(FH_info!B2))),LEN(FH_info!B2)*4-LEN(FH_info!B2)+1,LEN(FH_info!B2))))</f>
        <v>22</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0e9d</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(-0.01,-0.04)</v>
      </c>
      <c r="S18" s="966"/>
      <c r="T18" s="967"/>
    </row>
    <row r="19" spans="2:22" ht="16.5" customHeight="1">
      <c r="C19" s="136" t="str">
        <f>lang!B328</f>
        <v>최소값</v>
      </c>
      <c r="D19" s="105">
        <f ca="1">info!M7</f>
        <v>35.7029</v>
      </c>
      <c r="E19" s="94" t="str">
        <f>lang!B330</f>
        <v>평균값</v>
      </c>
      <c r="F19" s="971">
        <f ca="1">info!N9</f>
        <v>44.007047368421055</v>
      </c>
      <c r="G19" s="972"/>
      <c r="H19" s="912" t="str">
        <f>lang!B329</f>
        <v>최대값</v>
      </c>
      <c r="I19" s="913"/>
      <c r="J19" s="105">
        <f ca="1">info!M8</f>
        <v>49.825299999999999</v>
      </c>
      <c r="K19" s="137" t="str">
        <f>lang!B328</f>
        <v>최소값</v>
      </c>
      <c r="L19" s="105">
        <f ca="1">info!M5</f>
        <v>3.4113600000000002</v>
      </c>
      <c r="M19" s="94" t="str">
        <f>lang!B330</f>
        <v>평균값</v>
      </c>
      <c r="N19" s="971">
        <f ca="1">info!M9</f>
        <v>3.7197342105263158</v>
      </c>
      <c r="O19" s="972">
        <f>info!T9</f>
        <v>1</v>
      </c>
      <c r="P19" s="94" t="str">
        <f>lang!B329</f>
        <v>최대값</v>
      </c>
      <c r="Q19" s="105">
        <f ca="1">info!M6</f>
        <v>4.6727100000000004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11.986945423056756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1.771001</v>
      </c>
      <c r="N47" s="986"/>
      <c r="O47" s="451"/>
      <c r="P47" s="491" t="s">
        <v>1101</v>
      </c>
      <c r="Q47" s="987">
        <f>hist!M3</f>
        <v>0.54736399999999996</v>
      </c>
      <c r="R47" s="986"/>
      <c r="S47" s="451"/>
      <c r="T47" s="452"/>
    </row>
    <row r="48" spans="3:20" ht="18" customHeight="1">
      <c r="C48" s="931"/>
      <c r="D48" s="910"/>
      <c r="E48" s="910"/>
      <c r="F48" s="355"/>
      <c r="G48" s="355"/>
      <c r="H48" s="356"/>
      <c r="I48" s="356"/>
      <c r="J48" s="951"/>
      <c r="K48" s="951"/>
      <c r="L48" s="936"/>
      <c r="M48" s="988">
        <f>hist!N2</f>
        <v>0.49404300000000001</v>
      </c>
      <c r="N48" s="989"/>
      <c r="O48" s="451"/>
      <c r="P48" s="491" t="s">
        <v>1102</v>
      </c>
      <c r="Q48" s="986">
        <f>hist!N3</f>
        <v>0.53429899999999997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0.24407899999999999</v>
      </c>
      <c r="N49" s="991"/>
      <c r="O49" s="453"/>
      <c r="P49" s="454" t="s">
        <v>1588</v>
      </c>
      <c r="Q49" s="992">
        <f>hist!O3</f>
        <v>0.28547499999999998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vision^0e9d^2^22^</v>
      </c>
      <c r="D4" s="1104"/>
      <c r="E4" s="1104"/>
      <c r="F4" s="1105"/>
      <c r="G4" s="38" t="str">
        <f>lang!B27</f>
        <v>ID</v>
      </c>
      <c r="H4" s="1103"/>
      <c r="I4" s="1104"/>
      <c r="J4" s="1104"/>
      <c r="K4" s="1106"/>
      <c r="AF4" s="169" t="str">
        <f>'Report-뇌피로'!K7</f>
        <v>22</v>
      </c>
      <c r="AG4" s="168" t="s">
        <v>1049</v>
      </c>
      <c r="AZ4" t="s">
        <v>1092</v>
      </c>
      <c r="BK4" t="s">
        <v>1096</v>
      </c>
      <c r="BV4" t="s">
        <v>1094</v>
      </c>
      <c r="CG4" s="305">
        <f>IF(SUM($AY$7:$AY$13)&gt;0,HLOOKUP(1,$BV$6:$CE$8,3,FALSE),"")</f>
        <v>1</v>
      </c>
      <c r="CH4" s="305">
        <f>IF(SUM($AY$7:$AY$13)&gt;0,HLOOKUP(2,$BV$6:$CE$8,3,FALSE),"")</f>
        <v>5</v>
      </c>
      <c r="CI4" t="s">
        <v>1570</v>
      </c>
      <c r="CJ4" s="426">
        <f>DK17*100</f>
        <v>83.900776701848585</v>
      </c>
      <c r="CK4" s="422">
        <f>info!W21</f>
        <v>42.820397422789704</v>
      </c>
      <c r="CL4">
        <f>100-M!B19*100</f>
        <v>46.496700000000004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45856.472546296296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16.765899999999998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3</v>
      </c>
      <c r="BZ6" s="220">
        <f t="shared" si="0"/>
        <v>2</v>
      </c>
      <c r="CA6" s="220">
        <f t="shared" si="0"/>
        <v>9</v>
      </c>
      <c r="CB6" s="220">
        <f t="shared" si="0"/>
        <v>5</v>
      </c>
      <c r="CC6" s="220">
        <f t="shared" si="0"/>
        <v>8</v>
      </c>
      <c r="CD6" s="220">
        <f t="shared" si="0"/>
        <v>7</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40.000799999999998</v>
      </c>
      <c r="O7" s="48">
        <f>M!C5*1</f>
        <v>5.2686000000000002</v>
      </c>
      <c r="P7" s="48">
        <f>M!D5*1</f>
        <v>13.1713</v>
      </c>
      <c r="Q7" s="48">
        <f>M!E5*1</f>
        <v>20</v>
      </c>
      <c r="R7" s="48">
        <f>IF(M!B5="","",M!F5*1)</f>
        <v>34.038899999999998</v>
      </c>
      <c r="S7" s="48">
        <f>M!G5*1</f>
        <v>50</v>
      </c>
      <c r="T7" s="48">
        <f>IF(M!B5="","",M!H5*1)</f>
        <v>53.976399999999998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0.37995777590508889</v>
      </c>
      <c r="AI7" s="98">
        <v>2.5024862326905418E-2</v>
      </c>
      <c r="AJ7" s="98">
        <v>-7.7313821231156016E-2</v>
      </c>
      <c r="AK7" s="98">
        <v>0.50012525104428274</v>
      </c>
      <c r="AL7" s="98">
        <v>-8.545985269705475E-2</v>
      </c>
      <c r="AM7" s="98">
        <f>$AH7*AI7+$AH8*AI8+$AH9*AI9+$AH10*AI10+$AH11*AI11+$AH12*AI12+$AH13*AI13+$AH14*AI14+$AH15*AI15+$AH16*AI16</f>
        <v>1.7880195795983311</v>
      </c>
      <c r="AN7" s="98">
        <f t="shared" ref="AN7:AP7" si="2">$AH7*AJ7+$AH8*AJ8+$AH9*AJ9+$AH10*AJ10+$AH11*AJ11+$AH12*AJ12+$AH13*AJ13+$AH14*AJ14+$AH15*AJ15+$AH16*AJ16</f>
        <v>-1.2206493752971923</v>
      </c>
      <c r="AO7" s="98">
        <f t="shared" si="2"/>
        <v>0.58052616283914116</v>
      </c>
      <c r="AP7" s="98">
        <f t="shared" si="2"/>
        <v>0.72168040117900034</v>
      </c>
      <c r="AQ7" s="335">
        <f>IF(SUM(N7:N16)&gt;0, 0.8608*AM7+0.333*AN7+0.104*AO7+1.129*AP7,"")</f>
        <v>2.0078029060106406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40.000799999999998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316.78055644220001</v>
      </c>
      <c r="BL7" s="56">
        <f t="shared" ref="BL7:BT7" si="3">BB7*$AY7+BB8*$AY8+BB9*$AY9+BB10*$AY10+BB11*$AY11+BB12*$AY12+BB13*$AY13+BB14</f>
        <v>312.65781925820005</v>
      </c>
      <c r="BM7" s="56">
        <f t="shared" si="3"/>
        <v>305.26862268219998</v>
      </c>
      <c r="BN7" s="56">
        <f t="shared" si="3"/>
        <v>315.61814831659996</v>
      </c>
      <c r="BO7" s="56">
        <f t="shared" si="3"/>
        <v>315.71338672980005</v>
      </c>
      <c r="BP7" s="56">
        <f t="shared" si="3"/>
        <v>301.50360259200011</v>
      </c>
      <c r="BQ7" s="56">
        <f t="shared" si="3"/>
        <v>307.05633251559993</v>
      </c>
      <c r="BR7" s="56">
        <f t="shared" si="3"/>
        <v>302.84657692619999</v>
      </c>
      <c r="BS7" s="56">
        <f t="shared" si="3"/>
        <v>305.25466920979994</v>
      </c>
      <c r="BT7" s="56">
        <f t="shared" si="3"/>
        <v>286.15770080839997</v>
      </c>
      <c r="BU7" s="56">
        <f>EXP(BK7)+EXP(BL7)+EXP(BM7)+EXP(BN7)+EXP(BO7)+EXP(BP7)+EXP(BQ7)+EXP(BR7)+EXP(BS7)+EXP(BT7)</f>
        <v>6.3029225569352039E+137</v>
      </c>
      <c r="BV7" s="56">
        <f>IF(SUM($AY$7:$AY$13)&gt;0,EXP(BK7)/$BU$7,"")</f>
        <v>0.59773084295932488</v>
      </c>
      <c r="BW7" s="56">
        <f t="shared" ref="BW7:CE7" si="4">IF(SUM($AY$7:$AY$13)&gt;0,EXP(BL7)/$BU$7,"")</f>
        <v>9.6833060129293252E-3</v>
      </c>
      <c r="BX7" s="56">
        <f t="shared" si="4"/>
        <v>5.9832390963210425E-6</v>
      </c>
      <c r="BY7" s="56">
        <f t="shared" si="4"/>
        <v>0.18692966659517615</v>
      </c>
      <c r="BZ7" s="56">
        <f t="shared" si="4"/>
        <v>0.20560787694606328</v>
      </c>
      <c r="CA7" s="56">
        <f t="shared" si="4"/>
        <v>1.386145784721228E-7</v>
      </c>
      <c r="CB7" s="56">
        <f t="shared" si="4"/>
        <v>3.5754348911785203E-5</v>
      </c>
      <c r="CC7" s="56">
        <f t="shared" si="4"/>
        <v>5.3095198806951481E-7</v>
      </c>
      <c r="CD7" s="56">
        <f t="shared" si="4"/>
        <v>5.9003319015156411E-6</v>
      </c>
      <c r="CE7" s="56">
        <f t="shared" si="4"/>
        <v>3.0003259908341013E-14</v>
      </c>
      <c r="CF7" s="418" t="s">
        <v>1870</v>
      </c>
      <c r="CG7" s="221">
        <f>IF(SUM($AY$7:$AY$13)&gt;0,HLOOKUP(1,$BV$6:$CE$7,2,FALSE),"")</f>
        <v>0.59773084295932488</v>
      </c>
      <c r="CH7" s="221">
        <f>IF(SUM($AY$7:$AY$13)&gt;0,HLOOKUP(2,$BV$6:$CE$7,2,FALSE),"")</f>
        <v>0.20560787694606328</v>
      </c>
      <c r="CI7" s="425" t="str">
        <f>"( "&amp;IF(CG7&lt;&gt;"",ROUND(CG7*100,0),"")&amp;" , "&amp;IF(CH7&lt;&gt;"",ROUND(CH7*100,0),"")&amp;" )"</f>
        <v>( 60 , 21 )</v>
      </c>
      <c r="CJ7" s="420">
        <f>CG7</f>
        <v>0.59773084295932488</v>
      </c>
      <c r="CK7" s="420">
        <f>CH7</f>
        <v>0.20560787694606328</v>
      </c>
      <c r="CL7" s="425" t="str">
        <f>CI7</f>
        <v>( 60 , 21 )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40.000799999999998</v>
      </c>
      <c r="DJ7" s="265">
        <f>(DI7-$DB7)/$DC7</f>
        <v>0.53618746974719356</v>
      </c>
      <c r="DK7" s="266">
        <f>IF(DH7=1,(DJ7-DF7)^2,0)</f>
        <v>0.3723273471635275</v>
      </c>
      <c r="DL7" s="267">
        <f>IF(DH7=1,(DJ7-DG7)^2,0)</f>
        <v>2.238452037563885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22.941700000000001</v>
      </c>
      <c r="O8" s="48">
        <f>M!C6*1</f>
        <v>3.6939299999999999</v>
      </c>
      <c r="P8" s="48">
        <f>M!D6*1</f>
        <v>16.101400000000002</v>
      </c>
      <c r="Q8" s="48">
        <f>M!E6*1</f>
        <v>20</v>
      </c>
      <c r="R8" s="48">
        <f>IF(M!B6="","",M!F6*1)</f>
        <v>14.5846</v>
      </c>
      <c r="S8" s="48">
        <f>M!G6*1</f>
        <v>40</v>
      </c>
      <c r="T8" s="48">
        <f>IF(M!B6="","",M!H6*1)</f>
        <v>29.4207</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-2.2601843681116156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22.941700000000001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22.941700000000001</v>
      </c>
      <c r="DJ8" s="265">
        <f t="shared" ref="DJ8:DJ14" si="8">(DI8-$DB8)/$DC8</f>
        <v>-1.2572370223166516</v>
      </c>
      <c r="DK8" s="273">
        <f t="shared" ref="DK8:DK14" si="9">IF(DH8=1,(DJ8-DF8)^2,0)</f>
        <v>5.0806318395625792E-2</v>
      </c>
      <c r="DL8" s="274">
        <f t="shared" ref="DL8:DL14" si="10">IF(DH8=1,(DJ8-DG8)^2,0)</f>
        <v>2.3370405170303883</v>
      </c>
    </row>
    <row r="9" spans="2:119" s="5" customFormat="1" ht="24.75" customHeight="1" thickBot="1">
      <c r="B9" s="62" t="str">
        <f>CONCATENATE(M7,"
(20 ~ 50)")</f>
        <v>적극/공격성
(20 ~ 50)</v>
      </c>
      <c r="C9" s="63">
        <f>R7</f>
        <v>34.038899999999998</v>
      </c>
      <c r="D9" s="64">
        <f>N7</f>
        <v>40.000799999999998</v>
      </c>
      <c r="E9" s="65">
        <f>T7</f>
        <v>53.976399999999998</v>
      </c>
      <c r="F9" s="65">
        <f>P7</f>
        <v>13.1713</v>
      </c>
      <c r="G9" s="66" t="str">
        <f>CONCATENATE(M8,"
(20 ~ 40)")</f>
        <v>스트레스
(20 ~ 40)</v>
      </c>
      <c r="H9" s="63">
        <f>R8</f>
        <v>14.5846</v>
      </c>
      <c r="I9" s="67">
        <f>N8</f>
        <v>22.941700000000001</v>
      </c>
      <c r="J9" s="63">
        <f>T8</f>
        <v>29.4207</v>
      </c>
      <c r="K9" s="68">
        <f>P8</f>
        <v>16.101400000000002</v>
      </c>
      <c r="L9" s="1">
        <f>IF(M!B7="","",IF(N9&lt;U9,1,IF(N9&lt;V9,2,IF(N9&lt;W9,3,IF(N9&lt;X9,4,5)))))</f>
        <v>3</v>
      </c>
      <c r="M9" s="162" t="str">
        <f>lang!B16</f>
        <v>불안</v>
      </c>
      <c r="N9" s="48">
        <f>IF(M!B7="","",M!B7*1)</f>
        <v>27.864100000000001</v>
      </c>
      <c r="O9" s="48">
        <f>M!C7*1</f>
        <v>5.8283500000000004</v>
      </c>
      <c r="P9" s="48">
        <f>M!D7*1</f>
        <v>20.917100000000001</v>
      </c>
      <c r="Q9" s="48">
        <f>M!E7*1</f>
        <v>15</v>
      </c>
      <c r="R9" s="48">
        <f>IF(M!B7="","",M!F7*1)</f>
        <v>14.909599999999999</v>
      </c>
      <c r="S9" s="48">
        <f>M!G7*1</f>
        <v>40</v>
      </c>
      <c r="T9" s="48">
        <f>IF(M!B7="","",M!H7*1)</f>
        <v>39.790500000000002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-7.4220100337708816E-2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27.864100000000001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27.864100000000001</v>
      </c>
      <c r="DJ9" s="265">
        <f t="shared" si="8"/>
        <v>-0.10060289390298065</v>
      </c>
      <c r="DK9" s="273">
        <f t="shared" si="9"/>
        <v>1.2489909748759156</v>
      </c>
      <c r="DL9" s="274">
        <f t="shared" si="10"/>
        <v>6.7022760035190407E-2</v>
      </c>
      <c r="DM9"/>
      <c r="DN9"/>
    </row>
    <row r="10" spans="2:119" s="4" customFormat="1" ht="30.3" thickBot="1">
      <c r="B10" s="57" t="str">
        <f>CONCATENATE(M9,"
(15 ~ 40)")</f>
        <v>불안
(15 ~ 40)</v>
      </c>
      <c r="C10" s="17">
        <f>R9</f>
        <v>14.909599999999999</v>
      </c>
      <c r="D10" s="41">
        <f>N9</f>
        <v>27.864100000000001</v>
      </c>
      <c r="E10" s="43">
        <f>T9</f>
        <v>39.790500000000002</v>
      </c>
      <c r="F10" s="43">
        <f>P9</f>
        <v>20.917100000000001</v>
      </c>
      <c r="G10" s="59" t="str">
        <f>CONCATENATE(M10,"
(20 ~ 50)")</f>
        <v>의심
(20 ~ 50)</v>
      </c>
      <c r="H10" s="17">
        <f>R10</f>
        <v>26.432200000000002</v>
      </c>
      <c r="I10" s="42">
        <f>N10</f>
        <v>30.9636</v>
      </c>
      <c r="J10" s="17">
        <f>T10</f>
        <v>34.167999999999999</v>
      </c>
      <c r="K10" s="18">
        <f>P10</f>
        <v>6.2560099999999998</v>
      </c>
      <c r="L10" s="1">
        <f>IF(M!B8="","",IF(N10&lt;U10,1,IF(N10&lt;V10,2,IF(N10&lt;W10,3,IF(N10&lt;X10,4,5)))))</f>
        <v>3</v>
      </c>
      <c r="M10" s="162" t="str">
        <f>lang!B17</f>
        <v>의심</v>
      </c>
      <c r="N10" s="48">
        <f>IF(M!B8="","",M!B8*1)</f>
        <v>30.9636</v>
      </c>
      <c r="O10" s="48">
        <f>M!C8*1</f>
        <v>1.93709</v>
      </c>
      <c r="P10" s="48">
        <f>M!D8*1</f>
        <v>6.2560099999999998</v>
      </c>
      <c r="Q10" s="48">
        <f>M!E8*1</f>
        <v>20</v>
      </c>
      <c r="R10" s="48">
        <f>IF(M!B8="","",M!F8*1)</f>
        <v>26.432200000000002</v>
      </c>
      <c r="S10" s="48">
        <f>M!G8*1</f>
        <v>50</v>
      </c>
      <c r="T10" s="48">
        <f>IF(M!B8="","",M!H8*1)</f>
        <v>34.167999999999999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-0.72478422404919973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68.933599999999998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68.933599999999998</v>
      </c>
      <c r="DJ10" s="265">
        <f t="shared" si="8"/>
        <v>0.32044915191383688</v>
      </c>
      <c r="DK10" s="273">
        <f t="shared" si="9"/>
        <v>0.33399478492793866</v>
      </c>
      <c r="DL10" s="274">
        <f t="shared" si="10"/>
        <v>3.5520256426430836</v>
      </c>
      <c r="DM10"/>
      <c r="DN10"/>
    </row>
    <row r="11" spans="2:119" s="4" customFormat="1" ht="24.75" customHeight="1" thickBot="1">
      <c r="B11" s="57" t="str">
        <f>CONCATENATE(M11,"
(50 ~ 100)")</f>
        <v>밸런스
(50 ~ 100)</v>
      </c>
      <c r="C11" s="17">
        <f>R11</f>
        <v>50.085299999999997</v>
      </c>
      <c r="D11" s="42">
        <f>N11</f>
        <v>68.933599999999998</v>
      </c>
      <c r="E11" s="17">
        <f>T11</f>
        <v>82.405500000000004</v>
      </c>
      <c r="F11" s="17">
        <f>P11</f>
        <v>9.1744699999999995</v>
      </c>
      <c r="G11" s="59" t="str">
        <f>CONCATENATE(M12,"
(40 ~ 100)")</f>
        <v>카리스마
(40 ~ 100)</v>
      </c>
      <c r="H11" s="17">
        <f>R12</f>
        <v>74.298199999999994</v>
      </c>
      <c r="I11" s="42">
        <f>N12</f>
        <v>82.157300000000006</v>
      </c>
      <c r="J11" s="17">
        <f>T12</f>
        <v>85.007199999999997</v>
      </c>
      <c r="K11" s="18">
        <f>P12</f>
        <v>2.5129000000000001</v>
      </c>
      <c r="L11" s="1">
        <f>IF(M!B9="","",IF(N11&lt;U11,1,IF(N11&lt;V11,2,IF(N11&lt;W11,3,IF(N11&lt;X11,4,5)))))</f>
        <v>3</v>
      </c>
      <c r="M11" s="162" t="str">
        <f>lang!B18</f>
        <v>밸런스</v>
      </c>
      <c r="N11" s="48">
        <f>IF(M!B9="","",M!B9*1)</f>
        <v>68.933599999999998</v>
      </c>
      <c r="O11" s="48">
        <f>M!C9*1</f>
        <v>6.3242900000000004</v>
      </c>
      <c r="P11" s="48">
        <f>M!D9*1</f>
        <v>9.1744699999999995</v>
      </c>
      <c r="Q11" s="48">
        <f>M!E9*1</f>
        <v>50</v>
      </c>
      <c r="R11" s="48">
        <f>IF(M!B9="","",M!F9*1)</f>
        <v>50.085299999999997</v>
      </c>
      <c r="S11" s="48">
        <f>M!G9*1</f>
        <v>100</v>
      </c>
      <c r="T11" s="48">
        <f>IF(M!B9="","",M!H9*1)</f>
        <v>82.405500000000004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0.40775206240265183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82.157300000000006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82.157300000000006</v>
      </c>
      <c r="DJ11" s="265">
        <f t="shared" si="8"/>
        <v>1.1293030041974592</v>
      </c>
      <c r="DK11" s="273">
        <f t="shared" si="9"/>
        <v>1.413289732371515E-2</v>
      </c>
      <c r="DL11" s="274">
        <f t="shared" si="10"/>
        <v>2.2670558937761487</v>
      </c>
      <c r="DM11"/>
      <c r="DN11"/>
    </row>
    <row r="12" spans="2:119" s="4" customFormat="1" ht="24.75" customHeight="1" thickBot="1">
      <c r="B12" s="57" t="str">
        <f>CONCATENATE(M13,"
(10 ~ 50)")</f>
        <v>에너지
(10 ~ 50)</v>
      </c>
      <c r="C12" s="17">
        <f>R13</f>
        <v>21.773</v>
      </c>
      <c r="D12" s="41">
        <f>N13</f>
        <v>26.1402</v>
      </c>
      <c r="E12" s="43">
        <f>T13</f>
        <v>38.334099999999999</v>
      </c>
      <c r="F12" s="43">
        <f>P13</f>
        <v>18.1281</v>
      </c>
      <c r="G12" s="59" t="str">
        <f>CONCATENATE(M14,"
(50 ~ 100)")</f>
        <v>자기조절
(50 ~ 100)</v>
      </c>
      <c r="H12" s="17">
        <f>R14</f>
        <v>65.045599999999993</v>
      </c>
      <c r="I12" s="42">
        <f>N14</f>
        <v>75.545400000000001</v>
      </c>
      <c r="J12" s="17">
        <f>T14</f>
        <v>82.567099999999996</v>
      </c>
      <c r="K12" s="18">
        <f>P14</f>
        <v>5.0542800000000003</v>
      </c>
      <c r="L12" s="1">
        <f>IF(M!B10="","",IF(N12&lt;U12,1,IF(N12&lt;V12,2,IF(N12&lt;W12,3,IF(N12&lt;X12,4,5)))))</f>
        <v>5</v>
      </c>
      <c r="M12" s="162" t="str">
        <f>lang!B19</f>
        <v>카리스마</v>
      </c>
      <c r="N12" s="48">
        <f>IF(M!B10="","",M!B10*1)</f>
        <v>82.157300000000006</v>
      </c>
      <c r="O12" s="48">
        <f>M!C10*1</f>
        <v>2.06453</v>
      </c>
      <c r="P12" s="48">
        <f>M!D10*1</f>
        <v>2.5129000000000001</v>
      </c>
      <c r="Q12" s="48">
        <f>M!E10*1</f>
        <v>40</v>
      </c>
      <c r="R12" s="48">
        <f>IF(M!B10="","",M!F10*1)</f>
        <v>74.298199999999994</v>
      </c>
      <c r="S12" s="48">
        <f>M!G10*1</f>
        <v>100</v>
      </c>
      <c r="T12" s="48">
        <f>IF(M!B10="","",M!H10*1)</f>
        <v>85.007199999999997</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66.3</v>
      </c>
      <c r="AG12" s="172">
        <f t="shared" si="7"/>
        <v>10.411752</v>
      </c>
      <c r="AH12" s="97">
        <f t="shared" si="1"/>
        <v>1.5230193727242072</v>
      </c>
      <c r="AI12" s="98">
        <v>0.31913434649697919</v>
      </c>
      <c r="AJ12" s="98">
        <v>3.8587997439955973E-2</v>
      </c>
      <c r="AK12" s="98">
        <v>1.0272327081707585E-2</v>
      </c>
      <c r="AL12" s="98">
        <v>1.9404033844491575E-2</v>
      </c>
      <c r="AM12" s="101"/>
      <c r="AN12" s="101"/>
      <c r="AO12" s="101"/>
      <c r="AP12" s="101"/>
      <c r="AX12" s="171"/>
      <c r="AY12" s="219">
        <f>N13</f>
        <v>26.1402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26.1402</v>
      </c>
      <c r="DJ12" s="265">
        <f t="shared" si="8"/>
        <v>1.2802302475604534</v>
      </c>
      <c r="DK12" s="273">
        <f t="shared" si="9"/>
        <v>0.36913755839960943</v>
      </c>
      <c r="DL12" s="274">
        <f t="shared" si="10"/>
        <v>0.88143784459310071</v>
      </c>
      <c r="DM12"/>
      <c r="DN12"/>
    </row>
    <row r="13" spans="2:119" ht="24.75" customHeight="1" thickBot="1">
      <c r="B13" s="58" t="str">
        <f>CONCATENATE(M15,"
(10 ~ 25)")</f>
        <v>억제
(10 ~ 25)</v>
      </c>
      <c r="C13" s="44">
        <f>R15</f>
        <v>14.5762</v>
      </c>
      <c r="D13" s="45">
        <f>N15</f>
        <v>20.861999999999998</v>
      </c>
      <c r="E13" s="46">
        <f>T15</f>
        <v>40.521299999999997</v>
      </c>
      <c r="F13" s="46">
        <f>P15</f>
        <v>23.1571</v>
      </c>
      <c r="G13" s="60" t="str">
        <f>CONCATENATE(M16,"
(10 ~ 50)")</f>
        <v>신경성
(10 ~ 50)</v>
      </c>
      <c r="H13" s="44">
        <f>R16</f>
        <v>2.5485099999999998</v>
      </c>
      <c r="I13" s="45">
        <f>N16</f>
        <v>48.310299999999998</v>
      </c>
      <c r="J13" s="46">
        <f>T16</f>
        <v>93.588099999999997</v>
      </c>
      <c r="K13" s="47">
        <f>P16</f>
        <v>53.186700000000002</v>
      </c>
      <c r="L13" s="1">
        <f>IF(M!B11="","",IF(N13&lt;U13,1,IF(N13&lt;V13,2,IF(N13&lt;W13,3,IF(N13&lt;X13,4,5)))))</f>
        <v>3</v>
      </c>
      <c r="M13" s="162" t="str">
        <f>lang!B20</f>
        <v>에너지</v>
      </c>
      <c r="N13" s="48">
        <f>IF(M!B11="","",M!B11*1)</f>
        <v>26.1402</v>
      </c>
      <c r="O13" s="48">
        <f>M!C11*1</f>
        <v>4.7387199999999998</v>
      </c>
      <c r="P13" s="48">
        <f>M!D11*1</f>
        <v>18.1281</v>
      </c>
      <c r="Q13" s="48">
        <f>M!E11*1</f>
        <v>10</v>
      </c>
      <c r="R13" s="48">
        <f>IF(M!B11="","",M!F11*1)</f>
        <v>21.773</v>
      </c>
      <c r="S13" s="48">
        <f>M!G11*1</f>
        <v>50</v>
      </c>
      <c r="T13" s="48">
        <f>IF(M!B11="","",M!H11*1)</f>
        <v>38.334099999999999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1.4880543817968481</v>
      </c>
      <c r="AI13" s="98">
        <v>0.16093442074971984</v>
      </c>
      <c r="AJ13" s="98">
        <v>-1.0988594420247608E-2</v>
      </c>
      <c r="AK13" s="98">
        <v>0.37151940745754808</v>
      </c>
      <c r="AL13" s="98">
        <v>8.9062029657998948E-2</v>
      </c>
      <c r="AM13" s="96"/>
      <c r="AN13" s="96"/>
      <c r="AO13" s="96"/>
      <c r="AP13" s="96"/>
      <c r="AX13" s="171"/>
      <c r="AY13" s="219">
        <f>info!W36</f>
        <v>56.833979999999997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48.310299999999998</v>
      </c>
      <c r="DJ13" s="265">
        <f t="shared" si="8"/>
        <v>1.6109022708941314</v>
      </c>
      <c r="DK13" s="273">
        <f>IF(DH13=1,(DJ13-DF13)^2,0)</f>
        <v>1.3714005799288542</v>
      </c>
      <c r="DL13" s="274">
        <f t="shared" si="10"/>
        <v>3.9157344594117278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75.545400000000001</v>
      </c>
      <c r="O14" s="48">
        <f>M!C12*1</f>
        <v>3.8182800000000001</v>
      </c>
      <c r="P14" s="48">
        <f>M!D12*1</f>
        <v>5.0542800000000003</v>
      </c>
      <c r="Q14" s="48">
        <f>M!E12*1</f>
        <v>50</v>
      </c>
      <c r="R14" s="48">
        <f>IF(M!B12="","",M!F12*1)</f>
        <v>65.045599999999993</v>
      </c>
      <c r="S14" s="48">
        <f>M!G12*1</f>
        <v>100</v>
      </c>
      <c r="T14" s="48">
        <f>IF(M!B12="","",M!H12*1)</f>
        <v>82.567099999999996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1.6461105477722826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55.008800000000001</v>
      </c>
      <c r="DJ14" s="265">
        <f t="shared" si="8"/>
        <v>-5.5937559334334891E-2</v>
      </c>
      <c r="DK14" s="279">
        <f t="shared" si="9"/>
        <v>1.8826574419843428E-4</v>
      </c>
      <c r="DL14" s="280">
        <f t="shared" si="10"/>
        <v>4.341495434758988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20.861999999999998</v>
      </c>
      <c r="O15" s="48">
        <f>M!C13*1</f>
        <v>4.8310300000000002</v>
      </c>
      <c r="P15" s="48">
        <f>M!D13*1</f>
        <v>23.1571</v>
      </c>
      <c r="Q15" s="48">
        <f>M!E13*1</f>
        <v>10</v>
      </c>
      <c r="R15" s="48">
        <f>IF(M!B13="","",M!F13*1)</f>
        <v>14.5762</v>
      </c>
      <c r="S15" s="48">
        <f>M!G13*1</f>
        <v>25</v>
      </c>
      <c r="T15" s="48">
        <f>IF(M!B13="","",M!H13*1)</f>
        <v>40.521299999999997</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0.96992618800707553</v>
      </c>
      <c r="AI15" s="98">
        <v>-8.3250321124619289E-2</v>
      </c>
      <c r="AJ15" s="98">
        <v>-0.44690513063775733</v>
      </c>
      <c r="AK15" s="98">
        <v>0.12052818186953573</v>
      </c>
      <c r="AL15" s="98">
        <v>-2.4174505446491225E-2</v>
      </c>
      <c r="AM15" s="96"/>
      <c r="AN15" s="96"/>
      <c r="AO15" s="96"/>
      <c r="AP15" s="96"/>
      <c r="AX15" s="171"/>
      <c r="AY15" s="50">
        <f>SUM(AY7:AY14)</f>
        <v>324.87168000000003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3.7609787267593848</v>
      </c>
      <c r="DL15" s="281">
        <f>IF(SUM($DI$7:$DI$14)&gt;0,SUM(DL7:DL14),0)</f>
        <v>19.600264589812511</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48.310299999999998</v>
      </c>
      <c r="O16" s="48">
        <f>M!C14*1</f>
        <v>25.694700000000001</v>
      </c>
      <c r="P16" s="48">
        <f>M!D14*1</f>
        <v>53.186700000000002</v>
      </c>
      <c r="Q16" s="48">
        <f>M!E14*1</f>
        <v>10</v>
      </c>
      <c r="R16" s="48">
        <f>IF(M!B14="","",M!F14*1)</f>
        <v>2.5485099999999998</v>
      </c>
      <c r="S16" s="48">
        <f>M!G14*1</f>
        <v>50</v>
      </c>
      <c r="T16" s="48">
        <f>IF(M!B14="","",M!H14*1)</f>
        <v>93.588099999999997</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1.863025787147722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0.26588823618836088</v>
      </c>
      <c r="DL16" s="281">
        <f>IF(DL15&gt;0,1/DL15,0)</f>
        <v>5.10197194235716E-2</v>
      </c>
      <c r="DM16" t="s">
        <v>1207</v>
      </c>
    </row>
    <row r="17" spans="2:117" ht="21" customHeight="1" thickBot="1">
      <c r="B17" s="20"/>
      <c r="C17"/>
      <c r="D17"/>
      <c r="E17"/>
      <c r="F17"/>
      <c r="G17" s="1071"/>
      <c r="H17" s="827"/>
      <c r="I17" s="827"/>
      <c r="J17" s="827"/>
      <c r="K17" s="828"/>
      <c r="M17" s="163" t="str">
        <f>lang!B7</f>
        <v>긍정감정</v>
      </c>
      <c r="N17" s="54">
        <f>SUM(N11:N14)/4</f>
        <v>63.194125</v>
      </c>
      <c r="O17" s="16">
        <f>N17/(N17+N18+N19)</f>
        <v>0.49284614498237733</v>
      </c>
      <c r="P17" s="54">
        <f>SUM(P11:P14)/4</f>
        <v>8.7174374999999991</v>
      </c>
      <c r="Q17" s="16">
        <f>P17/(P17+P18+P19)</f>
        <v>0.14290696071313172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0.83900776701848578</v>
      </c>
      <c r="DL17" s="283"/>
      <c r="DM17" s="284" t="s">
        <v>1208</v>
      </c>
    </row>
    <row r="18" spans="2:117" ht="21" customHeight="1">
      <c r="B18" s="20"/>
      <c r="C18"/>
      <c r="D18"/>
      <c r="E18"/>
      <c r="F18"/>
      <c r="G18" s="1071"/>
      <c r="H18" s="827"/>
      <c r="I18" s="827"/>
      <c r="J18" s="827"/>
      <c r="K18" s="828"/>
      <c r="M18" s="163" t="str">
        <f>lang!B8</f>
        <v>부정감정</v>
      </c>
      <c r="N18" s="14">
        <f>SUM(N7:N10)/4</f>
        <v>30.442550000000001</v>
      </c>
      <c r="O18" s="16">
        <f>N18/(N17+N18+N19)</f>
        <v>0.23741911785206729</v>
      </c>
      <c r="P18" s="14">
        <f>SUM(P7:P10)/4</f>
        <v>14.111452500000002</v>
      </c>
      <c r="Q18" s="16">
        <f>P18/(P17+P18+P19)</f>
        <v>0.2313322909424616</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34.586149999999996</v>
      </c>
      <c r="O19" s="16">
        <f>N19/(N17+N18+N19)</f>
        <v>0.26973473716555535</v>
      </c>
      <c r="P19" s="14">
        <f>(P15+P16)/2</f>
        <v>38.171900000000001</v>
      </c>
      <c r="Q19" s="16">
        <f>P19/(P17+P18+P19)</f>
        <v>0.62576074834440665</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1.7709999999999999</v>
      </c>
      <c r="D24" s="34" t="str">
        <f>lang!B11</f>
        <v>편차</v>
      </c>
      <c r="E24" s="1077">
        <f>FH_info!G2*1</f>
        <v>0.49404300000000001</v>
      </c>
      <c r="F24" s="1078"/>
      <c r="G24" s="1075" t="str">
        <f>lang!B12</f>
        <v>정보(I)변화량</v>
      </c>
      <c r="H24" s="1076"/>
      <c r="I24" s="51" t="str">
        <f ca="1">CONCATENATE(info!N7,"-",info!N8)</f>
        <v>35.7-49.8</v>
      </c>
      <c r="J24" s="32" t="str">
        <f>lang!B13</f>
        <v>Kcal/분</v>
      </c>
      <c r="K24" s="31" t="str">
        <f ca="1">CONCATENATE(info!N5,"-",info!N6)</f>
        <v>3.4-4.7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55.008800000000001</v>
      </c>
      <c r="F27" s="1043"/>
      <c r="G27" s="1055" t="str">
        <f>lang!B33</f>
        <v>정서안정성</v>
      </c>
      <c r="H27" s="1056"/>
      <c r="I27" s="1057"/>
      <c r="J27" s="993">
        <f>M!B19*100</f>
        <v>53.503299999999996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4.6727100000000004</v>
      </c>
      <c r="H2" s="50">
        <f>IF(FT!B2&lt;&gt;"",FT!B2*100,"")</f>
        <v>42.283799999999999</v>
      </c>
      <c r="I2" s="50">
        <f>(IF(G2&lt;&gt;"",1,""))</f>
        <v>1</v>
      </c>
      <c r="J2" t="str">
        <f>IF(FT!B2&lt;&gt;"",FT!E2,"")</f>
        <v>0 [0.000000]</v>
      </c>
      <c r="K2">
        <f>IF(FT!B2&lt;&gt;"",IF(FT!C2&lt;&gt;"",FT!C2,F2/$M$3*$M$4),"")</f>
        <v>0</v>
      </c>
      <c r="L2" t="s">
        <v>52</v>
      </c>
      <c r="M2">
        <f>FH_info!E2</f>
        <v>4.9234099999999996</v>
      </c>
      <c r="N2" s="75">
        <f>LOOKUP(O3,A2:A1000,B2:B1000)</f>
        <v>2.0079789803921568</v>
      </c>
      <c r="O2" s="50">
        <f>MAX(C2:C1000)</f>
        <v>1</v>
      </c>
      <c r="P2" t="s">
        <v>60</v>
      </c>
      <c r="Q2" t="s">
        <v>61</v>
      </c>
      <c r="R2" t="s">
        <v>62</v>
      </c>
      <c r="S2" t="s">
        <v>63</v>
      </c>
      <c r="T2" t="s">
        <v>64</v>
      </c>
      <c r="V2" s="50">
        <f>FT!G2*10</f>
        <v>4.45139</v>
      </c>
      <c r="W2" s="50">
        <f>FT!H2*100</f>
        <v>36.911500000000004</v>
      </c>
      <c r="Y2">
        <f>IF(I2=1,H2/G2,"")</f>
        <v>9.049095706774013</v>
      </c>
      <c r="Z2">
        <f>AVERAGE(Y2:Y2000)</f>
        <v>11.986945423056756</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4.6526300000000003</v>
      </c>
      <c r="H3" s="50">
        <f>IF(FT!B3&lt;&gt;"",FT!B3*100,"")</f>
        <v>41.302100000000003</v>
      </c>
      <c r="I3" s="50">
        <f t="shared" ref="I3:I66" si="2">(IF(G3&lt;&gt;"",1,""))</f>
        <v>1</v>
      </c>
      <c r="J3" t="str">
        <f>IF(FT!B3&lt;&gt;"",FT!E3,"")</f>
        <v>0 [0.381672]</v>
      </c>
      <c r="K3">
        <f>IF(FT!B3&lt;&gt;"",IF(FT!C3&lt;&gt;"",FT!C3,F3/$M$3*$M$4),"")</f>
        <v>0.38167200000000001</v>
      </c>
      <c r="L3" t="s">
        <v>53</v>
      </c>
      <c r="M3">
        <f>SUM(I2:I2005)</f>
        <v>95</v>
      </c>
      <c r="O3" s="104">
        <f>MATCH(O2,C2:C1000,0)-1</f>
        <v>104</v>
      </c>
      <c r="P3">
        <v>0</v>
      </c>
      <c r="Q3">
        <v>0</v>
      </c>
      <c r="R3">
        <f>IF(S4=0,M3,0)</f>
        <v>95</v>
      </c>
      <c r="S3">
        <f t="array" ref="S3">MAX(IF(ft_nq=0,row_n))</f>
        <v>1998</v>
      </c>
      <c r="T3">
        <f>R3-Q3</f>
        <v>95</v>
      </c>
      <c r="V3" s="50">
        <f>FT!G3*10</f>
        <v>3.4178500000000001</v>
      </c>
      <c r="W3" s="50">
        <f>FT!H3*100</f>
        <v>41.516199999999998</v>
      </c>
      <c r="Y3" s="75">
        <f t="shared" ref="Y3:Y66" si="3">IF(I3=1,H3/G3,"")</f>
        <v>8.8771512026531241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4.6341700000000001</v>
      </c>
      <c r="H4" s="50">
        <f>IF(FT!B4&lt;&gt;"",FT!B4*100,"")</f>
        <v>40.347300000000004</v>
      </c>
      <c r="I4" s="50">
        <f t="shared" si="2"/>
        <v>1</v>
      </c>
      <c r="J4" t="str">
        <f>IF(FT!B4&lt;&gt;"",FT!E4,"")</f>
        <v>0 [0.788711]</v>
      </c>
      <c r="K4">
        <f>IF(FT!B4&lt;&gt;"",IF(FT!C4&lt;&gt;"",FT!C4,F4/$M$3*$M$4),"")</f>
        <v>0.78871100000000005</v>
      </c>
      <c r="L4" t="s">
        <v>246</v>
      </c>
      <c r="M4">
        <f>IF(M2&lt;&gt;0,M3/M2*2,0)</f>
        <v>38.591139068247415</v>
      </c>
      <c r="P4">
        <f>P3+1</f>
        <v>1</v>
      </c>
      <c r="Q4">
        <v>0</v>
      </c>
      <c r="R4">
        <f>IF(S4=1998,0,S4)</f>
        <v>0</v>
      </c>
      <c r="S4">
        <f t="array" ref="S4">MAX(IF(ft_nq=P4,row_n))</f>
        <v>0</v>
      </c>
      <c r="T4">
        <f>R4-Q4+1</f>
        <v>1</v>
      </c>
      <c r="V4" t="s">
        <v>209</v>
      </c>
      <c r="W4" s="23">
        <f>IF(ISERROR(V3-V2)=FALSE,(V3-V2)*10,0)</f>
        <v>-10.3354</v>
      </c>
      <c r="Y4" s="75">
        <f t="shared" si="3"/>
        <v>8.706478182716646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4.6145399999999999</v>
      </c>
      <c r="H5" s="50">
        <f>IF(FT!B5&lt;&gt;"",FT!B5*100,"")</f>
        <v>39.4876</v>
      </c>
      <c r="I5" s="50">
        <f t="shared" si="2"/>
        <v>1</v>
      </c>
      <c r="J5" t="str">
        <f>IF(FT!B5&lt;&gt;"",FT!E5,"")</f>
        <v>0 [1.200453]</v>
      </c>
      <c r="K5">
        <f>IF(FT!B5&lt;&gt;"",IF(FT!C5&lt;&gt;"",FT!C5,F5/$M$3*$M$4),"")</f>
        <v>1.20045</v>
      </c>
      <c r="L5" t="s">
        <v>54</v>
      </c>
      <c r="M5" s="52">
        <f ca="1">IF(M3&gt;0,MIN(FT_E),0)</f>
        <v>3.4113600000000002</v>
      </c>
      <c r="N5" s="52">
        <f ca="1">IF(M3&gt;0,ROUND(M5,1),0)</f>
        <v>3.4</v>
      </c>
      <c r="P5">
        <f t="shared" ref="P5:P27" si="10">P4+1</f>
        <v>2</v>
      </c>
      <c r="Q5">
        <f>IF(S5=1998,0,R4)</f>
        <v>0</v>
      </c>
      <c r="R5">
        <f>IF(S5=1998,0,S5)</f>
        <v>0</v>
      </c>
      <c r="S5">
        <f t="array" ref="S5">MAX(IF(ft_nq=P5,row_n))</f>
        <v>0</v>
      </c>
      <c r="T5">
        <f t="shared" ref="T5:T27" si="11">R5-Q5+1</f>
        <v>1</v>
      </c>
      <c r="V5" t="s">
        <v>210</v>
      </c>
      <c r="W5" s="23">
        <f>IF(ISERROR(W3-W2)=FALSE,W3-W2,0)</f>
        <v>4.604699999999994</v>
      </c>
      <c r="Y5" s="75">
        <f t="shared" si="3"/>
        <v>8.5572126365791608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4.5888</v>
      </c>
      <c r="H6" s="50">
        <f>IF(FT!B6&lt;&gt;"",FT!B6*100,"")</f>
        <v>38.753700000000002</v>
      </c>
      <c r="I6" s="50">
        <f t="shared" si="2"/>
        <v>1</v>
      </c>
      <c r="J6" t="str">
        <f>IF(FT!B6&lt;&gt;"",FT!E6,"")</f>
        <v>0 [1.599759]</v>
      </c>
      <c r="K6">
        <f>IF(FT!B6&lt;&gt;"",IF(FT!C6&lt;&gt;"",FT!C6,F6/$M$3*$M$4),"")</f>
        <v>1.5997600000000001</v>
      </c>
      <c r="L6" t="s">
        <v>55</v>
      </c>
      <c r="M6" s="52">
        <f ca="1">IF(M3&gt;0,MAX(FT_E),0)</f>
        <v>4.6727100000000004</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-0.44552702362753199</v>
      </c>
      <c r="Y6" s="75">
        <f t="shared" si="3"/>
        <v>8.4452798117154817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4.5587200000000001</v>
      </c>
      <c r="H7" s="50">
        <f>IF(FT!B7&lt;&gt;"",FT!B7*100,"")</f>
        <v>38.1494</v>
      </c>
      <c r="I7" s="50">
        <f t="shared" si="2"/>
        <v>1</v>
      </c>
      <c r="J7" t="str">
        <f>IF(FT!B7&lt;&gt;"",FT!E7,"")</f>
        <v>0 [2.009008]</v>
      </c>
      <c r="K7">
        <f>IF(FT!B7&lt;&gt;"",IF(FT!C7&lt;&gt;"",FT!C7,F7/$M$3*$M$4),"")</f>
        <v>2.00901</v>
      </c>
      <c r="L7" t="s">
        <v>56</v>
      </c>
      <c r="M7" s="366">
        <f ca="1">IF(M3&gt;0,MIN(FT_PH),0)</f>
        <v>35.7029</v>
      </c>
      <c r="N7" s="52">
        <f ca="1">IF(M3&gt;0,ROUND(M7,1),0)</f>
        <v>35.700000000000003</v>
      </c>
      <c r="P7">
        <f t="shared" si="10"/>
        <v>4</v>
      </c>
      <c r="Q7">
        <f t="shared" si="12"/>
        <v>0</v>
      </c>
      <c r="R7">
        <f t="shared" si="13"/>
        <v>0</v>
      </c>
      <c r="S7">
        <f t="array" ref="S7">MAX(IF(ft_nq=P7,row_n))</f>
        <v>0</v>
      </c>
      <c r="T7">
        <f t="shared" si="11"/>
        <v>1</v>
      </c>
      <c r="V7" t="s">
        <v>212</v>
      </c>
      <c r="W7" s="23">
        <f>DEGREES(ATAN(W6))</f>
        <v>-24.01426408263438</v>
      </c>
      <c r="X7" s="106">
        <v>0.05</v>
      </c>
      <c r="Y7" s="75">
        <f t="shared" si="3"/>
        <v>8.3684455285694224</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0.84224803927868497</v>
      </c>
      <c r="E8" s="50">
        <f t="shared" si="1"/>
        <v>4.239235128206329E-5</v>
      </c>
      <c r="F8">
        <f t="shared" si="6"/>
        <v>6</v>
      </c>
      <c r="G8" s="50">
        <f>IF(FT!A8&lt;&gt;"",FT!A8*10,"")</f>
        <v>4.5263200000000001</v>
      </c>
      <c r="H8" s="50">
        <f>IF(FT!B8&lt;&gt;"",FT!B8*100,"")</f>
        <v>37.624299999999998</v>
      </c>
      <c r="I8" s="50">
        <f t="shared" si="2"/>
        <v>1</v>
      </c>
      <c r="J8" t="str">
        <f>IF(FT!B8&lt;&gt;"",FT!E8,"")</f>
        <v>0 [2.415504]</v>
      </c>
      <c r="K8">
        <f>IF(FT!B8&lt;&gt;"",IF(FT!C8&lt;&gt;"",FT!C8,F8/$M$3*$M$4),"")</f>
        <v>2.4155000000000002</v>
      </c>
      <c r="L8" t="s">
        <v>57</v>
      </c>
      <c r="M8" s="52">
        <f ca="1">IF(M3&gt;0,MAX(FT_PH),0)</f>
        <v>49.825299999999999</v>
      </c>
      <c r="N8" s="52">
        <f ca="1">IF(M3&gt;0,ROUND(M8,1),0)</f>
        <v>49.8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8.3123376164301241</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0</v>
      </c>
      <c r="AO8">
        <f t="shared" si="4"/>
        <v>1</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4.48827</v>
      </c>
      <c r="H9" s="50">
        <f>IF(FT!B9&lt;&gt;"",FT!B9*100,"")</f>
        <v>37.229700000000001</v>
      </c>
      <c r="I9" s="50">
        <f t="shared" si="2"/>
        <v>1</v>
      </c>
      <c r="J9" t="str">
        <f>IF(FT!B9&lt;&gt;"",FT!E9,"")</f>
        <v>0 [2.819743]</v>
      </c>
      <c r="K9">
        <f>IF(FT!B9&lt;&gt;"",IF(FT!C9&lt;&gt;"",FT!C9,F9/$M$3*$M$4),"")</f>
        <v>2.8197399999999999</v>
      </c>
      <c r="L9" t="s">
        <v>222</v>
      </c>
      <c r="M9" s="74">
        <f ca="1">IF(M3&gt;0,IF(COUNT(FT_E)&gt;0,AVERAGE(FT_E),0),0)</f>
        <v>3.7197342105263158</v>
      </c>
      <c r="N9" s="365">
        <f ca="1">IF(M3&gt;0,IF(COUNT(FT_PH)&gt;0,AVERAGE(FT_PH),0),0)</f>
        <v>44.007047368421055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8.2948886764833674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2.2220144636621111E-4</v>
      </c>
      <c r="D10" s="50">
        <f>IF(hist!$D$2&gt;0,hist!B10/hist!$D$2,0)</f>
        <v>0.72448189835166643</v>
      </c>
      <c r="E10" s="50">
        <f t="shared" si="1"/>
        <v>6.3640932711193118E-5</v>
      </c>
      <c r="F10">
        <f t="shared" si="6"/>
        <v>8</v>
      </c>
      <c r="G10" s="50">
        <f>IF(FT!A10&lt;&gt;"",FT!A10*10,"")</f>
        <v>4.45139</v>
      </c>
      <c r="H10" s="50">
        <f>IF(FT!B10&lt;&gt;"",FT!B10*100,"")</f>
        <v>36.911500000000004</v>
      </c>
      <c r="I10" s="50">
        <f t="shared" si="2"/>
        <v>1</v>
      </c>
      <c r="J10" t="str">
        <f>IF(FT!B10&lt;&gt;"",FT!E10,"")</f>
        <v>0 [3.228640]</v>
      </c>
      <c r="K10">
        <f>IF(FT!B10&lt;&gt;"",IF(FT!C10&lt;&gt;"",FT!C10,F10/$M$3*$M$4),"")</f>
        <v>3.22864</v>
      </c>
      <c r="M10">
        <v>2</v>
      </c>
      <c r="P10">
        <f t="shared" si="10"/>
        <v>7</v>
      </c>
      <c r="Q10">
        <f t="shared" si="12"/>
        <v>0</v>
      </c>
      <c r="R10">
        <f t="shared" si="13"/>
        <v>0</v>
      </c>
      <c r="S10">
        <f t="array" ref="S10">MAX(IF(ft_nq=P10,row_n))</f>
        <v>0</v>
      </c>
      <c r="T10">
        <f t="shared" si="11"/>
        <v>1</v>
      </c>
      <c r="V10" t="s">
        <v>215</v>
      </c>
      <c r="X10" s="71" t="s">
        <v>270</v>
      </c>
      <c r="Y10" s="75">
        <f t="shared" si="3"/>
        <v>8.2921289754436263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4.4111700000000003</v>
      </c>
      <c r="H11" s="50">
        <f>IF(FT!B11&lt;&gt;"",FT!B11*100,"")</f>
        <v>36.746699999999997</v>
      </c>
      <c r="I11" s="50">
        <f t="shared" si="2"/>
        <v>1</v>
      </c>
      <c r="J11" t="str">
        <f>IF(FT!B11&lt;&gt;"",FT!E11,"")</f>
        <v>0 [3.636968]</v>
      </c>
      <c r="K11">
        <f>IF(FT!B11&lt;&gt;"",IF(FT!C11&lt;&gt;"",FT!C11,F11/$M$3*$M$4),"")</f>
        <v>3.6369699999999998</v>
      </c>
      <c r="M11" s="49">
        <f>MAX(IF(ft_nq=1,row_n))</f>
        <v>0</v>
      </c>
      <c r="P11">
        <f t="shared" si="10"/>
        <v>8</v>
      </c>
      <c r="Q11">
        <f t="shared" si="12"/>
        <v>0</v>
      </c>
      <c r="R11">
        <f t="shared" si="13"/>
        <v>0</v>
      </c>
      <c r="S11">
        <f t="array" ref="S11">MAX(IF(ft_nq=P11,row_n))</f>
        <v>0</v>
      </c>
      <c r="T11">
        <f t="shared" si="11"/>
        <v>1</v>
      </c>
      <c r="V11" s="71" t="s">
        <v>216</v>
      </c>
      <c r="W11" s="23">
        <f>FT!H11*100</f>
        <v>35.7029</v>
      </c>
      <c r="Y11" s="75">
        <f t="shared" si="3"/>
        <v>8.3303749345411742</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4.3688500000000001</v>
      </c>
      <c r="H12" s="50">
        <f>IF(FT!B12&lt;&gt;"",FT!B12*100,"")</f>
        <v>36.6464</v>
      </c>
      <c r="I12" s="50">
        <f t="shared" si="2"/>
        <v>1</v>
      </c>
      <c r="J12" t="str">
        <f>IF(FT!B12&lt;&gt;"",FT!E12,"")</f>
        <v>0 [4.047941]</v>
      </c>
      <c r="K12">
        <f>IF(FT!B12&lt;&gt;"",IF(FT!C12&lt;&gt;"",FT!C12,F12/$M$3*$M$4),"")</f>
        <v>4.0479399999999996</v>
      </c>
      <c r="M12">
        <f>M11+1</f>
        <v>1</v>
      </c>
      <c r="P12">
        <f t="shared" si="10"/>
        <v>9</v>
      </c>
      <c r="Q12">
        <f t="shared" si="12"/>
        <v>0</v>
      </c>
      <c r="R12">
        <f t="shared" si="13"/>
        <v>0</v>
      </c>
      <c r="S12">
        <f t="array" ref="S12">MAX(IF(ft_nq=P12,row_n))</f>
        <v>0</v>
      </c>
      <c r="T12">
        <f t="shared" si="11"/>
        <v>1</v>
      </c>
      <c r="V12" s="71" t="s">
        <v>217</v>
      </c>
      <c r="W12" s="23">
        <f>FT!H12*100</f>
        <v>49.825299999999999</v>
      </c>
      <c r="Y12" s="75">
        <f t="shared" si="3"/>
        <v>8.3881112878675168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2.3331225195002796E-3</v>
      </c>
      <c r="D13" s="50">
        <f>IF(hist!$D$2&gt;0,hist!B13/hist!$D$2,0)</f>
        <v>0.61348661520907843</v>
      </c>
      <c r="E13" s="50">
        <f t="shared" si="1"/>
        <v>1.1522836836240688E-4</v>
      </c>
      <c r="F13">
        <f t="shared" si="6"/>
        <v>11</v>
      </c>
      <c r="G13" s="50">
        <f>IF(FT!A13&lt;&gt;"",FT!A13*10,"")</f>
        <v>4.3219000000000003</v>
      </c>
      <c r="H13" s="50">
        <f>IF(FT!B13&lt;&gt;"",FT!B13*100,"")</f>
        <v>36.643900000000002</v>
      </c>
      <c r="I13" s="50">
        <f t="shared" si="2"/>
        <v>1</v>
      </c>
      <c r="J13" t="str">
        <f>IF(FT!B13&lt;&gt;"",FT!E13,"")</f>
        <v>0 [4.446001]</v>
      </c>
      <c r="K13">
        <f>IF(FT!B13&lt;&gt;"",IF(FT!C13&lt;&gt;"",FT!C13,F13/$M$3*$M$4),"")</f>
        <v>4.4459999999999997</v>
      </c>
      <c r="M13" s="49">
        <f t="array" ref="M13">MAX(IF(ft_nq=2,row_n))</f>
        <v>0</v>
      </c>
      <c r="P13">
        <f t="shared" si="10"/>
        <v>10</v>
      </c>
      <c r="Q13">
        <f t="shared" si="12"/>
        <v>0</v>
      </c>
      <c r="R13">
        <f t="shared" si="13"/>
        <v>0</v>
      </c>
      <c r="S13">
        <f t="array" ref="S13">MAX(IF(ft_nq=P13,row_n))</f>
        <v>0</v>
      </c>
      <c r="T13">
        <f t="shared" si="11"/>
        <v>1</v>
      </c>
      <c r="V13" s="71" t="s">
        <v>219</v>
      </c>
      <c r="W13">
        <f>FT!H13</f>
        <v>95</v>
      </c>
      <c r="Y13" s="75">
        <f t="shared" si="3"/>
        <v>8.4786552210833204</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4.27461</v>
      </c>
      <c r="H14" s="50">
        <f>IF(FT!B14&lt;&gt;"",FT!B14*100,"")</f>
        <v>36.728899999999996</v>
      </c>
      <c r="I14" s="50">
        <f t="shared" si="2"/>
        <v>1</v>
      </c>
      <c r="J14" t="str">
        <f>IF(FT!B14&lt;&gt;"",FT!E14,"")</f>
        <v>0 [4.852857]</v>
      </c>
      <c r="K14">
        <f>IF(FT!B14&lt;&gt;"",IF(FT!C14&lt;&gt;"",FT!C14,F14/$M$3*$M$4),"")</f>
        <v>4.8528599999999997</v>
      </c>
      <c r="M14">
        <f>M13+1</f>
        <v>1</v>
      </c>
      <c r="P14">
        <f t="shared" si="10"/>
        <v>11</v>
      </c>
      <c r="Q14">
        <f t="shared" si="12"/>
        <v>0</v>
      </c>
      <c r="R14">
        <f t="shared" si="13"/>
        <v>0</v>
      </c>
      <c r="S14">
        <f t="array" ref="S14">MAX(IF(ft_nq=P14,row_n))</f>
        <v>0</v>
      </c>
      <c r="T14">
        <f t="shared" si="11"/>
        <v>1</v>
      </c>
      <c r="V14" s="71" t="s">
        <v>221</v>
      </c>
      <c r="W14">
        <f>FT!H14</f>
        <v>42</v>
      </c>
      <c r="Y14" s="75">
        <f t="shared" si="3"/>
        <v>8.5923394180989607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2.5182903914721222E-2</v>
      </c>
      <c r="D15" s="50">
        <f>IF(hist!$D$2&gt;0,hist!B15/hist!$D$2,0)</f>
        <v>0.52025358053512272</v>
      </c>
      <c r="E15" s="50">
        <f t="shared" si="1"/>
        <v>1.6938471460455832E-4</v>
      </c>
      <c r="F15">
        <f t="shared" si="6"/>
        <v>13</v>
      </c>
      <c r="G15" s="50">
        <f>IF(FT!A15&lt;&gt;"",FT!A15*10,"")</f>
        <v>4.2287400000000002</v>
      </c>
      <c r="H15" s="50">
        <f>IF(FT!B15&lt;&gt;"",FT!B15*100,"")</f>
        <v>36.844799999999999</v>
      </c>
      <c r="I15" s="50">
        <f t="shared" si="2"/>
        <v>1</v>
      </c>
      <c r="J15" t="str">
        <f>IF(FT!B15&lt;&gt;"",FT!E15,"")</f>
        <v>0 [5.258218]</v>
      </c>
      <c r="K15">
        <f>IF(FT!B15&lt;&gt;"",IF(FT!C15&lt;&gt;"",FT!C15,F15/$M$3*$M$4),"")</f>
        <v>5.2582199999999997</v>
      </c>
      <c r="M15">
        <f t="array" ref="M15">MAX(IF(ft_nq=3,row_n))</f>
        <v>0</v>
      </c>
      <c r="P15">
        <f t="shared" si="10"/>
        <v>12</v>
      </c>
      <c r="Q15">
        <f t="shared" si="12"/>
        <v>0</v>
      </c>
      <c r="R15">
        <f t="shared" si="13"/>
        <v>0</v>
      </c>
      <c r="S15">
        <f t="array" ref="S15">MAX(IF(ft_nq=P15,row_n))</f>
        <v>0</v>
      </c>
      <c r="T15">
        <f t="shared" si="11"/>
        <v>1</v>
      </c>
      <c r="V15" s="23">
        <f>FT!G15*10</f>
        <v>3.53878</v>
      </c>
      <c r="W15" s="23">
        <f>FT!H15*100</f>
        <v>35.7029</v>
      </c>
      <c r="Y15" s="75">
        <f t="shared" si="3"/>
        <v>8.7129499567246977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4.1836000000000002</v>
      </c>
      <c r="H16" s="50">
        <f>IF(FT!B16&lt;&gt;"",FT!B16*100,"")</f>
        <v>37.076700000000002</v>
      </c>
      <c r="I16" s="50">
        <f t="shared" si="2"/>
        <v>1</v>
      </c>
      <c r="J16" t="str">
        <f>IF(FT!B16&lt;&gt;"",FT!E16,"")</f>
        <v>0 [5.664120]</v>
      </c>
      <c r="K16">
        <f>IF(FT!B16&lt;&gt;"",IF(FT!C16&lt;&gt;"",FT!C16,F16/$M$3*$M$4),"")</f>
        <v>5.6641199999999996</v>
      </c>
      <c r="M16">
        <f>M15+1</f>
        <v>1</v>
      </c>
      <c r="P16">
        <f t="shared" si="10"/>
        <v>13</v>
      </c>
      <c r="Q16">
        <f t="shared" si="12"/>
        <v>0</v>
      </c>
      <c r="R16">
        <f t="shared" si="13"/>
        <v>0</v>
      </c>
      <c r="S16">
        <f t="array" ref="S16">MAX(IF(ft_nq=P16,row_n))</f>
        <v>0</v>
      </c>
      <c r="T16">
        <f t="shared" si="11"/>
        <v>1</v>
      </c>
      <c r="V16" s="23">
        <f>FT!G16*10</f>
        <v>3.6006</v>
      </c>
      <c r="W16" s="23">
        <f>FT!H16*100</f>
        <v>49.825299999999999</v>
      </c>
      <c r="Y16" s="75">
        <f t="shared" si="3"/>
        <v>8.8623912419925421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4.1385300000000003</v>
      </c>
      <c r="H17" s="50">
        <f>IF(FT!B17&lt;&gt;"",FT!B17*100,"")</f>
        <v>37.368400000000001</v>
      </c>
      <c r="I17" s="50">
        <f t="shared" si="2"/>
        <v>1</v>
      </c>
      <c r="J17" t="str">
        <f>IF(FT!B17&lt;&gt;"",FT!E17,"")</f>
        <v>0 [6.072613]</v>
      </c>
      <c r="K17">
        <f>IF(FT!B17&lt;&gt;"",IF(FT!C17&lt;&gt;"",FT!C17,F17/$M$3*$M$4),"")</f>
        <v>6.0726100000000001</v>
      </c>
      <c r="M17">
        <f>M3+1</f>
        <v>96</v>
      </c>
      <c r="P17">
        <f t="shared" si="10"/>
        <v>14</v>
      </c>
      <c r="Q17">
        <f t="shared" si="12"/>
        <v>0</v>
      </c>
      <c r="R17">
        <f t="shared" si="13"/>
        <v>0</v>
      </c>
      <c r="S17">
        <f t="array" ref="S17">MAX(IF(ft_nq=P17,row_n))</f>
        <v>0</v>
      </c>
      <c r="T17">
        <f t="shared" si="11"/>
        <v>1</v>
      </c>
      <c r="V17" t="s">
        <v>1522</v>
      </c>
      <c r="Y17" s="75">
        <f t="shared" si="3"/>
        <v>9.029389662513017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2.3608949505504077E-2</v>
      </c>
      <c r="D18" s="50">
        <f>IF(hist!$D$2&gt;0,hist!B18/hist!$D$2,0)</f>
        <v>0.46399085015475044</v>
      </c>
      <c r="E18" s="50">
        <f t="shared" si="1"/>
        <v>2.9716369761879154E-4</v>
      </c>
      <c r="F18">
        <f t="shared" si="6"/>
        <v>16</v>
      </c>
      <c r="G18" s="50">
        <f>IF(FT!A18&lt;&gt;"",FT!A18*10,"")</f>
        <v>4.0948099999999998</v>
      </c>
      <c r="H18" s="50">
        <f>IF(FT!B18&lt;&gt;"",FT!B18*100,"")</f>
        <v>37.744100000000003</v>
      </c>
      <c r="I18" s="50">
        <f t="shared" si="2"/>
        <v>1</v>
      </c>
      <c r="J18" t="str">
        <f>IF(FT!B18&lt;&gt;"",FT!E18,"")</f>
        <v>0 [6.477485]</v>
      </c>
      <c r="K18">
        <f>IF(FT!B18&lt;&gt;"",IF(FT!C18&lt;&gt;"",FT!C18,F18/$M$3*$M$4),"")</f>
        <v>6.4774900000000004</v>
      </c>
      <c r="P18">
        <f t="shared" si="10"/>
        <v>15</v>
      </c>
      <c r="Q18">
        <f t="shared" si="12"/>
        <v>0</v>
      </c>
      <c r="R18">
        <f t="shared" si="13"/>
        <v>0</v>
      </c>
      <c r="S18">
        <f t="array" ref="S18">MAX(IF(ft_nq=P18,row_n))</f>
        <v>0</v>
      </c>
      <c r="T18">
        <f t="shared" si="11"/>
        <v>1</v>
      </c>
      <c r="V18" s="288">
        <f>M!B18*100</f>
        <v>55.008800000000001</v>
      </c>
      <c r="W18" s="287">
        <f>100-M!B19*100</f>
        <v>46.496700000000004</v>
      </c>
      <c r="X18" t="str">
        <f>"(" &amp; ROUND(V18,1) &amp; " , " &amp; ROUND(100-W18,1) &amp; ")"</f>
        <v>(55 , 53.5)</v>
      </c>
      <c r="Y18" s="75">
        <f t="shared" si="3"/>
        <v>9.2175461132506769</v>
      </c>
      <c r="Z18">
        <f>M!B18*100</f>
        <v>55.008800000000001</v>
      </c>
      <c r="AA18">
        <f>100-M!B19*100</f>
        <v>46.496700000000004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4.0506700000000002</v>
      </c>
      <c r="H19" s="50">
        <f>IF(FT!B19&lt;&gt;"",FT!B19*100,"")</f>
        <v>38.260399999999997</v>
      </c>
      <c r="I19" s="50">
        <f t="shared" si="2"/>
        <v>1</v>
      </c>
      <c r="J19" t="str">
        <f>IF(FT!B19&lt;&gt;"",FT!E19,"")</f>
        <v>0 [6.884825]</v>
      </c>
      <c r="K19">
        <f>IF(FT!B19&lt;&gt;"",IF(FT!C19&lt;&gt;"",FT!C19,F19/$M$3*$M$4),"")</f>
        <v>6.88483</v>
      </c>
      <c r="P19">
        <f t="shared" si="10"/>
        <v>16</v>
      </c>
      <c r="Q19">
        <f t="shared" si="12"/>
        <v>0</v>
      </c>
      <c r="R19">
        <f t="shared" si="13"/>
        <v>0</v>
      </c>
      <c r="S19">
        <f t="array" ref="S19">MAX(IF(ft_nq=P19,row_n))</f>
        <v>0</v>
      </c>
      <c r="T19">
        <f t="shared" si="11"/>
        <v>1</v>
      </c>
      <c r="V19" t="s">
        <v>1521</v>
      </c>
      <c r="Y19" s="75">
        <f t="shared" si="3"/>
        <v>9.4454497651005873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4.0069800000000004</v>
      </c>
      <c r="H20" s="50">
        <f>IF(FT!B20&lt;&gt;"",FT!B20*100,"")</f>
        <v>38.936799999999998</v>
      </c>
      <c r="I20" s="50">
        <f t="shared" si="2"/>
        <v>1</v>
      </c>
      <c r="J20" t="str">
        <f>IF(FT!B20&lt;&gt;"",FT!E20,"")</f>
        <v>0 [7.294143]</v>
      </c>
      <c r="K20">
        <f>IF(FT!B20&lt;&gt;"",IF(FT!C20&lt;&gt;"",FT!C20,F20/$M$3*$M$4),"")</f>
        <v>7.2941399999999996</v>
      </c>
      <c r="P20">
        <f t="shared" si="10"/>
        <v>17</v>
      </c>
      <c r="Q20">
        <f t="shared" si="12"/>
        <v>0</v>
      </c>
      <c r="R20">
        <f t="shared" si="13"/>
        <v>0</v>
      </c>
      <c r="S20">
        <f t="array" ref="S20">MAX(IF(ft_nq=P20,row_n))</f>
        <v>0</v>
      </c>
      <c r="T20">
        <f t="shared" si="11"/>
        <v>1</v>
      </c>
      <c r="V20" s="56">
        <v>50</v>
      </c>
      <c r="W20">
        <v>50</v>
      </c>
      <c r="Y20" s="75">
        <f t="shared" si="3"/>
        <v>9.7172434102491145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다정한</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2.6182711432525829E-2</v>
      </c>
      <c r="D21" s="50">
        <f>IF(hist!$D$2&gt;0,hist!B21/hist!$D$2,0)</f>
        <v>0.40478551933921347</v>
      </c>
      <c r="E21" s="50">
        <f t="shared" si="1"/>
        <v>5.1155989191839816E-4</v>
      </c>
      <c r="F21">
        <f t="shared" si="6"/>
        <v>19</v>
      </c>
      <c r="G21" s="50">
        <f>IF(FT!A21&lt;&gt;"",FT!A21*10,"")</f>
        <v>3.9665499999999998</v>
      </c>
      <c r="H21" s="50">
        <f>IF(FT!B21&lt;&gt;"",FT!B21*100,"")</f>
        <v>39.732399999999998</v>
      </c>
      <c r="I21" s="50">
        <f t="shared" si="2"/>
        <v>1</v>
      </c>
      <c r="J21" t="str">
        <f>IF(FT!B21&lt;&gt;"",FT!E21,"")</f>
        <v>0 [7.696015]</v>
      </c>
      <c r="K21">
        <f>IF(FT!B21&lt;&gt;"",IF(FT!C21&lt;&gt;"",FT!C21,F21/$M$3*$M$4),"")</f>
        <v>7.6960100000000002</v>
      </c>
      <c r="P21">
        <f t="shared" si="10"/>
        <v>18</v>
      </c>
      <c r="Q21">
        <f t="shared" si="12"/>
        <v>0</v>
      </c>
      <c r="R21">
        <f t="shared" si="13"/>
        <v>0</v>
      </c>
      <c r="S21">
        <f t="array" ref="S21">MAX(IF(ft_nq=P21,row_n))</f>
        <v>0</v>
      </c>
      <c r="T21">
        <f t="shared" si="11"/>
        <v>1</v>
      </c>
      <c r="V21" s="288">
        <f>Measurement!DK17*100</f>
        <v>83.900776701848585</v>
      </c>
      <c r="W21" s="287">
        <f>'R3'!I3</f>
        <v>42.820397422789704</v>
      </c>
      <c r="X21" t="str">
        <f>"(" &amp; ROUND(V21,1) &amp; " , " &amp; ROUND(W21,1) &amp; ")" &amp; CHAR(10) &amp; AR26</f>
        <v>(83.9 , 42.8)
다정한</v>
      </c>
      <c r="Y21" s="75">
        <f t="shared" si="3"/>
        <v>10.016866042278554</v>
      </c>
      <c r="AA21">
        <f>100-M!B19*100</f>
        <v>46.496700000000004</v>
      </c>
      <c r="AC21">
        <f>'R3'!I3</f>
        <v>42.820397422789704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3.92713</v>
      </c>
      <c r="H22" s="50">
        <f>IF(FT!B22&lt;&gt;"",FT!B22*100,"")</f>
        <v>40.5366</v>
      </c>
      <c r="I22" s="50">
        <f t="shared" si="2"/>
        <v>1</v>
      </c>
      <c r="J22" t="str">
        <f>IF(FT!B22&lt;&gt;"",FT!E22,"")</f>
        <v>0 [8.104156]</v>
      </c>
      <c r="K22">
        <f>IF(FT!B22&lt;&gt;"",IF(FT!C22&lt;&gt;"",FT!C22,F22/$M$3*$M$4),"")</f>
        <v>8.1041600000000003</v>
      </c>
      <c r="P22">
        <f t="shared" si="10"/>
        <v>19</v>
      </c>
      <c r="Q22">
        <f t="shared" si="12"/>
        <v>0</v>
      </c>
      <c r="R22">
        <f t="shared" si="13"/>
        <v>0</v>
      </c>
      <c r="S22">
        <f t="array" ref="S22">MAX(IF(ft_nq=P22,row_n))</f>
        <v>0</v>
      </c>
      <c r="T22">
        <f t="shared" si="11"/>
        <v>1</v>
      </c>
      <c r="V22" s="300">
        <f>X23</f>
        <v>90</v>
      </c>
      <c r="W22" s="300">
        <f>X23</f>
        <v>90</v>
      </c>
      <c r="X22" t="s">
        <v>1188</v>
      </c>
      <c r="Y22" s="75">
        <f t="shared" si="3"/>
        <v>10.322194579756719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2.503478428245387E-2</v>
      </c>
      <c r="D23" s="50">
        <f>IF(hist!$D$2&gt;0,hist!B23/hist!$D$2,0)</f>
        <v>0.36205319360340682</v>
      </c>
      <c r="E23" s="50">
        <f t="shared" si="1"/>
        <v>7.2710399246906645E-4</v>
      </c>
      <c r="F23">
        <f t="shared" si="6"/>
        <v>21</v>
      </c>
      <c r="G23" s="50">
        <f>IF(FT!A23&lt;&gt;"",FT!A23*10,"")</f>
        <v>3.8893899999999997</v>
      </c>
      <c r="H23" s="50">
        <f>IF(FT!B23&lt;&gt;"",FT!B23*100,"")</f>
        <v>41.295700000000004</v>
      </c>
      <c r="I23" s="50">
        <f t="shared" si="2"/>
        <v>1</v>
      </c>
      <c r="J23" t="str">
        <f>IF(FT!B23&lt;&gt;"",FT!E23,"")</f>
        <v>0 [8.508547]</v>
      </c>
      <c r="K23">
        <f>IF(FT!B23&lt;&gt;"",IF(FT!C23&lt;&gt;"",FT!C23,F23/$M$3*$M$4),"")</f>
        <v>8.5085499999999996</v>
      </c>
      <c r="P23">
        <f t="shared" si="10"/>
        <v>20</v>
      </c>
      <c r="Q23">
        <f t="shared" si="12"/>
        <v>0</v>
      </c>
      <c r="R23">
        <f t="shared" si="13"/>
        <v>0</v>
      </c>
      <c r="S23">
        <f t="array" ref="S23">MAX(IF(ft_nq=P23,row_n))</f>
        <v>0</v>
      </c>
      <c r="T23">
        <f t="shared" si="11"/>
        <v>1</v>
      </c>
      <c r="V23" s="300">
        <f>100-X23</f>
        <v>10</v>
      </c>
      <c r="W23" s="300">
        <f>X23</f>
        <v>90</v>
      </c>
      <c r="X23">
        <v>90</v>
      </c>
      <c r="Y23" s="75">
        <f t="shared" si="3"/>
        <v>10.617526141631465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3.8521300000000003</v>
      </c>
      <c r="H24" s="50">
        <f>IF(FT!B24&lt;&gt;"",FT!B24*100,"")</f>
        <v>42.0732</v>
      </c>
      <c r="I24" s="50">
        <f t="shared" si="2"/>
        <v>1</v>
      </c>
      <c r="J24" t="str">
        <f>IF(FT!B24&lt;&gt;"",FT!E24,"")</f>
        <v>0 [8.916775]</v>
      </c>
      <c r="K24">
        <f>IF(FT!B24&lt;&gt;"",IF(FT!C24&lt;&gt;"",FT!C24,F24/$M$3*$M$4),"")</f>
        <v>8.9167699999999996</v>
      </c>
      <c r="P24">
        <f t="shared" si="10"/>
        <v>21</v>
      </c>
      <c r="Q24">
        <f t="shared" si="12"/>
        <v>0</v>
      </c>
      <c r="R24">
        <f t="shared" si="13"/>
        <v>0</v>
      </c>
      <c r="S24">
        <f t="array" ref="S24">MAX(IF(ft_nq=P24,row_n))</f>
        <v>0</v>
      </c>
      <c r="T24">
        <f t="shared" si="11"/>
        <v>1</v>
      </c>
      <c r="V24" s="300">
        <f>100-X23</f>
        <v>10</v>
      </c>
      <c r="W24" s="300">
        <f>100-X23</f>
        <v>10</v>
      </c>
      <c r="Y24" s="75">
        <f t="shared" si="3"/>
        <v>10.922061301150272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1</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3.8164400000000001</v>
      </c>
      <c r="H25" s="50">
        <f>IF(FT!B25&lt;&gt;"",FT!B25*100,"")</f>
        <v>42.960100000000004</v>
      </c>
      <c r="I25" s="50">
        <f t="shared" si="2"/>
        <v>1</v>
      </c>
      <c r="J25" t="str">
        <f>IF(FT!B25&lt;&gt;"",FT!E25,"")</f>
        <v>0 [9.320549]</v>
      </c>
      <c r="K25">
        <f>IF(FT!B25&lt;&gt;"",IF(FT!C25&lt;&gt;"",FT!C25,F25/$M$3*$M$4),"")</f>
        <v>9.3205500000000008</v>
      </c>
      <c r="P25">
        <f t="shared" si="10"/>
        <v>22</v>
      </c>
      <c r="Q25">
        <f t="shared" si="12"/>
        <v>0</v>
      </c>
      <c r="R25">
        <f t="shared" si="13"/>
        <v>0</v>
      </c>
      <c r="S25">
        <f t="array" ref="S25">MAX(IF(ft_nq=P25,row_n))</f>
        <v>0</v>
      </c>
      <c r="T25">
        <f t="shared" si="11"/>
        <v>1</v>
      </c>
      <c r="V25" s="300">
        <f>X23</f>
        <v>90</v>
      </c>
      <c r="W25" s="300">
        <f>100-X23</f>
        <v>10</v>
      </c>
      <c r="Y25" s="75">
        <f t="shared" si="3"/>
        <v>11.256589911016551</v>
      </c>
    </row>
    <row r="26" spans="1:120">
      <c r="A26" s="50">
        <f t="shared" si="5"/>
        <v>24</v>
      </c>
      <c r="B26" s="50">
        <f t="shared" si="0"/>
        <v>0.46337976470588232</v>
      </c>
      <c r="C26" s="50">
        <f>IF(FH!$C$2&gt;0,FH!A26/FH!$C$2,0)</f>
        <v>5.9716776198201663E-2</v>
      </c>
      <c r="D26" s="50">
        <f>IF(hist!$D$2&gt;0,hist!B26/hist!$D$2,0)</f>
        <v>0.30977000418475342</v>
      </c>
      <c r="E26" s="50">
        <f t="shared" si="1"/>
        <v>1.2128188079122912E-3</v>
      </c>
      <c r="F26">
        <f t="shared" si="6"/>
        <v>24</v>
      </c>
      <c r="G26" s="50">
        <f>IF(FT!A26&lt;&gt;"",FT!A26*10,"")</f>
        <v>3.7822299999999998</v>
      </c>
      <c r="H26" s="50">
        <f>IF(FT!B26&lt;&gt;"",FT!B26*100,"")</f>
        <v>43.993600000000001</v>
      </c>
      <c r="I26" s="50">
        <f t="shared" si="2"/>
        <v>1</v>
      </c>
      <c r="J26" t="str">
        <f>IF(FT!B26&lt;&gt;"",FT!E26,"")</f>
        <v>0 [9.725851]</v>
      </c>
      <c r="K26">
        <f>IF(FT!B26&lt;&gt;"",IF(FT!C26&lt;&gt;"",FT!C26,F26/$M$3*$M$4),"")</f>
        <v>9.7258499999999994</v>
      </c>
      <c r="P26">
        <f t="shared" si="10"/>
        <v>23</v>
      </c>
      <c r="Q26">
        <f t="shared" si="12"/>
        <v>0</v>
      </c>
      <c r="R26">
        <f t="shared" si="13"/>
        <v>0</v>
      </c>
      <c r="S26">
        <f t="array" ref="S26">MAX(IF(ft_nq=P26,row_n))</f>
        <v>0</v>
      </c>
      <c r="T26">
        <f t="shared" si="11"/>
        <v>1</v>
      </c>
      <c r="V26" s="300">
        <f>X23</f>
        <v>90</v>
      </c>
      <c r="W26" s="300">
        <f>X23</f>
        <v>90</v>
      </c>
      <c r="Y26" s="75">
        <f t="shared" si="3"/>
        <v>11.631656456640661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3.7535699999999999</v>
      </c>
      <c r="H27" s="50">
        <f>IF(FT!B27&lt;&gt;"",FT!B27*100,"")</f>
        <v>45.006</v>
      </c>
      <c r="I27" s="50">
        <f t="shared" si="2"/>
        <v>1</v>
      </c>
      <c r="J27" t="str">
        <f>IF(FT!B27&lt;&gt;"",FT!E27,"")</f>
        <v>0 [10.134804]</v>
      </c>
      <c r="K27">
        <f>IF(FT!B27&lt;&gt;"",IF(FT!C27&lt;&gt;"",FT!C27,F27/$M$3*$M$4),"")</f>
        <v>10.1348</v>
      </c>
      <c r="P27">
        <f t="shared" si="10"/>
        <v>24</v>
      </c>
      <c r="Q27">
        <f t="shared" si="12"/>
        <v>0</v>
      </c>
      <c r="R27">
        <f t="shared" si="13"/>
        <v>0</v>
      </c>
      <c r="S27">
        <f t="array" ref="S27">MAX(IF(ft_nq=P27,row_n))</f>
        <v>0</v>
      </c>
      <c r="T27">
        <f t="shared" si="11"/>
        <v>1</v>
      </c>
      <c r="V27" s="288">
        <v>60</v>
      </c>
      <c r="W27" s="288">
        <v>60</v>
      </c>
      <c r="X27" t="s">
        <v>1189</v>
      </c>
      <c r="Y27" s="75">
        <f t="shared" si="3"/>
        <v>11.990185343552938</v>
      </c>
      <c r="AS27" t="s">
        <v>2144</v>
      </c>
    </row>
    <row r="28" spans="1:120">
      <c r="A28" s="50">
        <f t="shared" si="5"/>
        <v>26</v>
      </c>
      <c r="B28" s="50">
        <f t="shared" si="0"/>
        <v>0.50199474509803921</v>
      </c>
      <c r="C28" s="50">
        <f>IF(FH!$C$2&gt;0,FH!A28/FH!$C$2,0)</f>
        <v>6.3845977580407151E-2</v>
      </c>
      <c r="D28" s="50">
        <f>IF(hist!$D$2&gt;0,hist!B28/hist!$D$2,0)</f>
        <v>0.2878265513617963</v>
      </c>
      <c r="E28" s="50">
        <f t="shared" si="1"/>
        <v>1.6879584006191061E-3</v>
      </c>
      <c r="F28">
        <f t="shared" si="6"/>
        <v>26</v>
      </c>
      <c r="G28" s="50">
        <f>IF(FT!A28&lt;&gt;"",FT!A28*10,"")</f>
        <v>3.7311199999999998</v>
      </c>
      <c r="H28" s="50">
        <f>IF(FT!B28&lt;&gt;"",FT!B28*100,"")</f>
        <v>45.850299999999997</v>
      </c>
      <c r="I28" s="50">
        <f t="shared" si="2"/>
        <v>1</v>
      </c>
      <c r="J28" t="str">
        <f>IF(FT!B28&lt;&gt;"",FT!E28,"")</f>
        <v>0 [10.541469]</v>
      </c>
      <c r="K28">
        <f>IF(FT!B28&lt;&gt;"",IF(FT!C28&lt;&gt;"",FT!C28,F28/$M$3*$M$4),"")</f>
        <v>10.541499999999999</v>
      </c>
      <c r="V28" s="288">
        <v>40</v>
      </c>
      <c r="W28" s="288">
        <v>60</v>
      </c>
      <c r="Y28" s="75">
        <f t="shared" si="3"/>
        <v>12.288615750766526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3.7139499999999996</v>
      </c>
      <c r="H29" s="50">
        <f>IF(FT!B29&lt;&gt;"",FT!B29*100,"")</f>
        <v>46.578399999999995</v>
      </c>
      <c r="I29" s="50">
        <f t="shared" si="2"/>
        <v>1</v>
      </c>
      <c r="J29" t="str">
        <f>IF(FT!B29&lt;&gt;"",FT!E29,"")</f>
        <v>0 [10.949187]</v>
      </c>
      <c r="K29">
        <f>IF(FT!B29&lt;&gt;"",IF(FT!C29&lt;&gt;"",FT!C29,F29/$M$3*$M$4),"")</f>
        <v>10.949199999999999</v>
      </c>
      <c r="V29" s="288">
        <v>40</v>
      </c>
      <c r="W29" s="288">
        <v>40</v>
      </c>
      <c r="Y29" s="75">
        <f t="shared" si="3"/>
        <v>12.541472017663136</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3.6982399999999997</v>
      </c>
      <c r="H30" s="50">
        <f>IF(FT!B30&lt;&gt;"",FT!B30*100,"")</f>
        <v>47.235900000000001</v>
      </c>
      <c r="I30" s="50">
        <f t="shared" si="2"/>
        <v>1</v>
      </c>
      <c r="J30" t="str">
        <f>IF(FT!B30&lt;&gt;"",FT!E30,"")</f>
        <v>0 [11.352293]</v>
      </c>
      <c r="K30">
        <f>IF(FT!B30&lt;&gt;"",IF(FT!C30&lt;&gt;"",FT!C30,F30/$M$3*$M$4),"")</f>
        <v>11.3523</v>
      </c>
      <c r="V30" s="288">
        <v>60</v>
      </c>
      <c r="W30" s="288">
        <v>40</v>
      </c>
      <c r="Y30" s="75">
        <f t="shared" si="3"/>
        <v>12.772535043696463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9.7028074903071471E-2</v>
      </c>
      <c r="D31" s="50">
        <f>IF(hist!$D$2&gt;0,hist!B31/hist!$D$2,0)</f>
        <v>0.25608558745579252</v>
      </c>
      <c r="E31" s="50">
        <f t="shared" si="1"/>
        <v>2.728096910809098E-3</v>
      </c>
      <c r="F31">
        <f t="shared" si="6"/>
        <v>29</v>
      </c>
      <c r="G31" s="50">
        <f>IF(FT!A31&lt;&gt;"",FT!A31*10,"")</f>
        <v>3.6843500000000002</v>
      </c>
      <c r="H31" s="50">
        <f>IF(FT!B31&lt;&gt;"",FT!B31*100,"")</f>
        <v>47.740200000000002</v>
      </c>
      <c r="I31" s="50">
        <f t="shared" si="2"/>
        <v>1</v>
      </c>
      <c r="J31" t="str">
        <f>IF(FT!B31&lt;&gt;"",FT!E31,"")</f>
        <v>0 [11.760877]</v>
      </c>
      <c r="K31">
        <f>IF(FT!B31&lt;&gt;"",IF(FT!C31&lt;&gt;"",FT!C31,F31/$M$3*$M$4),"")</f>
        <v>11.760899999999999</v>
      </c>
      <c r="V31" s="288">
        <v>60</v>
      </c>
      <c r="W31" s="288">
        <v>60</v>
      </c>
      <c r="Y31" s="75">
        <f t="shared" si="3"/>
        <v>12.957563749372344</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3.6701800000000002</v>
      </c>
      <c r="H32" s="50">
        <f>IF(FT!B32&lt;&gt;"",FT!B32*100,"")</f>
        <v>48.222999999999999</v>
      </c>
      <c r="I32" s="50">
        <f t="shared" si="2"/>
        <v>1</v>
      </c>
      <c r="J32" t="str">
        <f>IF(FT!B32&lt;&gt;"",FT!E32,"")</f>
        <v>0 [12.167218]</v>
      </c>
      <c r="K32">
        <f>IF(FT!B32&lt;&gt;"",IF(FT!C32&lt;&gt;"",FT!C32,F32/$M$3*$M$4),"")</f>
        <v>12.167199999999999</v>
      </c>
      <c r="Y32" s="75">
        <f t="shared" si="3"/>
        <v>13.139137589981962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7.6344854767600653E-2</v>
      </c>
      <c r="D33" s="50">
        <f>IF(hist!$D$2&gt;0,hist!B33/hist!$D$2,0)</f>
        <v>0.23124997168662123</v>
      </c>
      <c r="E33" s="50">
        <f t="shared" si="1"/>
        <v>3.7178458896922669E-3</v>
      </c>
      <c r="F33">
        <f t="shared" si="6"/>
        <v>31</v>
      </c>
      <c r="G33" s="50">
        <f>IF(FT!A33&lt;&gt;"",FT!A33*10,"")</f>
        <v>3.6582699999999999</v>
      </c>
      <c r="H33" s="50">
        <f>IF(FT!B33&lt;&gt;"",FT!B33*100,"")</f>
        <v>48.582300000000004</v>
      </c>
      <c r="I33" s="50">
        <f t="shared" si="2"/>
        <v>1</v>
      </c>
      <c r="J33" t="str">
        <f>IF(FT!B33&lt;&gt;"",FT!E33,"")</f>
        <v>0 [12.575969]</v>
      </c>
      <c r="K33">
        <f>IF(FT!B33&lt;&gt;"",IF(FT!C33&lt;&gt;"",FT!C33,F33/$M$3*$M$4),"")</f>
        <v>12.576000000000001</v>
      </c>
      <c r="W33" s="23">
        <f>FH_info!G2</f>
        <v>0.49404300000000001</v>
      </c>
      <c r="Y33" s="75">
        <f t="shared" si="3"/>
        <v>13.280129678782595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3.6486499999999999</v>
      </c>
      <c r="H34" s="50">
        <f>IF(FT!B34&lt;&gt;"",FT!B34*100,"")</f>
        <v>48.8748</v>
      </c>
      <c r="I34" s="50">
        <f t="shared" si="2"/>
        <v>1</v>
      </c>
      <c r="J34" t="str">
        <f>IF(FT!B34&lt;&gt;"",FT!E34,"")</f>
        <v>0 [12.975954]</v>
      </c>
      <c r="K34">
        <f>IF(FT!B34&lt;&gt;"",IF(FT!C34&lt;&gt;"",FT!C34,F34/$M$3*$M$4),"")</f>
        <v>12.976000000000001</v>
      </c>
      <c r="V34" t="s">
        <v>1253</v>
      </c>
      <c r="W34" s="23">
        <f>IF(FH_info!G2&lt;&gt;0,(1-FH_info!G2)*100,0)</f>
        <v>50.595700000000001</v>
      </c>
      <c r="X34" t="s">
        <v>1054</v>
      </c>
      <c r="Y34" s="75">
        <f t="shared" si="3"/>
        <v>13.395310594329409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3.6409700000000003</v>
      </c>
      <c r="H35" s="50">
        <f>IF(FT!B35&lt;&gt;"",FT!B35*100,"")</f>
        <v>49.1083</v>
      </c>
      <c r="I35" s="50">
        <f t="shared" si="2"/>
        <v>1</v>
      </c>
      <c r="J35" t="str">
        <f>IF(FT!B35&lt;&gt;"",FT!E35,"")</f>
        <v>0 [13.382035]</v>
      </c>
      <c r="K35">
        <f>IF(FT!B35&lt;&gt;"",IF(FT!C35&lt;&gt;"",FT!C35,F35/$M$3*$M$4),"")</f>
        <v>13.382</v>
      </c>
      <c r="V35" s="52">
        <f>IF(V36&gt;3,100,V36/3*100)</f>
        <v>59.033333333333324</v>
      </c>
      <c r="W35" s="23">
        <f>IF(FH_info!G2*1&lt;&gt;0,(1-NORMSDIST((FH_info!G2*1-0.5308)/0.1538))*100,0)</f>
        <v>59.444418358544603</v>
      </c>
      <c r="X35" t="s">
        <v>1053</v>
      </c>
      <c r="Y35" s="75">
        <f t="shared" si="3"/>
        <v>13.487696959876075</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0.10586062455889496</v>
      </c>
      <c r="D36" s="50">
        <f>IF(hist!$D$2&gt;0,hist!B36/hist!$D$2,0)</f>
        <v>0.21284323136833241</v>
      </c>
      <c r="E36" s="50">
        <f t="shared" si="1"/>
        <v>5.8222131217928776E-3</v>
      </c>
      <c r="F36">
        <f t="shared" si="6"/>
        <v>34</v>
      </c>
      <c r="G36" s="50">
        <f>IF(FT!A36&lt;&gt;"",FT!A36*10,"")</f>
        <v>3.6381299999999999</v>
      </c>
      <c r="H36" s="50">
        <f>IF(FT!B36&lt;&gt;"",FT!B36*100,"")</f>
        <v>49.207499999999996</v>
      </c>
      <c r="I36" s="50">
        <f t="shared" si="2"/>
        <v>1</v>
      </c>
      <c r="J36" t="str">
        <f>IF(FT!B36&lt;&gt;"",FT!E36,"")</f>
        <v>0 [13.787453]</v>
      </c>
      <c r="K36">
        <f>IF(FT!B36&lt;&gt;"",IF(FT!C36&lt;&gt;"",FT!C36,F36/$M$3*$M$4),"")</f>
        <v>13.7875</v>
      </c>
      <c r="R36" s="71" t="s">
        <v>2215</v>
      </c>
      <c r="S36" t="s">
        <v>1251</v>
      </c>
      <c r="U36" t="s">
        <v>386</v>
      </c>
      <c r="V36" s="495">
        <f>FH_info!F2*1</f>
        <v>1.7709999999999999</v>
      </c>
      <c r="W36" s="495">
        <f>IF(W34&gt;=60,30/40*(W34-60)+70,IF(W34&gt;=35,35/25*(W34-35)+35,IF(W34&gt;=0,W34,0)))</f>
        <v>56.833979999999997</v>
      </c>
      <c r="X36" s="23" t="s">
        <v>388</v>
      </c>
      <c r="Y36" s="75">
        <f t="shared" si="3"/>
        <v>13.525492492022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3.6364299999999998</v>
      </c>
      <c r="H37" s="50">
        <f>IF(FT!B37&lt;&gt;"",FT!B37*100,"")</f>
        <v>49.285200000000003</v>
      </c>
      <c r="I37" s="50">
        <f t="shared" si="2"/>
        <v>1</v>
      </c>
      <c r="J37" t="str">
        <f>IF(FT!B37&lt;&gt;"",FT!E37,"")</f>
        <v>0 [14.197733]</v>
      </c>
      <c r="K37">
        <f>IF(FT!B37&lt;&gt;"",IF(FT!C37&lt;&gt;"",FT!C37,F37/$M$3*$M$4),"")</f>
        <v>14.197699999999999</v>
      </c>
      <c r="R37" s="71" t="s">
        <v>2222</v>
      </c>
      <c r="S37" t="s">
        <v>2216</v>
      </c>
      <c r="U37" t="s">
        <v>458</v>
      </c>
      <c r="V37" s="130" t="str">
        <f>IF(V36&gt;=2.5,"v","")</f>
        <v/>
      </c>
      <c r="W37" s="130" t="str">
        <f>IF(W36&gt;=60,"v","")</f>
        <v/>
      </c>
      <c r="Y37" s="75">
        <f t="shared" si="3"/>
        <v>13.553182654416558</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3.6339199999999998</v>
      </c>
      <c r="H38" s="50">
        <f>IF(FT!B38&lt;&gt;"",FT!B38*100,"")</f>
        <v>49.356400000000001</v>
      </c>
      <c r="I38" s="50">
        <f t="shared" si="2"/>
        <v>1</v>
      </c>
      <c r="J38" t="str">
        <f>IF(FT!B38&lt;&gt;"",FT!E38,"")</f>
        <v>0 [14.603299]</v>
      </c>
      <c r="K38">
        <f>IF(FT!B38&lt;&gt;"",IF(FT!C38&lt;&gt;"",FT!C38,F38/$M$3*$M$4),"")</f>
        <v>14.603300000000001</v>
      </c>
      <c r="U38" t="s">
        <v>460</v>
      </c>
      <c r="V38" s="130" t="str">
        <f>IF(V36&gt;=1,IF(V36&lt;2.5,"v",""),"")</f>
        <v>v</v>
      </c>
      <c r="W38" s="130" t="str">
        <f>IF(W36*1&gt;35,IF(W36&lt;60,"v",""),"")</f>
        <v>v</v>
      </c>
      <c r="Y38" s="75">
        <f t="shared" si="3"/>
        <v>13.582137196195845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0.14378291674686758</v>
      </c>
      <c r="D39" s="50">
        <f>IF(hist!$D$2&gt;0,hist!B39/hist!$D$2,0)</f>
        <v>0.19095581378767623</v>
      </c>
      <c r="E39" s="50">
        <f t="shared" si="1"/>
        <v>8.946723387532881E-3</v>
      </c>
      <c r="F39">
        <f t="shared" si="6"/>
        <v>37</v>
      </c>
      <c r="G39" s="50">
        <f>IF(FT!A39&lt;&gt;"",FT!A39*10,"")</f>
        <v>3.6299199999999998</v>
      </c>
      <c r="H39" s="50">
        <f>IF(FT!B39&lt;&gt;"",FT!B39*100,"")</f>
        <v>49.4251</v>
      </c>
      <c r="I39" s="50">
        <f t="shared" si="2"/>
        <v>1</v>
      </c>
      <c r="J39" t="str">
        <f>IF(FT!B39&lt;&gt;"",FT!E39,"")</f>
        <v>0 [15.008037]</v>
      </c>
      <c r="K39">
        <f>IF(FT!B39&lt;&gt;"",IF(FT!C39&lt;&gt;"",FT!C39,F39/$M$3*$M$4),"")</f>
        <v>15.007999999999999</v>
      </c>
      <c r="U39" t="s">
        <v>462</v>
      </c>
      <c r="V39" s="131" t="str">
        <f>IF(V36&lt;1,"v","")</f>
        <v/>
      </c>
      <c r="W39" s="130" t="str">
        <f>IF(W36&lt;=35,"v","")</f>
        <v/>
      </c>
      <c r="Y39" s="75">
        <f t="shared" si="3"/>
        <v>13.616030105346676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3.62425</v>
      </c>
      <c r="H40" s="50">
        <f>IF(FT!B40&lt;&gt;"",FT!B40*100,"")</f>
        <v>49.557200000000002</v>
      </c>
      <c r="I40" s="50">
        <f t="shared" si="2"/>
        <v>1</v>
      </c>
      <c r="J40" t="str">
        <f>IF(FT!B40&lt;&gt;"",FT!E40,"")</f>
        <v>0 [15.414373]</v>
      </c>
      <c r="K40">
        <f>IF(FT!B40&lt;&gt;"",IF(FT!C40&lt;&gt;"",FT!C40,F40/$M$3*$M$4),"")</f>
        <v>15.414400000000001</v>
      </c>
      <c r="V40" s="287" t="str">
        <f>IF(V36&lt;1,lang!B231,IF(V36&lt;2.5,lang!B230,lang!B229))</f>
        <v>보 통</v>
      </c>
      <c r="W40" s="287" t="str">
        <f>IF(W36&lt;=35,lang!B242,IF(W36&lt;60,lang!B241,lang!B240))</f>
        <v>보 통</v>
      </c>
      <c r="X40" t="s">
        <v>1055</v>
      </c>
      <c r="Y40" s="75">
        <f t="shared" si="3"/>
        <v>13.673780782230807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0.13432085865390786</v>
      </c>
      <c r="D41" s="50">
        <f>IF(hist!$D$2&gt;0,hist!B41/hist!$D$2,0)</f>
        <v>0.17930867803831985</v>
      </c>
      <c r="E41" s="50">
        <f t="shared" si="1"/>
        <v>1.1789105059485654E-2</v>
      </c>
      <c r="F41">
        <f t="shared" si="6"/>
        <v>39</v>
      </c>
      <c r="G41" s="50">
        <f>IF(FT!A41&lt;&gt;"",FT!A41*10,"")</f>
        <v>3.6163499999999997</v>
      </c>
      <c r="H41" s="50">
        <f>IF(FT!B41&lt;&gt;"",FT!B41*100,"")</f>
        <v>49.6892</v>
      </c>
      <c r="I41" s="50">
        <f t="shared" si="2"/>
        <v>1</v>
      </c>
      <c r="J41" t="str">
        <f>IF(FT!B41&lt;&gt;"",FT!E41,"")</f>
        <v>0 [15.821393]</v>
      </c>
      <c r="K41">
        <f>IF(FT!B41&lt;&gt;"",IF(FT!C41&lt;&gt;"",FT!C41,F41/$M$3*$M$4),"")</f>
        <v>15.821400000000001</v>
      </c>
      <c r="V41" t="s">
        <v>2216</v>
      </c>
      <c r="W41" s="287" t="s">
        <v>2154</v>
      </c>
      <c r="X41" t="s">
        <v>1056</v>
      </c>
      <c r="Y41" s="75">
        <f t="shared" si="3"/>
        <v>13.740152363571005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3.60894</v>
      </c>
      <c r="H42" s="50">
        <f>IF(FT!B42&lt;&gt;"",FT!B42*100,"")</f>
        <v>49.761300000000006</v>
      </c>
      <c r="I42" s="50">
        <f t="shared" si="2"/>
        <v>1</v>
      </c>
      <c r="J42" t="str">
        <f>IF(FT!B42&lt;&gt;"",FT!E42,"")</f>
        <v>0 [16.228250]</v>
      </c>
      <c r="K42">
        <f>IF(FT!B42&lt;&gt;"",IF(FT!C42&lt;&gt;"",FT!C42,F42/$M$3*$M$4),"")</f>
        <v>16.228300000000001</v>
      </c>
      <c r="U42" t="s">
        <v>464</v>
      </c>
      <c r="V42" t="s">
        <v>273</v>
      </c>
      <c r="Y42" s="75">
        <f t="shared" si="3"/>
        <v>13.788342283329733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3.6006</v>
      </c>
      <c r="H43" s="50">
        <f>IF(FT!B43&lt;&gt;"",FT!B43*100,"")</f>
        <v>49.825299999999999</v>
      </c>
      <c r="I43" s="50">
        <f t="shared" si="2"/>
        <v>1</v>
      </c>
      <c r="J43" t="str">
        <f>IF(FT!B43&lt;&gt;"",FT!E43,"")</f>
        <v>0 [16.631919]</v>
      </c>
      <c r="K43">
        <f>IF(FT!B43&lt;&gt;"",IF(FT!C43&lt;&gt;"",FT!C43,F43/$M$3*$M$4),"")</f>
        <v>16.631900000000002</v>
      </c>
      <c r="V43" s="287" t="str">
        <f>IF(M!B17="","",IF(W43&lt;5,CJ4,IF(W43&lt;10,CK4,IF(W43&lt;30,CL4,IF(W43&lt;40,CM4,CN4)))))</f>
        <v>보통</v>
      </c>
      <c r="W43" s="287">
        <f>IF(M!B17="","",M!B17*1)</f>
        <v>16.765899999999998</v>
      </c>
      <c r="Y43" s="75">
        <f t="shared" si="3"/>
        <v>13.83805476864967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0.15267101126479135</v>
      </c>
      <c r="D44" s="50">
        <f>IF(hist!$D$2&gt;0,hist!B44/hist!$D$2,0)</f>
        <v>0.16906839620702002</v>
      </c>
      <c r="E44" s="50">
        <f t="shared" si="1"/>
        <v>1.7553163979956189E-2</v>
      </c>
      <c r="F44">
        <f t="shared" si="6"/>
        <v>42</v>
      </c>
      <c r="G44" s="50">
        <f>IF(FT!A44&lt;&gt;"",FT!A44*10,"")</f>
        <v>3.5937200000000002</v>
      </c>
      <c r="H44" s="50">
        <f>IF(FT!B44&lt;&gt;"",FT!B44*100,"")</f>
        <v>49.822800000000001</v>
      </c>
      <c r="I44" s="50">
        <f t="shared" si="2"/>
        <v>1</v>
      </c>
      <c r="J44" t="str">
        <f>IF(FT!B44&lt;&gt;"",FT!E44,"")</f>
        <v>0 [17.038471]</v>
      </c>
      <c r="K44">
        <f>IF(FT!B44&lt;&gt;"",IF(FT!C44&lt;&gt;"",FT!C44,F44/$M$3*$M$4),"")</f>
        <v>17.038499999999999</v>
      </c>
      <c r="V44" s="287" t="str">
        <f>IF(M!B17="","",IF(W43&lt;5,CJ5,IF(W43&lt;10,CK5,IF(W43&lt;30,CL5,IF(W43&lt;40,CM5,CN5)))))</f>
        <v>감정변화가 안정된 정상적인 상태</v>
      </c>
      <c r="Y44" s="75">
        <f t="shared" si="3"/>
        <v>13.863851385194172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3.5871199999999996</v>
      </c>
      <c r="H45" s="50">
        <f>IF(FT!B45&lt;&gt;"",FT!B45*100,"")</f>
        <v>49.818899999999999</v>
      </c>
      <c r="I45" s="50">
        <f t="shared" si="2"/>
        <v>1</v>
      </c>
      <c r="J45" t="str">
        <f>IF(FT!B45&lt;&gt;"",FT!E45,"")</f>
        <v>0 [17.446459]</v>
      </c>
      <c r="K45">
        <f>IF(FT!B45&lt;&gt;"",IF(FT!C45&lt;&gt;"",FT!C45,F45/$M$3*$M$4),"")</f>
        <v>17.4465</v>
      </c>
      <c r="V45" s="287">
        <f>IF(M!B17="","",IF(W43&lt;5,CJ3,IF(W43&lt;10,CK3,IF(W43&lt;30,CL3,IF(W43&lt;40,CM3,CN3)))))</f>
        <v>3</v>
      </c>
      <c r="Y45" s="75">
        <f t="shared" si="3"/>
        <v>13.888272486005487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0.22077524495650819</v>
      </c>
      <c r="D46" s="50">
        <f>IF(hist!$D$2&gt;0,hist!B46/hist!$D$2,0)</f>
        <v>0.15720265953301288</v>
      </c>
      <c r="E46" s="50">
        <f t="shared" si="1"/>
        <v>2.2648425287834031E-2</v>
      </c>
      <c r="F46">
        <f t="shared" si="6"/>
        <v>44</v>
      </c>
      <c r="G46" s="50">
        <f>IF(FT!A46&lt;&gt;"",FT!A46*10,"")</f>
        <v>3.5792000000000002</v>
      </c>
      <c r="H46" s="50">
        <f>IF(FT!B46&lt;&gt;"",FT!B46*100,"")</f>
        <v>49.799799999999998</v>
      </c>
      <c r="I46" s="50">
        <f t="shared" si="2"/>
        <v>1</v>
      </c>
      <c r="J46" t="str">
        <f>IF(FT!B46&lt;&gt;"",FT!E46,"")</f>
        <v>0 [17.851831]</v>
      </c>
      <c r="K46">
        <f>IF(FT!B46&lt;&gt;"",IF(FT!C46&lt;&gt;"",FT!C46,F46/$M$3*$M$4),"")</f>
        <v>17.851800000000001</v>
      </c>
      <c r="Y46" s="75">
        <f t="shared" si="3"/>
        <v>13.913667858739382</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3.5745199999999997</v>
      </c>
      <c r="H47" s="50">
        <f>IF(FT!B47&lt;&gt;"",FT!B47*100,"")</f>
        <v>49.7654</v>
      </c>
      <c r="I47" s="50">
        <f t="shared" si="2"/>
        <v>1</v>
      </c>
      <c r="J47" t="str">
        <f>IF(FT!B47&lt;&gt;"",FT!E47,"")</f>
        <v>0 [18.256743]</v>
      </c>
      <c r="K47">
        <f>IF(FT!B47&lt;&gt;"",IF(FT!C47&lt;&gt;"",FT!C47,F47/$M$3*$M$4),"")</f>
        <v>18.256699999999999</v>
      </c>
      <c r="Y47" s="75">
        <f t="shared" si="3"/>
        <v>13.922260890972774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3.5728200000000001</v>
      </c>
      <c r="H48" s="50">
        <f>IF(FT!B48&lt;&gt;"",FT!B48*100,"")</f>
        <v>49.7042</v>
      </c>
      <c r="I48" s="50">
        <f t="shared" si="2"/>
        <v>1</v>
      </c>
      <c r="J48" t="str">
        <f>IF(FT!B48&lt;&gt;"",FT!E48,"")</f>
        <v>0 [18.668010]</v>
      </c>
      <c r="K48">
        <f>IF(FT!B48&lt;&gt;"",IF(FT!C48&lt;&gt;"",FT!C48,F48/$M$3*$M$4),"")</f>
        <v>18.667999999999999</v>
      </c>
      <c r="Y48" s="75">
        <f t="shared" si="3"/>
        <v>13.911755979870243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0.18048322196863456</v>
      </c>
      <c r="D49" s="50">
        <f>IF(hist!$D$2&gt;0,hist!B49/hist!$D$2,0)</f>
        <v>0.1459366903906571</v>
      </c>
      <c r="E49" s="50">
        <f t="shared" si="1"/>
        <v>3.267467256268837E-2</v>
      </c>
      <c r="F49">
        <f t="shared" si="6"/>
        <v>47</v>
      </c>
      <c r="G49" s="50">
        <f>IF(FT!A49&lt;&gt;"",FT!A49*10,"")</f>
        <v>3.5718199999999998</v>
      </c>
      <c r="H49" s="50">
        <f>IF(FT!B49&lt;&gt;"",FT!B49*100,"")</f>
        <v>49.660800000000002</v>
      </c>
      <c r="I49" s="50">
        <f t="shared" si="2"/>
        <v>1</v>
      </c>
      <c r="J49" t="str">
        <f>IF(FT!B49&lt;&gt;"",FT!E49,"")</f>
        <v>0 [19.070123]</v>
      </c>
      <c r="K49">
        <f>IF(FT!B49&lt;&gt;"",IF(FT!C49&lt;&gt;"",FT!C49,F49/$M$3*$M$4),"")</f>
        <v>19.0701</v>
      </c>
      <c r="Y49" s="75">
        <f t="shared" si="3"/>
        <v>13.903500176380669</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3.5687000000000002</v>
      </c>
      <c r="H50" s="50">
        <f>IF(FT!B50&lt;&gt;"",FT!B50*100,"")</f>
        <v>49.561300000000003</v>
      </c>
      <c r="I50" s="50">
        <f t="shared" si="2"/>
        <v>1</v>
      </c>
      <c r="J50" t="str">
        <f>IF(FT!B50&lt;&gt;"",FT!E50,"")</f>
        <v>0 [19.474872]</v>
      </c>
      <c r="K50">
        <f>IF(FT!B50&lt;&gt;"",IF(FT!C50&lt;&gt;"",FT!C50,F50/$M$3*$M$4),"")</f>
        <v>19.474900000000002</v>
      </c>
      <c r="V50" t="s">
        <v>1427</v>
      </c>
      <c r="Y50" s="75">
        <f t="shared" si="3"/>
        <v>13.887774259534284</v>
      </c>
    </row>
    <row r="51" spans="1:25">
      <c r="A51" s="50">
        <f t="shared" si="5"/>
        <v>49</v>
      </c>
      <c r="B51" s="50">
        <f t="shared" si="0"/>
        <v>0.94606701960784312</v>
      </c>
      <c r="C51" s="50">
        <f>IF(FH!$C$2&gt;0,FH!A51/FH!$C$2,0)</f>
        <v>0.19559307430729325</v>
      </c>
      <c r="D51" s="50">
        <f>IF(hist!$D$2&gt;0,hist!B51/hist!$D$2,0)</f>
        <v>0.1388407589503243</v>
      </c>
      <c r="E51" s="50">
        <f t="shared" si="1"/>
        <v>4.1281894481002994E-2</v>
      </c>
      <c r="F51">
        <f t="shared" si="6"/>
        <v>49</v>
      </c>
      <c r="G51" s="50">
        <f>IF(FT!A51&lt;&gt;"",FT!A51*10,"")</f>
        <v>3.5618799999999999</v>
      </c>
      <c r="H51" s="50">
        <f>IF(FT!B51&lt;&gt;"",FT!B51*100,"")</f>
        <v>49.397200000000005</v>
      </c>
      <c r="I51" s="50">
        <f t="shared" si="2"/>
        <v>1</v>
      </c>
      <c r="J51" t="str">
        <f>IF(FT!B51&lt;&gt;"",FT!E51,"")</f>
        <v>0 [19.885555]</v>
      </c>
      <c r="K51">
        <f>IF(FT!B51&lt;&gt;"",IF(FT!C51&lt;&gt;"",FT!C51,F51/$M$3*$M$4),"")</f>
        <v>19.8856</v>
      </c>
      <c r="V51" s="56">
        <v>50</v>
      </c>
      <c r="W51">
        <v>50</v>
      </c>
      <c r="Y51" s="75">
        <f t="shared" si="3"/>
        <v>13.868294271564457</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3.5541</v>
      </c>
      <c r="H52" s="50">
        <f>IF(FT!B52&lt;&gt;"",FT!B52*100,"")</f>
        <v>49.210599999999999</v>
      </c>
      <c r="I52" s="50">
        <f t="shared" si="2"/>
        <v>1</v>
      </c>
      <c r="J52" t="str">
        <f>IF(FT!B52&lt;&gt;"",FT!E52,"")</f>
        <v>0 [20.289066]</v>
      </c>
      <c r="K52">
        <f>IF(FT!B52&lt;&gt;"",IF(FT!C52&lt;&gt;"",FT!C52,F52/$M$3*$M$4),"")</f>
        <v>20.289100000000001</v>
      </c>
      <c r="V52" s="288">
        <f>Measurement!DK17*100</f>
        <v>83.900776701848585</v>
      </c>
      <c r="W52" s="303">
        <f ca="1">100-N9</f>
        <v>55.992952631578945</v>
      </c>
      <c r="X52" t="str">
        <f ca="1">"(" &amp; ROUND(V52,1) &amp; " , " &amp; ROUND(100-W52,1) &amp; ")"</f>
        <v>(83.9 , 44)</v>
      </c>
      <c r="Y52" s="75">
        <f t="shared" si="3"/>
        <v>13.846149517458709</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3.54644</v>
      </c>
      <c r="H53" s="50">
        <f>IF(FT!B53&lt;&gt;"",FT!B53*100,"")</f>
        <v>49.031999999999996</v>
      </c>
      <c r="I53" s="50">
        <f t="shared" si="2"/>
        <v>1</v>
      </c>
      <c r="J53" t="str">
        <f>IF(FT!B53&lt;&gt;"",FT!E53,"")</f>
        <v>0 [20.694599]</v>
      </c>
      <c r="K53">
        <f>IF(FT!B53&lt;&gt;"",IF(FT!C53&lt;&gt;"",FT!C53,F53/$M$3*$M$4),"")</f>
        <v>20.694600000000001</v>
      </c>
      <c r="Y53" s="75">
        <f t="shared" si="3"/>
        <v>13.825695627164141</v>
      </c>
    </row>
    <row r="54" spans="1:25">
      <c r="A54" s="50">
        <f t="shared" si="5"/>
        <v>52</v>
      </c>
      <c r="B54" s="50">
        <f t="shared" si="0"/>
        <v>1.0039894901960784</v>
      </c>
      <c r="C54" s="50">
        <f>IF(FH!$C$2&gt;0,FH!A54/FH!$C$2,0)</f>
        <v>0.22905197935857599</v>
      </c>
      <c r="D54" s="50">
        <f>IF(hist!$D$2&gt;0,hist!B54/hist!$D$2,0)</f>
        <v>0.1242846669947027</v>
      </c>
      <c r="E54" s="50">
        <f t="shared" si="1"/>
        <v>5.7707400661275575E-2</v>
      </c>
      <c r="F54">
        <f t="shared" si="6"/>
        <v>52</v>
      </c>
      <c r="G54" s="50">
        <f>IF(FT!A54&lt;&gt;"",FT!A54*10,"")</f>
        <v>3.5348699999999997</v>
      </c>
      <c r="H54" s="50">
        <f>IF(FT!B54&lt;&gt;"",FT!B54*100,"")</f>
        <v>48.864699999999999</v>
      </c>
      <c r="I54" s="50">
        <f t="shared" si="2"/>
        <v>1</v>
      </c>
      <c r="J54" t="str">
        <f>IF(FT!B54&lt;&gt;"",FT!E54,"")</f>
        <v>0 [21.103634]</v>
      </c>
      <c r="K54">
        <f>IF(FT!B54&lt;&gt;"",IF(FT!C54&lt;&gt;"",FT!C54,F54/$M$3*$M$4),"")</f>
        <v>21.1036</v>
      </c>
      <c r="Y54" s="75">
        <f t="shared" si="3"/>
        <v>13.823620104841197</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3.5244399999999998</v>
      </c>
      <c r="H55" s="50">
        <f>IF(FT!B55&lt;&gt;"",FT!B55*100,"")</f>
        <v>48.743099999999998</v>
      </c>
      <c r="I55" s="50">
        <f t="shared" si="2"/>
        <v>1</v>
      </c>
      <c r="J55" t="str">
        <f>IF(FT!B55&lt;&gt;"",FT!E55,"")</f>
        <v>0 [21.510527]</v>
      </c>
      <c r="K55">
        <f>IF(FT!B55&lt;&gt;"",IF(FT!C55&lt;&gt;"",FT!C55,F55/$M$3*$M$4),"")</f>
        <v>21.5105</v>
      </c>
      <c r="Y55" s="75">
        <f t="shared" si="3"/>
        <v>13.830026897890162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3.5156499999999999</v>
      </c>
      <c r="H56" s="50">
        <f>IF(FT!B56&lt;&gt;"",FT!B56*100,"")</f>
        <v>48.611499999999999</v>
      </c>
      <c r="I56" s="50">
        <f t="shared" si="2"/>
        <v>1</v>
      </c>
      <c r="J56" t="str">
        <f>IF(FT!B56&lt;&gt;"",FT!E56,"")</f>
        <v>0 [21.913408]</v>
      </c>
      <c r="K56">
        <f>IF(FT!B56&lt;&gt;"",IF(FT!C56&lt;&gt;"",FT!C56,F56/$M$3*$M$4),"")</f>
        <v>21.913399999999999</v>
      </c>
      <c r="Y56" s="75">
        <f t="shared" si="3"/>
        <v>13.827172784549088</v>
      </c>
    </row>
    <row r="57" spans="1:25">
      <c r="A57" s="50">
        <f t="shared" si="5"/>
        <v>55</v>
      </c>
      <c r="B57" s="50">
        <f t="shared" si="0"/>
        <v>1.0619119607843137</v>
      </c>
      <c r="C57" s="50">
        <f>IF(FH!$C$2&gt;0,FH!A57/FH!$C$2,0)</f>
        <v>0.25243948268118532</v>
      </c>
      <c r="D57" s="50">
        <f>IF(hist!$D$2&gt;0,hist!B57/hist!$D$2,0)</f>
        <v>0.1138762217277027</v>
      </c>
      <c r="E57" s="50">
        <f t="shared" si="1"/>
        <v>7.9155774427132328E-2</v>
      </c>
      <c r="F57">
        <f t="shared" si="6"/>
        <v>55</v>
      </c>
      <c r="G57" s="50">
        <f>IF(FT!A57&lt;&gt;"",FT!A57*10,"")</f>
        <v>3.5098200000000004</v>
      </c>
      <c r="H57" s="50">
        <f>IF(FT!B57&lt;&gt;"",FT!B57*100,"")</f>
        <v>48.4026</v>
      </c>
      <c r="I57" s="50">
        <f t="shared" si="2"/>
        <v>1</v>
      </c>
      <c r="J57" t="str">
        <f>IF(FT!B57&lt;&gt;"",FT!E57,"")</f>
        <v>0 [22.330282]</v>
      </c>
      <c r="K57">
        <f>IF(FT!B57&lt;&gt;"",IF(FT!C57&lt;&gt;"",FT!C57,F57/$M$3*$M$4),"")</f>
        <v>22.330300000000001</v>
      </c>
      <c r="Y57" s="75">
        <f t="shared" si="3"/>
        <v>13.790621741285877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3.5044199999999996</v>
      </c>
      <c r="H58" s="50">
        <f>IF(FT!B58&lt;&gt;"",FT!B58*100,"")</f>
        <v>48.283799999999999</v>
      </c>
      <c r="I58" s="50">
        <f t="shared" si="2"/>
        <v>1</v>
      </c>
      <c r="J58" t="str">
        <f>IF(FT!B58&lt;&gt;"",FT!E58,"")</f>
        <v>0 [22.727945]</v>
      </c>
      <c r="K58">
        <f>IF(FT!B58&lt;&gt;"",IF(FT!C58&lt;&gt;"",FT!C58,F58/$M$3*$M$4),"")</f>
        <v>22.727900000000002</v>
      </c>
      <c r="Y58" s="75">
        <f t="shared" si="3"/>
        <v>13.777971818446421</v>
      </c>
    </row>
    <row r="59" spans="1:25" ht="16.5" customHeight="1">
      <c r="A59" s="50">
        <f t="shared" si="5"/>
        <v>57</v>
      </c>
      <c r="B59" s="50">
        <f t="shared" si="0"/>
        <v>1.1005269411764707</v>
      </c>
      <c r="C59" s="50">
        <f>IF(FH!$C$2&gt;0,FH!A59/FH!$C$2,0)</f>
        <v>0.33022795391426291</v>
      </c>
      <c r="D59" s="50">
        <f>IF(hist!$D$2&gt;0,hist!B59/hist!$D$2,0)</f>
        <v>0.10315952491925025</v>
      </c>
      <c r="E59" s="50">
        <f t="shared" si="1"/>
        <v>9.6697715841044085E-2</v>
      </c>
      <c r="F59">
        <f t="shared" si="6"/>
        <v>57</v>
      </c>
      <c r="G59" s="50">
        <f>IF(FT!A59&lt;&gt;"",FT!A59*10,"")</f>
        <v>3.4998400000000003</v>
      </c>
      <c r="H59" s="50">
        <f>IF(FT!B59&lt;&gt;"",FT!B59*100,"")</f>
        <v>48.195</v>
      </c>
      <c r="I59" s="50">
        <f t="shared" si="2"/>
        <v>1</v>
      </c>
      <c r="J59" t="str">
        <f>IF(FT!B59&lt;&gt;"",FT!E59,"")</f>
        <v>0 [23.134034]</v>
      </c>
      <c r="K59">
        <f>IF(FT!B59&lt;&gt;"",IF(FT!C59&lt;&gt;"",FT!C59,F59/$M$3*$M$4),"")</f>
        <v>23.134</v>
      </c>
      <c r="Y59" s="75">
        <f t="shared" si="3"/>
        <v>13.770629514492089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3.4963800000000003</v>
      </c>
      <c r="H60" s="50">
        <f>IF(FT!B60&lt;&gt;"",FT!B60*100,"")</f>
        <v>48.066700000000004</v>
      </c>
      <c r="I60" s="50">
        <f t="shared" si="2"/>
        <v>1</v>
      </c>
      <c r="J60" t="str">
        <f>IF(FT!B60&lt;&gt;"",FT!E60,"")</f>
        <v>0 [23.539708]</v>
      </c>
      <c r="K60">
        <f>IF(FT!B60&lt;&gt;"",IF(FT!C60&lt;&gt;"",FT!C60,F60/$M$3*$M$4),"")</f>
        <v>23.5397</v>
      </c>
      <c r="Y60" s="75">
        <f t="shared" si="3"/>
        <v>13.747561763881501</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3.4876200000000002</v>
      </c>
      <c r="H61" s="50">
        <f>IF(FT!B61&lt;&gt;"",FT!B61*100,"")</f>
        <v>48.017600000000002</v>
      </c>
      <c r="I61" s="50">
        <f t="shared" si="2"/>
        <v>1</v>
      </c>
      <c r="J61" t="str">
        <f>IF(FT!B61&lt;&gt;"",FT!E61,"")</f>
        <v>0 [23.955661]</v>
      </c>
      <c r="K61">
        <f>IF(FT!B61&lt;&gt;"",IF(FT!C61&lt;&gt;"",FT!C61,F61/$M$3*$M$4),"")</f>
        <v>23.9557</v>
      </c>
      <c r="Y61" s="75">
        <f t="shared" si="3"/>
        <v>13.768013717090739</v>
      </c>
    </row>
    <row r="62" spans="1:25">
      <c r="A62" s="50">
        <f t="shared" si="5"/>
        <v>60</v>
      </c>
      <c r="B62" s="50">
        <f t="shared" si="0"/>
        <v>1.1584494117647057</v>
      </c>
      <c r="C62" s="50">
        <f>IF(FH!$C$2&gt;0,FH!A62/FH!$C$2,0)</f>
        <v>0.364651103106296</v>
      </c>
      <c r="D62" s="50">
        <f>IF(hist!$D$2&gt;0,hist!B62/hist!$D$2,0)</f>
        <v>9.5547965373913621E-2</v>
      </c>
      <c r="E62" s="50">
        <f t="shared" si="1"/>
        <v>0.12851859397574797</v>
      </c>
      <c r="F62">
        <f t="shared" si="6"/>
        <v>60</v>
      </c>
      <c r="G62" s="50">
        <f>IF(FT!A62&lt;&gt;"",FT!A62*10,"")</f>
        <v>3.47675</v>
      </c>
      <c r="H62" s="50">
        <f>IF(FT!B62&lt;&gt;"",FT!B62*100,"")</f>
        <v>47.947899999999997</v>
      </c>
      <c r="I62" s="50">
        <f t="shared" si="2"/>
        <v>1</v>
      </c>
      <c r="J62" t="str">
        <f>IF(FT!B62&lt;&gt;"",FT!E62,"")</f>
        <v>0 [24.357878]</v>
      </c>
      <c r="K62">
        <f>IF(FT!B62&lt;&gt;"",IF(FT!C62&lt;&gt;"",FT!C62,F62/$M$3*$M$4),"")</f>
        <v>24.357900000000001</v>
      </c>
      <c r="Y62" s="75">
        <f t="shared" si="3"/>
        <v>13.791011720716185</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3.4666599999999996</v>
      </c>
      <c r="H63" s="50">
        <f>IF(FT!B63&lt;&gt;"",FT!B63*100,"")</f>
        <v>47.815400000000004</v>
      </c>
      <c r="I63" s="50">
        <f t="shared" si="2"/>
        <v>1</v>
      </c>
      <c r="J63" t="str">
        <f>IF(FT!B63&lt;&gt;"",FT!E63,"")</f>
        <v>0 [24.756954]</v>
      </c>
      <c r="K63">
        <f>IF(FT!B63&lt;&gt;"",IF(FT!C63&lt;&gt;"",FT!C63,F63/$M$3*$M$4),"")</f>
        <v>24.757000000000001</v>
      </c>
      <c r="Y63" s="75">
        <f t="shared" si="3"/>
        <v>13.792930371019947</v>
      </c>
    </row>
    <row r="64" spans="1:25">
      <c r="A64" s="50">
        <f t="shared" si="5"/>
        <v>62</v>
      </c>
      <c r="B64" s="50">
        <f t="shared" si="0"/>
        <v>1.1970643921568627</v>
      </c>
      <c r="C64" s="50">
        <f>IF(FH!$C$2&gt;0,FH!A64/FH!$C$2,0)</f>
        <v>0.44069990192573855</v>
      </c>
      <c r="D64" s="50">
        <f>IF(hist!$D$2&gt;0,hist!B64/hist!$D$2,0)</f>
        <v>9.3502159650753272E-2</v>
      </c>
      <c r="E64" s="50">
        <f t="shared" si="1"/>
        <v>0.15373238065593908</v>
      </c>
      <c r="F64">
        <f t="shared" si="6"/>
        <v>62</v>
      </c>
      <c r="G64" s="50">
        <f>IF(FT!A64&lt;&gt;"",FT!A64*10,"")</f>
        <v>3.4559600000000001</v>
      </c>
      <c r="H64" s="50">
        <f>IF(FT!B64&lt;&gt;"",FT!B64*100,"")</f>
        <v>47.6798</v>
      </c>
      <c r="I64" s="50">
        <f t="shared" si="2"/>
        <v>1</v>
      </c>
      <c r="J64" t="str">
        <f>IF(FT!B64&lt;&gt;"",FT!E64,"")</f>
        <v>0 [25.164246]</v>
      </c>
      <c r="K64">
        <f>IF(FT!B64&lt;&gt;"",IF(FT!C64&lt;&gt;"",FT!C64,F64/$M$3*$M$4),"")</f>
        <v>25.164200000000001</v>
      </c>
      <c r="Y64" s="75">
        <f t="shared" si="3"/>
        <v>13.796398106459565</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3.4469499999999997</v>
      </c>
      <c r="H65" s="50">
        <f>IF(FT!B65&lt;&gt;"",FT!B65*100,"")</f>
        <v>47.424799999999998</v>
      </c>
      <c r="I65" s="50">
        <f t="shared" si="2"/>
        <v>1</v>
      </c>
      <c r="J65" t="str">
        <f>IF(FT!B65&lt;&gt;"",FT!E65,"")</f>
        <v>0 [25.572920]</v>
      </c>
      <c r="K65">
        <f>IF(FT!B65&lt;&gt;"",IF(FT!C65&lt;&gt;"",FT!C65,F65/$M$3*$M$4),"")</f>
        <v>25.572900000000001</v>
      </c>
      <c r="Y65" s="75">
        <f t="shared" si="3"/>
        <v>13.758482136381438</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3.4409299999999998</v>
      </c>
      <c r="H66" s="50">
        <f>IF(FT!B66&lt;&gt;"",FT!B66*100,"")</f>
        <v>47.093899999999998</v>
      </c>
      <c r="I66" s="50">
        <f t="shared" si="2"/>
        <v>1</v>
      </c>
      <c r="J66" t="str">
        <f>IF(FT!B66&lt;&gt;"",FT!E66,"")</f>
        <v>0 [25.985060]</v>
      </c>
      <c r="K66">
        <f>IF(FT!B66&lt;&gt;"",IF(FT!C66&lt;&gt;"",FT!C66,F66/$M$3*$M$4),"")</f>
        <v>25.985099999999999</v>
      </c>
      <c r="Y66" s="75">
        <f t="shared" si="3"/>
        <v>13.686387110461416</v>
      </c>
    </row>
    <row r="67" spans="1:25">
      <c r="A67" s="50">
        <f t="shared" si="5"/>
        <v>65</v>
      </c>
      <c r="B67" s="50">
        <f t="shared" ref="B67:B130" si="16">A67/255*$M$2</f>
        <v>1.254986862745098</v>
      </c>
      <c r="C67" s="50">
        <f>IF(FH!$C$2&gt;0,FH!A67/FH!$C$2,0)</f>
        <v>0.44173747261711627</v>
      </c>
      <c r="D67" s="50">
        <f>IF(hist!$D$2&gt;0,hist!B67/hist!$D$2,0)</f>
        <v>9.0565156968938895E-2</v>
      </c>
      <c r="E67" s="50">
        <f t="shared" ref="E67:E130" si="17">NORMDIST(B67,2,0.421,FALSE)</f>
        <v>0.19797655525187485</v>
      </c>
      <c r="F67">
        <f t="shared" si="6"/>
        <v>65</v>
      </c>
      <c r="G67" s="50">
        <f>IF(FT!A67&lt;&gt;"",FT!A67*10,"")</f>
        <v>3.4369699999999996</v>
      </c>
      <c r="H67" s="50">
        <f>IF(FT!B67&lt;&gt;"",FT!B67*100,"")</f>
        <v>46.767699999999998</v>
      </c>
      <c r="I67" s="50">
        <f t="shared" ref="I67:I130" si="18">(IF(G67&lt;&gt;"",1,""))</f>
        <v>1</v>
      </c>
      <c r="J67" t="str">
        <f>IF(FT!B67&lt;&gt;"",FT!E67,"")</f>
        <v>0 [26.385076]</v>
      </c>
      <c r="K67">
        <f>IF(FT!B67&lt;&gt;"",IF(FT!C67&lt;&gt;"",FT!C67,F67/$M$3*$M$4),"")</f>
        <v>26.385100000000001</v>
      </c>
      <c r="Y67" s="75">
        <f t="shared" ref="Y67:Y130" si="19">IF(I67=1,H67/G67,"")</f>
        <v>13.607247081004489</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3.4376800000000003</v>
      </c>
      <c r="H68" s="50">
        <f>IF(FT!B68&lt;&gt;"",FT!B68*100,"")</f>
        <v>46.332999999999998</v>
      </c>
      <c r="I68" s="50">
        <f t="shared" si="18"/>
        <v>1</v>
      </c>
      <c r="J68" t="str">
        <f>IF(FT!B68&lt;&gt;"",FT!E68,"")</f>
        <v>0 [26.791068]</v>
      </c>
      <c r="K68">
        <f>IF(FT!B68&lt;&gt;"",IF(FT!C68&lt;&gt;"",FT!C68,F68/$M$3*$M$4),"")</f>
        <v>26.7911</v>
      </c>
      <c r="Y68" s="75">
        <f t="shared" si="19"/>
        <v>13.477985152777453</v>
      </c>
    </row>
    <row r="69" spans="1:25" ht="16.5" customHeight="1">
      <c r="A69" s="50">
        <f t="shared" si="20"/>
        <v>67</v>
      </c>
      <c r="B69" s="50">
        <f t="shared" si="16"/>
        <v>1.2936018431372549</v>
      </c>
      <c r="C69" s="50">
        <f>IF(FH!$C$2&gt;0,FH!A69/FH!$C$2,0)</f>
        <v>0.58672422800890922</v>
      </c>
      <c r="D69" s="50">
        <f>IF(hist!$D$2&gt;0,hist!B69/hist!$D$2,0)</f>
        <v>8.3928876100106409E-2</v>
      </c>
      <c r="E69" s="50">
        <f t="shared" si="17"/>
        <v>0.23188834663388441</v>
      </c>
      <c r="F69">
        <f t="shared" si="21"/>
        <v>67</v>
      </c>
      <c r="G69" s="50">
        <f>IF(FT!A69&lt;&gt;"",FT!A69*10,"")</f>
        <v>3.44041</v>
      </c>
      <c r="H69" s="50">
        <f>IF(FT!B69&lt;&gt;"",FT!B69*100,"")</f>
        <v>45.859899999999996</v>
      </c>
      <c r="I69" s="50">
        <f t="shared" si="18"/>
        <v>1</v>
      </c>
      <c r="J69" t="str">
        <f>IF(FT!B69&lt;&gt;"",FT!E69,"")</f>
        <v>0 [27.195959]</v>
      </c>
      <c r="K69">
        <f>IF(FT!B69&lt;&gt;"",IF(FT!C69&lt;&gt;"",FT!C69,F69/$M$3*$M$4),"")</f>
        <v>27.196000000000002</v>
      </c>
      <c r="Y69" s="75">
        <f t="shared" si="19"/>
        <v>13.329777555582037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3.4437600000000002</v>
      </c>
      <c r="H70" s="50">
        <f>IF(FT!B70&lt;&gt;"",FT!B70*100,"")</f>
        <v>45.314100000000003</v>
      </c>
      <c r="I70" s="50">
        <f t="shared" si="18"/>
        <v>1</v>
      </c>
      <c r="J70" t="str">
        <f>IF(FT!B70&lt;&gt;"",FT!E70,"")</f>
        <v>0 [27.602452]</v>
      </c>
      <c r="K70">
        <f>IF(FT!B70&lt;&gt;"",IF(FT!C70&lt;&gt;"",FT!C70,F70/$M$3*$M$4),"")</f>
        <v>27.602499999999999</v>
      </c>
      <c r="Y70" s="75">
        <f t="shared" si="19"/>
        <v>13.158321137361488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3.44834</v>
      </c>
      <c r="H71" s="50">
        <f>IF(FT!B71&lt;&gt;"",FT!B71*100,"")</f>
        <v>44.727600000000002</v>
      </c>
      <c r="I71" s="50">
        <f t="shared" si="18"/>
        <v>1</v>
      </c>
      <c r="J71" t="str">
        <f>IF(FT!B71&lt;&gt;"",FT!E71,"")</f>
        <v>0 [28.010177]</v>
      </c>
      <c r="K71">
        <f>IF(FT!B71&lt;&gt;"",IF(FT!C71&lt;&gt;"",FT!C71,F71/$M$3*$M$4),"")</f>
        <v>28.010200000000001</v>
      </c>
      <c r="Y71" s="75">
        <f t="shared" si="19"/>
        <v>12.970762743812966</v>
      </c>
    </row>
    <row r="72" spans="1:25">
      <c r="A72" s="50">
        <f t="shared" si="20"/>
        <v>70</v>
      </c>
      <c r="B72" s="50">
        <f t="shared" si="16"/>
        <v>1.3515243137254902</v>
      </c>
      <c r="C72" s="50">
        <f>IF(FH!$C$2&gt;0,FH!A72/FH!$C$2,0)</f>
        <v>0.63856976563001255</v>
      </c>
      <c r="D72" s="50">
        <f>IF(hist!$D$2&gt;0,hist!B72/hist!$D$2,0)</f>
        <v>7.9820413684937253E-2</v>
      </c>
      <c r="E72" s="50">
        <f t="shared" si="17"/>
        <v>0.28935167144361945</v>
      </c>
      <c r="F72">
        <f t="shared" si="21"/>
        <v>70</v>
      </c>
      <c r="G72" s="50">
        <f>IF(FT!A72&lt;&gt;"",FT!A72*10,"")</f>
        <v>3.4503200000000001</v>
      </c>
      <c r="H72" s="50">
        <f>IF(FT!B72&lt;&gt;"",FT!B72*100,"")</f>
        <v>44.263599999999997</v>
      </c>
      <c r="I72" s="50">
        <f t="shared" si="18"/>
        <v>1</v>
      </c>
      <c r="J72" t="str">
        <f>IF(FT!B72&lt;&gt;"",FT!E72,"")</f>
        <v>0 [28.422093]</v>
      </c>
      <c r="K72">
        <f>IF(FT!B72&lt;&gt;"",IF(FT!C72&lt;&gt;"",FT!C72,F72/$M$3*$M$4),"")</f>
        <v>28.4221</v>
      </c>
      <c r="Y72" s="75">
        <f t="shared" si="19"/>
        <v>12.828839064202739</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3.4496500000000001</v>
      </c>
      <c r="H73" s="50">
        <f>IF(FT!B73&lt;&gt;"",FT!B73*100,"")</f>
        <v>43.997999999999998</v>
      </c>
      <c r="I73" s="50">
        <f t="shared" si="18"/>
        <v>1</v>
      </c>
      <c r="J73" t="str">
        <f>IF(FT!B73&lt;&gt;"",FT!E73,"")</f>
        <v>0 [28.829584]</v>
      </c>
      <c r="K73">
        <f>IF(FT!B73&lt;&gt;"",IF(FT!C73&lt;&gt;"",FT!C73,F73/$M$3*$M$4),"")</f>
        <v>28.829599999999999</v>
      </c>
      <c r="Y73" s="75">
        <f t="shared" si="19"/>
        <v>12.754337396547475</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3.4499900000000001</v>
      </c>
      <c r="H74" s="50">
        <f>IF(FT!B74&lt;&gt;"",FT!B74*100,"")</f>
        <v>43.674900000000001</v>
      </c>
      <c r="I74" s="50">
        <f t="shared" si="18"/>
        <v>1</v>
      </c>
      <c r="J74" t="str">
        <f>IF(FT!B74&lt;&gt;"",FT!E74,"")</f>
        <v>0 [29.235803]</v>
      </c>
      <c r="K74">
        <f>IF(FT!B74&lt;&gt;"",IF(FT!C74&lt;&gt;"",FT!C74,F74/$M$3*$M$4),"")</f>
        <v>29.235800000000001</v>
      </c>
      <c r="Y74" s="75">
        <f t="shared" si="19"/>
        <v>12.659427998342023</v>
      </c>
    </row>
    <row r="75" spans="1:25">
      <c r="A75" s="50">
        <f t="shared" si="20"/>
        <v>73</v>
      </c>
      <c r="B75" s="50">
        <f t="shared" si="16"/>
        <v>1.4094467843137253</v>
      </c>
      <c r="C75" s="50">
        <f>IF(FH!$C$2&gt;0,FH!A75/FH!$C$2,0)</f>
        <v>0.71469372416384824</v>
      </c>
      <c r="D75" s="50">
        <f>IF(hist!$D$2&gt;0,hist!B75/hist!$D$2,0)</f>
        <v>7.5011337614614357E-2</v>
      </c>
      <c r="E75" s="50">
        <f t="shared" si="17"/>
        <v>0.35428459040885235</v>
      </c>
      <c r="F75">
        <f t="shared" si="21"/>
        <v>73</v>
      </c>
      <c r="G75" s="50">
        <f>IF(FT!A75&lt;&gt;"",FT!A75*10,"")</f>
        <v>3.45234</v>
      </c>
      <c r="H75" s="50">
        <f>IF(FT!B75&lt;&gt;"",FT!B75*100,"")</f>
        <v>43.362899999999996</v>
      </c>
      <c r="I75" s="50">
        <f t="shared" si="18"/>
        <v>1</v>
      </c>
      <c r="J75" t="str">
        <f>IF(FT!B75&lt;&gt;"",FT!E75,"")</f>
        <v>0 [29.631890]</v>
      </c>
      <c r="K75">
        <f>IF(FT!B75&lt;&gt;"",IF(FT!C75&lt;&gt;"",FT!C75,F75/$M$3*$M$4),"")</f>
        <v>29.631900000000002</v>
      </c>
      <c r="Y75" s="75">
        <f t="shared" si="19"/>
        <v>12.560437268635186</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3.4577599999999995</v>
      </c>
      <c r="H76" s="50">
        <f>IF(FT!B76&lt;&gt;"",FT!B76*100,"")</f>
        <v>43.1006</v>
      </c>
      <c r="I76" s="50">
        <f t="shared" si="18"/>
        <v>1</v>
      </c>
      <c r="J76" t="str">
        <f>IF(FT!B76&lt;&gt;"",FT!E76,"")</f>
        <v>0 [30.038882]</v>
      </c>
      <c r="K76">
        <f>IF(FT!B76&lt;&gt;"",IF(FT!C76&lt;&gt;"",FT!C76,F76/$M$3*$M$4),"")</f>
        <v>30.038900000000002</v>
      </c>
      <c r="Y76" s="75">
        <f t="shared" si="19"/>
        <v>12.464890564990053</v>
      </c>
    </row>
    <row r="77" spans="1:25">
      <c r="A77" s="50">
        <f t="shared" si="20"/>
        <v>75</v>
      </c>
      <c r="B77" s="50">
        <f t="shared" si="16"/>
        <v>1.4480617647058822</v>
      </c>
      <c r="C77" s="50">
        <f>IF(FH!$C$2&gt;0,FH!A77/FH!$C$2,0)</f>
        <v>0.78546484450188359</v>
      </c>
      <c r="D77" s="50">
        <f>IF(hist!$D$2&gt;0,hist!B77/hist!$D$2,0)</f>
        <v>6.7590361372778018E-2</v>
      </c>
      <c r="E77" s="50">
        <f t="shared" si="17"/>
        <v>0.40123855879074211</v>
      </c>
      <c r="F77">
        <f t="shared" si="21"/>
        <v>75</v>
      </c>
      <c r="G77" s="50">
        <f>IF(FT!A77&lt;&gt;"",FT!A77*10,"")</f>
        <v>3.4617199999999997</v>
      </c>
      <c r="H77" s="50">
        <f>IF(FT!B77&lt;&gt;"",FT!B77*100,"")</f>
        <v>42.863700000000001</v>
      </c>
      <c r="I77" s="50">
        <f t="shared" si="18"/>
        <v>1</v>
      </c>
      <c r="J77" t="str">
        <f>IF(FT!B77&lt;&gt;"",FT!E77,"")</f>
        <v>0 [30.448793]</v>
      </c>
      <c r="K77">
        <f>IF(FT!B77&lt;&gt;"",IF(FT!C77&lt;&gt;"",FT!C77,F77/$M$3*$M$4),"")</f>
        <v>30.448799999999999</v>
      </c>
      <c r="Y77" s="75">
        <f t="shared" si="19"/>
        <v>12.382197289208834</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3.4639899999999999</v>
      </c>
      <c r="H78" s="50">
        <f>IF(FT!B78&lt;&gt;"",FT!B78*100,"")</f>
        <v>42.6571</v>
      </c>
      <c r="I78" s="50">
        <f t="shared" si="18"/>
        <v>1</v>
      </c>
      <c r="J78" t="str">
        <f>IF(FT!B78&lt;&gt;"",FT!E78,"")</f>
        <v>0 [30.855461]</v>
      </c>
      <c r="K78">
        <f>IF(FT!B78&lt;&gt;"",IF(FT!C78&lt;&gt;"",FT!C78,F78/$M$3*$M$4),"")</f>
        <v>30.855499999999999</v>
      </c>
      <c r="Y78" s="75">
        <f t="shared" si="19"/>
        <v>12.314440861549832</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3.4668999999999999</v>
      </c>
      <c r="H79" s="50">
        <f>IF(FT!B79&lt;&gt;"",FT!B79*100,"")</f>
        <v>42.477699999999999</v>
      </c>
      <c r="I79" s="50">
        <f t="shared" si="18"/>
        <v>1</v>
      </c>
      <c r="J79" t="str">
        <f>IF(FT!B79&lt;&gt;"",FT!E79,"")</f>
        <v>0 [31.260111]</v>
      </c>
      <c r="K79">
        <f>IF(FT!B79&lt;&gt;"",IF(FT!C79&lt;&gt;"",FT!C79,F79/$M$3*$M$4),"")</f>
        <v>31.260100000000001</v>
      </c>
      <c r="Y79" s="75">
        <f t="shared" si="19"/>
        <v>12.252358014364418</v>
      </c>
    </row>
    <row r="80" spans="1:25" ht="16.5" customHeight="1">
      <c r="A80" s="50">
        <f t="shared" si="20"/>
        <v>78</v>
      </c>
      <c r="B80" s="50">
        <f t="shared" si="16"/>
        <v>1.5059842352941177</v>
      </c>
      <c r="C80" s="50">
        <f>IF(FH!$C$2&gt;0,FH!A80/FH!$C$2,0)</f>
        <v>0.76294809396797469</v>
      </c>
      <c r="D80" s="50">
        <f>IF(hist!$D$2&gt;0,hist!B80/hist!$D$2,0)</f>
        <v>5.736690165592797E-2</v>
      </c>
      <c r="E80" s="50">
        <f t="shared" si="17"/>
        <v>0.47602261974213655</v>
      </c>
      <c r="F80">
        <f t="shared" si="21"/>
        <v>78</v>
      </c>
      <c r="G80" s="50">
        <f>IF(FT!A80&lt;&gt;"",FT!A80*10,"")</f>
        <v>3.46665</v>
      </c>
      <c r="H80" s="50">
        <f>IF(FT!B80&lt;&gt;"",FT!B80*100,"")</f>
        <v>42.292200000000001</v>
      </c>
      <c r="I80" s="50">
        <f t="shared" si="18"/>
        <v>1</v>
      </c>
      <c r="J80" t="str">
        <f>IF(FT!B80&lt;&gt;"",FT!E80,"")</f>
        <v>0 [31.664740]</v>
      </c>
      <c r="K80">
        <f>IF(FT!B80&lt;&gt;"",IF(FT!C80&lt;&gt;"",FT!C80,F80/$M$3*$M$4),"")</f>
        <v>31.6647</v>
      </c>
      <c r="Y80" s="75">
        <f t="shared" si="19"/>
        <v>12.199731729479469</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3.4643600000000001</v>
      </c>
      <c r="H81" s="50">
        <f>IF(FT!B81&lt;&gt;"",FT!B81*100,"")</f>
        <v>42.147400000000005</v>
      </c>
      <c r="I81" s="50">
        <f t="shared" si="18"/>
        <v>1</v>
      </c>
      <c r="J81" t="str">
        <f>IF(FT!B81&lt;&gt;"",FT!E81,"")</f>
        <v>0 [32.068248]</v>
      </c>
      <c r="K81">
        <f>IF(FT!B81&lt;&gt;"",IF(FT!C81&lt;&gt;"",FT!C81,F81/$M$3*$M$4),"")</f>
        <v>32.068199999999997</v>
      </c>
      <c r="Y81" s="75">
        <f t="shared" si="19"/>
        <v>12.165998914662449</v>
      </c>
    </row>
    <row r="82" spans="1:25" ht="16.5" customHeight="1">
      <c r="A82" s="50">
        <f t="shared" si="20"/>
        <v>80</v>
      </c>
      <c r="B82" s="50">
        <f t="shared" si="16"/>
        <v>1.5445992156862745</v>
      </c>
      <c r="C82" s="50">
        <f>IF(FH!$C$2&gt;0,FH!A82/FH!$C$2,0)</f>
        <v>0.74706006361078259</v>
      </c>
      <c r="D82" s="50">
        <f>IF(hist!$D$2&gt;0,hist!B82/hist!$D$2,0)</f>
        <v>5.2204705454153656E-2</v>
      </c>
      <c r="E82" s="50">
        <f t="shared" si="17"/>
        <v>0.52789039798181625</v>
      </c>
      <c r="F82">
        <f t="shared" si="21"/>
        <v>80</v>
      </c>
      <c r="G82" s="50">
        <f>IF(FT!A82&lt;&gt;"",FT!A82*10,"")</f>
        <v>3.4586299999999999</v>
      </c>
      <c r="H82" s="50">
        <f>IF(FT!B82&lt;&gt;"",FT!B82*100,"")</f>
        <v>42.078099999999999</v>
      </c>
      <c r="I82" s="50">
        <f t="shared" si="18"/>
        <v>1</v>
      </c>
      <c r="J82" t="str">
        <f>IF(FT!B82&lt;&gt;"",FT!E82,"")</f>
        <v>0 [32.482937]</v>
      </c>
      <c r="K82">
        <f>IF(FT!B82&lt;&gt;"",IF(FT!C82&lt;&gt;"",FT!C82,F82/$M$3*$M$4),"")</f>
        <v>32.482900000000001</v>
      </c>
      <c r="Y82" s="75">
        <f t="shared" si="19"/>
        <v>12.166117798087683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3.4513400000000001</v>
      </c>
      <c r="H83" s="50">
        <f>IF(FT!B83&lt;&gt;"",FT!B83*100,"")</f>
        <v>41.935699999999997</v>
      </c>
      <c r="I83" s="50">
        <f t="shared" si="18"/>
        <v>1</v>
      </c>
      <c r="J83" t="str">
        <f>IF(FT!B83&lt;&gt;"",FT!E83,"")</f>
        <v>0 [32.885640]</v>
      </c>
      <c r="K83">
        <f>IF(FT!B83&lt;&gt;"",IF(FT!C83&lt;&gt;"",FT!C83,F83/$M$3*$M$4),"")</f>
        <v>32.885599999999997</v>
      </c>
      <c r="Y83" s="75">
        <f t="shared" si="19"/>
        <v>12.150556015924248</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3.4417599999999999</v>
      </c>
      <c r="H84" s="50">
        <f>IF(FT!B84&lt;&gt;"",FT!B84*100,"")</f>
        <v>41.748000000000005</v>
      </c>
      <c r="I84" s="50">
        <f t="shared" si="18"/>
        <v>1</v>
      </c>
      <c r="J84" t="str">
        <f>IF(FT!B84&lt;&gt;"",FT!E84,"")</f>
        <v>0 [33.291005]</v>
      </c>
      <c r="K84">
        <f>IF(FT!B84&lt;&gt;"",IF(FT!C84&lt;&gt;"",FT!C84,F84/$M$3*$M$4),"")</f>
        <v>33.290999999999997</v>
      </c>
      <c r="Y84" s="75">
        <f t="shared" si="19"/>
        <v>12.129840546697041</v>
      </c>
    </row>
    <row r="85" spans="1:25" ht="16.5" customHeight="1">
      <c r="A85" s="50">
        <f t="shared" si="20"/>
        <v>83</v>
      </c>
      <c r="B85" s="50">
        <f t="shared" si="16"/>
        <v>1.6025216862745097</v>
      </c>
      <c r="C85" s="50">
        <f>IF(FH!$C$2&gt;0,FH!A85/FH!$C$2,0)</f>
        <v>0.71560114022786225</v>
      </c>
      <c r="D85" s="50">
        <f>IF(hist!$D$2&gt;0,hist!B85/hist!$D$2,0)</f>
        <v>4.4520288552066356E-2</v>
      </c>
      <c r="E85" s="50">
        <f t="shared" si="17"/>
        <v>0.60683043098510137</v>
      </c>
      <c r="F85">
        <f t="shared" si="21"/>
        <v>83</v>
      </c>
      <c r="G85" s="50">
        <f>IF(FT!A85&lt;&gt;"",FT!A85*10,"")</f>
        <v>3.4275499999999997</v>
      </c>
      <c r="H85" s="50">
        <f>IF(FT!B85&lt;&gt;"",FT!B85*100,"")</f>
        <v>41.691800000000001</v>
      </c>
      <c r="I85" s="50">
        <f t="shared" si="18"/>
        <v>1</v>
      </c>
      <c r="J85" t="str">
        <f>IF(FT!B85&lt;&gt;"",FT!E85,"")</f>
        <v>0 [33.695882]</v>
      </c>
      <c r="K85">
        <f>IF(FT!B85&lt;&gt;"",IF(FT!C85&lt;&gt;"",FT!C85,F85/$M$3*$M$4),"")</f>
        <v>33.695900000000002</v>
      </c>
      <c r="Y85" s="75">
        <f t="shared" si="19"/>
        <v>12.163732111858327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3.4178500000000001</v>
      </c>
      <c r="H86" s="50">
        <f>IF(FT!B86&lt;&gt;"",FT!B86*100,"")</f>
        <v>41.516199999999998</v>
      </c>
      <c r="I86" s="50">
        <f t="shared" si="18"/>
        <v>1</v>
      </c>
      <c r="J86" t="str">
        <f>IF(FT!B86&lt;&gt;"",FT!E86,"")</f>
        <v>0 [34.103918]</v>
      </c>
      <c r="K86">
        <f>IF(FT!B86&lt;&gt;"",IF(FT!C86&lt;&gt;"",FT!C86,F86/$M$3*$M$4),"")</f>
        <v>34.103900000000003</v>
      </c>
      <c r="Y86" s="75">
        <f t="shared" si="19"/>
        <v>12.146875960033354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3.4113600000000002</v>
      </c>
      <c r="H87" s="50">
        <f>IF(FT!B87&lt;&gt;"",FT!B87*100,"")</f>
        <v>41.304400000000001</v>
      </c>
      <c r="I87" s="50">
        <f t="shared" si="18"/>
        <v>1</v>
      </c>
      <c r="J87" t="str">
        <f>IF(FT!B87&lt;&gt;"",FT!E87,"")</f>
        <v>0 [34.505710]</v>
      </c>
      <c r="K87">
        <f>IF(FT!B87&lt;&gt;"",IF(FT!C87&lt;&gt;"",FT!C87,F87/$M$3*$M$4),"")</f>
        <v>34.505699999999997</v>
      </c>
      <c r="Y87" s="75">
        <f t="shared" si="19"/>
        <v>12.107898316214062</v>
      </c>
    </row>
    <row r="88" spans="1:25" ht="16.5" customHeight="1">
      <c r="A88" s="50">
        <f t="shared" si="20"/>
        <v>86</v>
      </c>
      <c r="B88" s="50">
        <f t="shared" si="16"/>
        <v>1.660444156862745</v>
      </c>
      <c r="C88" s="50">
        <f>IF(FH!$C$2&gt;0,FH!A88/FH!$C$2,0)</f>
        <v>0.75524513982456631</v>
      </c>
      <c r="D88" s="50">
        <f>IF(hist!$D$2&gt;0,hist!B88/hist!$D$2,0)</f>
        <v>3.8388469135935695E-2</v>
      </c>
      <c r="E88" s="50">
        <f t="shared" si="17"/>
        <v>0.68449477392463509</v>
      </c>
      <c r="F88">
        <f t="shared" si="21"/>
        <v>86</v>
      </c>
      <c r="G88" s="50">
        <f>IF(FT!A88&lt;&gt;"",FT!A88*10,"")</f>
        <v>3.4117100000000002</v>
      </c>
      <c r="H88" s="50">
        <f>IF(FT!B88&lt;&gt;"",FT!B88*100,"")</f>
        <v>41.025700000000001</v>
      </c>
      <c r="I88" s="50">
        <f t="shared" si="18"/>
        <v>1</v>
      </c>
      <c r="J88" t="str">
        <f>IF(FT!B88&lt;&gt;"",FT!E88,"")</f>
        <v>0 [34.915098]</v>
      </c>
      <c r="K88">
        <f>IF(FT!B88&lt;&gt;"",IF(FT!C88&lt;&gt;"",FT!C88,F88/$M$3*$M$4),"")</f>
        <v>34.915100000000002</v>
      </c>
      <c r="Y88" s="75">
        <f t="shared" si="19"/>
        <v>12.0249669520563</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3.42109</v>
      </c>
      <c r="H89" s="50">
        <f>IF(FT!B89&lt;&gt;"",FT!B89*100,"")</f>
        <v>40.625799999999998</v>
      </c>
      <c r="I89" s="50">
        <f t="shared" si="18"/>
        <v>1</v>
      </c>
      <c r="J89" t="str">
        <f>IF(FT!B89&lt;&gt;"",FT!E89,"")</f>
        <v>0 [35.320918]</v>
      </c>
      <c r="K89">
        <f>IF(FT!B89&lt;&gt;"",IF(FT!C89&lt;&gt;"",FT!C89,F89/$M$3*$M$4),"")</f>
        <v>35.320900000000002</v>
      </c>
      <c r="Y89" s="75">
        <f t="shared" si="19"/>
        <v>11.875104133477926</v>
      </c>
    </row>
    <row r="90" spans="1:25" ht="16.5" customHeight="1">
      <c r="A90" s="50">
        <f t="shared" si="20"/>
        <v>88</v>
      </c>
      <c r="B90" s="50">
        <f t="shared" si="16"/>
        <v>1.6990591372549018</v>
      </c>
      <c r="C90" s="50">
        <f>IF(FH!$C$2&gt;0,FH!A90/FH!$C$2,0)</f>
        <v>0.84283003822146463</v>
      </c>
      <c r="D90" s="50">
        <f>IF(hist!$D$2&gt;0,hist!B90/hist!$D$2,0)</f>
        <v>3.3046913991760511E-2</v>
      </c>
      <c r="E90" s="50">
        <f t="shared" si="17"/>
        <v>0.73395857202345849</v>
      </c>
      <c r="F90">
        <f t="shared" si="21"/>
        <v>88</v>
      </c>
      <c r="G90" s="50">
        <f>IF(FT!A90&lt;&gt;"",FT!A90*10,"")</f>
        <v>3.4342000000000001</v>
      </c>
      <c r="H90" s="50">
        <f>IF(FT!B90&lt;&gt;"",FT!B90*100,"")</f>
        <v>40.278700000000001</v>
      </c>
      <c r="I90" s="50">
        <f t="shared" si="18"/>
        <v>1</v>
      </c>
      <c r="J90" t="str">
        <f>IF(FT!B90&lt;&gt;"",FT!E90,"")</f>
        <v>0 [35.736816]</v>
      </c>
      <c r="K90">
        <f>IF(FT!B90&lt;&gt;"",IF(FT!C90&lt;&gt;"",FT!C90,F90/$M$3*$M$4),"")</f>
        <v>35.736800000000002</v>
      </c>
      <c r="Y90" s="75">
        <f t="shared" si="19"/>
        <v>11.728699551569507</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3.4494599999999997</v>
      </c>
      <c r="H91" s="50">
        <f>IF(FT!B91&lt;&gt;"",FT!B91*100,"")</f>
        <v>39.906199999999998</v>
      </c>
      <c r="I91" s="50">
        <f t="shared" si="18"/>
        <v>1</v>
      </c>
      <c r="J91" t="str">
        <f>IF(FT!B91&lt;&gt;"",FT!E91,"")</f>
        <v>0 [36.134286]</v>
      </c>
      <c r="K91">
        <f>IF(FT!B91&lt;&gt;"",IF(FT!C91&lt;&gt;"",FT!C91,F91/$M$3*$M$4),"")</f>
        <v>36.134300000000003</v>
      </c>
      <c r="Y91" s="75">
        <f t="shared" si="19"/>
        <v>11.568825265403861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3.4689300000000003</v>
      </c>
      <c r="H92" s="50">
        <f>IF(FT!B92&lt;&gt;"",FT!B92*100,"")</f>
        <v>39.280799999999999</v>
      </c>
      <c r="I92" s="50">
        <f t="shared" si="18"/>
        <v>1</v>
      </c>
      <c r="J92" t="str">
        <f>IF(FT!B92&lt;&gt;"",FT!E92,"")</f>
        <v>0 [36.544122]</v>
      </c>
      <c r="K92">
        <f>IF(FT!B92&lt;&gt;"",IF(FT!C92&lt;&gt;"",FT!C92,F92/$M$3*$M$4),"")</f>
        <v>36.5441</v>
      </c>
      <c r="Y92" s="75">
        <f t="shared" si="19"/>
        <v>11.32360699120478</v>
      </c>
    </row>
    <row r="93" spans="1:25" ht="16.5" customHeight="1">
      <c r="A93" s="50">
        <f t="shared" si="20"/>
        <v>91</v>
      </c>
      <c r="B93" s="50">
        <f t="shared" si="16"/>
        <v>1.7569816078431371</v>
      </c>
      <c r="C93" s="50">
        <f>IF(FH!$C$2&gt;0,FH!A93/FH!$C$2,0)</f>
        <v>0.90911907315240015</v>
      </c>
      <c r="D93" s="50">
        <f>IF(hist!$D$2&gt;0,hist!B93/hist!$D$2,0)</f>
        <v>3.0463031441397535E-2</v>
      </c>
      <c r="E93" s="50">
        <f t="shared" si="17"/>
        <v>0.80218214811433919</v>
      </c>
      <c r="F93">
        <f t="shared" si="21"/>
        <v>91</v>
      </c>
      <c r="G93" s="50">
        <f>IF(FT!A93&lt;&gt;"",FT!A93*10,"")</f>
        <v>3.4842400000000002</v>
      </c>
      <c r="H93" s="50">
        <f>IF(FT!B93&lt;&gt;"",FT!B93*100,"")</f>
        <v>38.697900000000004</v>
      </c>
      <c r="I93" s="50">
        <f t="shared" si="18"/>
        <v>1</v>
      </c>
      <c r="J93" t="str">
        <f>IF(FT!B93&lt;&gt;"",FT!E93,"")</f>
        <v>0 [36.945458]</v>
      </c>
      <c r="K93">
        <f>IF(FT!B93&lt;&gt;"",IF(FT!C93&lt;&gt;"",FT!C93,F93/$M$3*$M$4),"")</f>
        <v>36.945500000000003</v>
      </c>
      <c r="Y93" s="75">
        <f t="shared" si="19"/>
        <v>11.106554083530412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3.4938700000000003</v>
      </c>
      <c r="H94" s="50">
        <f>IF(FT!B94&lt;&gt;"",FT!B94*100,"")</f>
        <v>37.998100000000001</v>
      </c>
      <c r="I94" s="50">
        <f t="shared" si="18"/>
        <v>1</v>
      </c>
      <c r="J94" t="str">
        <f>IF(FT!B94&lt;&gt;"",FT!E94,"")</f>
        <v>0 [37.350078]</v>
      </c>
      <c r="K94">
        <f>IF(FT!B94&lt;&gt;"",IF(FT!C94&lt;&gt;"",FT!C94,F94/$M$3*$M$4),"")</f>
        <v>37.350099999999998</v>
      </c>
      <c r="Y94" s="75">
        <f t="shared" si="19"/>
        <v>10.875647920500763</v>
      </c>
    </row>
    <row r="95" spans="1:25" ht="16.5" customHeight="1">
      <c r="A95" s="50">
        <f t="shared" si="20"/>
        <v>93</v>
      </c>
      <c r="B95" s="50">
        <f t="shared" si="16"/>
        <v>1.7955965882352938</v>
      </c>
      <c r="C95" s="50">
        <f>IF(FH!$C$2&gt;0,FH!A95/FH!$C$2,0)</f>
        <v>0.86101318961329409</v>
      </c>
      <c r="D95" s="50">
        <f>IF(hist!$D$2&gt;0,hist!B95/hist!$D$2,0)</f>
        <v>2.9319618183591942E-2</v>
      </c>
      <c r="E95" s="50">
        <f t="shared" si="17"/>
        <v>0.84224836579594975</v>
      </c>
      <c r="F95">
        <f t="shared" si="21"/>
        <v>93</v>
      </c>
      <c r="G95" s="50">
        <f>IF(FT!A95&lt;&gt;"",FT!A95*10,"")</f>
        <v>3.5134100000000004</v>
      </c>
      <c r="H95" s="50">
        <f>IF(FT!B95&lt;&gt;"",FT!B95*100,"")</f>
        <v>37.134499999999996</v>
      </c>
      <c r="I95" s="50">
        <f t="shared" si="18"/>
        <v>1</v>
      </c>
      <c r="J95" t="str">
        <f>IF(FT!B95&lt;&gt;"",FT!E95,"")</f>
        <v>0 [37.762786]</v>
      </c>
      <c r="K95">
        <f>IF(FT!B95&lt;&gt;"",IF(FT!C95&lt;&gt;"",FT!C95,F95/$M$3*$M$4),"")</f>
        <v>37.762799999999999</v>
      </c>
      <c r="Y95" s="75">
        <f t="shared" si="19"/>
        <v>10.569361389647092</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3.53878</v>
      </c>
      <c r="H96" s="50">
        <f>IF(FT!B96&lt;&gt;"",FT!B96*100,"")</f>
        <v>35.7029</v>
      </c>
      <c r="I96" s="50">
        <f t="shared" si="18"/>
        <v>1</v>
      </c>
      <c r="J96" t="str">
        <f>IF(FT!B96&lt;&gt;"",FT!E96,"")</f>
        <v>0 [38.164979]</v>
      </c>
      <c r="K96">
        <f>IF(FT!B96&lt;&gt;"",IF(FT!C96&lt;&gt;"",FT!C96,F96/$M$3*$M$4),"")</f>
        <v>38.164999999999999</v>
      </c>
      <c r="Y96" s="75">
        <f t="shared" si="19"/>
        <v>10.08904198622124</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0.91719232637647685</v>
      </c>
      <c r="D98" s="50">
        <f>IF(hist!$D$2&gt;0,hist!B98/hist!$D$2,0)</f>
        <v>2.6231274180527137E-2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0.95844767692321786</v>
      </c>
      <c r="D100" s="50">
        <f>IF(hist!$D$2&gt;0,hist!B100/hist!$D$2,0)</f>
        <v>2.3826750572565045E-2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0.9679654631946546</v>
      </c>
      <c r="D103" s="50">
        <f>IF(hist!$D$2&gt;0,hist!B103/hist!$D$2,0)</f>
        <v>2.1842577845055975E-2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1</v>
      </c>
      <c r="D106" s="50">
        <f>IF(hist!$D$2&gt;0,hist!B106/hist!$D$2,0)</f>
        <v>2.0441321680349758E-2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0.95407924766959062</v>
      </c>
      <c r="D108" s="50">
        <f>IF(hist!$D$2&gt;0,hist!B108/hist!$D$2,0)</f>
        <v>1.9606188818395345E-2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0.89493588509729516</v>
      </c>
      <c r="D111" s="50">
        <f>IF(hist!$D$2&gt;0,hist!B111/hist!$D$2,0)</f>
        <v>1.8821493445391503E-2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0.84666318365551185</v>
      </c>
      <c r="D113" s="50">
        <f>IF(hist!$D$2&gt;0,hist!B113/hist!$D$2,0)</f>
        <v>1.6534666929780312E-2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0.86080970843530302</v>
      </c>
      <c r="D116" s="50">
        <f>IF(hist!$D$2&gt;0,hist!B116/hist!$D$2,0)</f>
        <v>1.5665889838926379E-2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0.77018725767866469</v>
      </c>
      <c r="D118" s="50">
        <f>IF(hist!$D$2&gt;0,hist!B118/hist!$D$2,0)</f>
        <v>1.46626223956705E-2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0.6373672101997232</v>
      </c>
      <c r="D121" s="50">
        <f>IF(hist!$D$2&gt;0,hist!B121/hist!$D$2,0)</f>
        <v>1.3939560018317924E-2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0.49143637546860253</v>
      </c>
      <c r="D124" s="50">
        <f>IF(hist!$D$2&gt;0,hist!B124/hist!$D$2,0)</f>
        <v>1.3076409535213055E-2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0.37707628711010904</v>
      </c>
      <c r="D126" s="50">
        <f>IF(hist!$D$2&gt;0,hist!B126/hist!$D$2,0)</f>
        <v>1.2869004117263006E-2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0.32252499977085453</v>
      </c>
      <c r="D129" s="50">
        <f>IF(hist!$D$2&gt;0,hist!B129/hist!$D$2,0)</f>
        <v>1.1826494691757259E-2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0.25747701670928774</v>
      </c>
      <c r="D131" s="50">
        <f>IF(hist!$D$2&gt;0,hist!B131/hist!$D$2,0)</f>
        <v>1.1434132578055981E-2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0.20659205690140328</v>
      </c>
      <c r="D134" s="50">
        <f>IF(hist!$D$2&gt;0,hist!B134/hist!$D$2,0)</f>
        <v>1.0649437205052138E-2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0.15998515137349795</v>
      </c>
      <c r="D136" s="50">
        <f>IF(hist!$D$2&gt;0,hist!B136/hist!$D$2,0)</f>
        <v>9.4443909515952735E-3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8.5640278274259629E-2</v>
      </c>
      <c r="D139" s="50">
        <f>IF(hist!$D$2&gt;0,hist!B139/hist!$D$2,0)</f>
        <v>8.4579167683904444E-3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9.1824822870551145E-2</v>
      </c>
      <c r="D142" s="50">
        <f>IF(hist!$D$2&gt;0,hist!B142/hist!$D$2,0)</f>
        <v>7.7124345232377602E-3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6.8845565118559868E-2</v>
      </c>
      <c r="D144" s="50">
        <f>IF(hist!$D$2&gt;0,hist!B144/hist!$D$2,0)</f>
        <v>6.2439476095299262E-3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4.8921458098459228E-2</v>
      </c>
      <c r="D147" s="50">
        <f>IF(hist!$D$2&gt;0,hist!B147/hist!$D$2,0)</f>
        <v>5.4648499898764342E-3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6.4364396293342868E-2</v>
      </c>
      <c r="D149" s="50">
        <f>IF(hist!$D$2&gt;0,hist!B149/hist!$D$2,0)</f>
        <v>5.033274748323999E-3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6.680855354213068E-2</v>
      </c>
      <c r="D152" s="50">
        <f>IF(hist!$D$2&gt;0,hist!B152/hist!$D$2,0)</f>
        <v>4.4839735600219538E-3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7.1974775666584168E-2</v>
      </c>
      <c r="D154" s="50">
        <f>IF(hist!$D$2&gt;0,hist!B154/hist!$D$2,0)</f>
        <v>4.2429527675710956E-3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5.1958093876316447E-2</v>
      </c>
      <c r="D157" s="50">
        <f>IF(hist!$D$2&gt;0,hist!B157/hist!$D$2,0)</f>
        <v>3.7833599048682017E-3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5.6365202885399771E-2</v>
      </c>
      <c r="D160" s="50">
        <f>IF(hist!$D$2&gt;0,hist!B160/hist!$D$2,0)</f>
        <v>2.7800636072136111E-3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4.7828892494110965E-2</v>
      </c>
      <c r="D162" s="50">
        <f>IF(hist!$D$2&gt;0,hist!B162/hist!$D$2,0)</f>
        <v>2.3204707445107177E-3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3.6441095865299124E-2</v>
      </c>
      <c r="D165" s="50">
        <f>IF(hist!$D$2&gt;0,hist!B165/hist!$D$2,0)</f>
        <v>1.7767673095590206E-3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1.4517172161575054E-2</v>
      </c>
      <c r="D167" s="50">
        <f>IF(hist!$D$2&gt;0,hist!B167/hist!$D$2,0)</f>
        <v>1.3227722002064762E-3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6.3327558867471425E-3</v>
      </c>
      <c r="D170" s="50">
        <f>IF(hist!$D$2&gt;0,hist!B170/hist!$D$2,0)</f>
        <v>7.2866013070292397E-4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3.9795986705162665E-4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5.2587785629829246E-3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3.3629801700164652E-4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3.5312013145140711E-4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1.2332370009996029E-4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4.4839735600219533E-5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3.3644228899521216E-5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5.5977533503491567E-6</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40.000799999999998</v>
      </c>
      <c r="C5" s="49">
        <v>5.2686000000000002</v>
      </c>
      <c r="D5" s="49">
        <v>13.1713</v>
      </c>
      <c r="E5" s="49">
        <v>20</v>
      </c>
      <c r="F5" s="49">
        <v>34.038899999999998</v>
      </c>
      <c r="G5" s="49">
        <v>50</v>
      </c>
      <c r="H5" s="49">
        <v>53.976399999999998</v>
      </c>
    </row>
    <row r="6" spans="1:10">
      <c r="A6" t="s">
        <v>1111</v>
      </c>
      <c r="B6" s="49">
        <v>22.941700000000001</v>
      </c>
      <c r="C6" s="49">
        <v>3.6939299999999999</v>
      </c>
      <c r="D6" s="49">
        <v>16.101400000000002</v>
      </c>
      <c r="E6" s="49">
        <v>20</v>
      </c>
      <c r="F6" s="49">
        <v>14.5846</v>
      </c>
      <c r="G6" s="49">
        <v>40</v>
      </c>
      <c r="H6" s="49">
        <v>29.4207</v>
      </c>
    </row>
    <row r="7" spans="1:10">
      <c r="A7" t="s">
        <v>1112</v>
      </c>
      <c r="B7" s="49">
        <v>27.864100000000001</v>
      </c>
      <c r="C7" s="49">
        <v>5.8283500000000004</v>
      </c>
      <c r="D7" s="49">
        <v>20.917100000000001</v>
      </c>
      <c r="E7" s="49">
        <v>15</v>
      </c>
      <c r="F7" s="49">
        <v>14.909599999999999</v>
      </c>
      <c r="G7" s="49">
        <v>40</v>
      </c>
      <c r="H7" s="49">
        <v>39.790500000000002</v>
      </c>
    </row>
    <row r="8" spans="1:10">
      <c r="A8" t="s">
        <v>1113</v>
      </c>
      <c r="B8" s="49">
        <v>30.9636</v>
      </c>
      <c r="C8" s="49">
        <v>1.93709</v>
      </c>
      <c r="D8" s="49">
        <v>6.2560099999999998</v>
      </c>
      <c r="E8" s="49">
        <v>20</v>
      </c>
      <c r="F8" s="49">
        <v>26.432200000000002</v>
      </c>
      <c r="G8" s="49">
        <v>50</v>
      </c>
      <c r="H8" s="49">
        <v>34.167999999999999</v>
      </c>
    </row>
    <row r="9" spans="1:10">
      <c r="A9" t="s">
        <v>1114</v>
      </c>
      <c r="B9" s="49">
        <v>68.933599999999998</v>
      </c>
      <c r="C9" s="49">
        <v>6.3242900000000004</v>
      </c>
      <c r="D9" s="49">
        <v>9.1744699999999995</v>
      </c>
      <c r="E9" s="49">
        <v>50</v>
      </c>
      <c r="F9" s="49">
        <v>50.085299999999997</v>
      </c>
      <c r="G9" s="49">
        <v>100</v>
      </c>
      <c r="H9" s="49">
        <v>82.405500000000004</v>
      </c>
    </row>
    <row r="10" spans="1:10">
      <c r="A10" t="s">
        <v>1115</v>
      </c>
      <c r="B10" s="49">
        <v>82.157300000000006</v>
      </c>
      <c r="C10" s="49">
        <v>2.06453</v>
      </c>
      <c r="D10" s="49">
        <v>2.5129000000000001</v>
      </c>
      <c r="E10" s="49">
        <v>40</v>
      </c>
      <c r="F10" s="49">
        <v>74.298199999999994</v>
      </c>
      <c r="G10" s="49">
        <v>100</v>
      </c>
      <c r="H10" s="49">
        <v>85.007199999999997</v>
      </c>
    </row>
    <row r="11" spans="1:10">
      <c r="A11" t="s">
        <v>1116</v>
      </c>
      <c r="B11" s="49">
        <v>26.1402</v>
      </c>
      <c r="C11" s="49">
        <v>4.7387199999999998</v>
      </c>
      <c r="D11" s="49">
        <v>18.1281</v>
      </c>
      <c r="E11" s="49">
        <v>10</v>
      </c>
      <c r="F11" s="49">
        <v>21.773</v>
      </c>
      <c r="G11" s="49">
        <v>50</v>
      </c>
      <c r="H11" s="49">
        <v>38.334099999999999</v>
      </c>
    </row>
    <row r="12" spans="1:10">
      <c r="A12" t="s">
        <v>1117</v>
      </c>
      <c r="B12" s="49">
        <v>75.545400000000001</v>
      </c>
      <c r="C12" s="49">
        <v>3.8182800000000001</v>
      </c>
      <c r="D12" s="49">
        <v>5.0542800000000003</v>
      </c>
      <c r="E12" s="49">
        <v>50</v>
      </c>
      <c r="F12" s="49">
        <v>65.045599999999993</v>
      </c>
      <c r="G12" s="49">
        <v>100</v>
      </c>
      <c r="H12" s="49">
        <v>82.567099999999996</v>
      </c>
    </row>
    <row r="13" spans="1:10">
      <c r="A13" t="s">
        <v>1118</v>
      </c>
      <c r="B13" s="49">
        <v>20.861999999999998</v>
      </c>
      <c r="C13" s="49">
        <v>4.8310300000000002</v>
      </c>
      <c r="D13" s="49">
        <v>23.1571</v>
      </c>
      <c r="E13" s="49">
        <v>10</v>
      </c>
      <c r="F13" s="49">
        <v>14.5762</v>
      </c>
      <c r="G13" s="49">
        <v>25</v>
      </c>
      <c r="H13" s="49">
        <v>40.521299999999997</v>
      </c>
      <c r="J13" s="49"/>
    </row>
    <row r="14" spans="1:10">
      <c r="A14" t="s">
        <v>1119</v>
      </c>
      <c r="B14" s="49">
        <v>48.310299999999998</v>
      </c>
      <c r="C14" s="49">
        <v>25.694700000000001</v>
      </c>
      <c r="D14" s="49">
        <v>53.186700000000002</v>
      </c>
      <c r="E14" s="49">
        <v>10</v>
      </c>
      <c r="F14" s="49">
        <v>2.5485099999999998</v>
      </c>
      <c r="G14" s="49">
        <v>50</v>
      </c>
      <c r="H14" s="49">
        <v>93.588099999999997</v>
      </c>
    </row>
    <row r="15" spans="1:10">
      <c r="A15" t="s">
        <v>1120</v>
      </c>
      <c r="B15" s="49">
        <v>-6.8135699999999997E-3</v>
      </c>
      <c r="C15" s="49">
        <v>0</v>
      </c>
      <c r="D15" s="49">
        <v>0</v>
      </c>
      <c r="E15" s="49">
        <v>0</v>
      </c>
      <c r="F15" s="49">
        <v>0</v>
      </c>
      <c r="G15" s="49">
        <v>0</v>
      </c>
      <c r="H15" s="49">
        <v>0</v>
      </c>
    </row>
    <row r="16" spans="1:10">
      <c r="A16" t="s">
        <v>1121</v>
      </c>
      <c r="B16" s="49">
        <v>-4.1019899999999998E-2</v>
      </c>
      <c r="C16" s="49">
        <v>0</v>
      </c>
      <c r="D16" s="49">
        <v>0</v>
      </c>
      <c r="E16" s="49">
        <v>0</v>
      </c>
      <c r="F16" s="49">
        <v>0</v>
      </c>
      <c r="G16" s="49">
        <v>0</v>
      </c>
      <c r="H16" s="49">
        <v>0</v>
      </c>
    </row>
    <row r="17" spans="1:8">
      <c r="A17" t="s">
        <v>1122</v>
      </c>
      <c r="B17" s="49">
        <v>16.765899999999998</v>
      </c>
      <c r="C17" s="49">
        <v>0</v>
      </c>
      <c r="D17" s="49">
        <v>0</v>
      </c>
      <c r="E17" s="49">
        <v>0</v>
      </c>
      <c r="F17" s="49">
        <v>0</v>
      </c>
      <c r="G17" s="49">
        <v>0</v>
      </c>
      <c r="H17" s="49">
        <v>0</v>
      </c>
    </row>
    <row r="18" spans="1:8">
      <c r="A18" t="s">
        <v>1123</v>
      </c>
      <c r="B18" s="49">
        <v>0.55008800000000002</v>
      </c>
      <c r="C18" s="49">
        <v>0</v>
      </c>
      <c r="D18" s="49">
        <v>0</v>
      </c>
      <c r="E18" s="49">
        <v>0</v>
      </c>
      <c r="F18" s="49">
        <v>0</v>
      </c>
      <c r="G18" s="49">
        <v>0</v>
      </c>
      <c r="H18" s="49">
        <v>0</v>
      </c>
    </row>
    <row r="19" spans="1:8">
      <c r="A19" t="s">
        <v>1124</v>
      </c>
      <c r="B19" s="49">
        <v>0.53503299999999998</v>
      </c>
      <c r="C19" s="49">
        <v>0</v>
      </c>
      <c r="D19" s="49">
        <v>0</v>
      </c>
      <c r="E19" s="49">
        <v>0</v>
      </c>
      <c r="F19" s="49">
        <v>0</v>
      </c>
      <c r="G19" s="49">
        <v>0</v>
      </c>
      <c r="H19" s="49">
        <v>0</v>
      </c>
    </row>
    <row r="20" spans="1:8">
      <c r="A20" t="s">
        <v>1125</v>
      </c>
      <c r="B20" s="49">
        <v>2.6758300000000001E-3</v>
      </c>
      <c r="C20" s="49">
        <v>3.8819800000000002E-2</v>
      </c>
      <c r="D20" s="49">
        <v>14.5076</v>
      </c>
      <c r="E20" s="49">
        <v>0</v>
      </c>
      <c r="F20" s="49">
        <v>1.1240500000000001E-4</v>
      </c>
      <c r="G20" s="49">
        <v>0</v>
      </c>
      <c r="H20" s="49">
        <v>0.26289099999999999</v>
      </c>
    </row>
    <row r="21" spans="1:8">
      <c r="A21" t="s">
        <v>1126</v>
      </c>
      <c r="B21" s="49">
        <v>0.17907999999999999</v>
      </c>
      <c r="C21" s="49">
        <v>0.25792500000000002</v>
      </c>
      <c r="D21" s="49">
        <v>1.44028</v>
      </c>
      <c r="E21" s="49">
        <v>0</v>
      </c>
      <c r="F21" s="49">
        <v>1.0873199999999999E-3</v>
      </c>
      <c r="G21" s="49">
        <v>0</v>
      </c>
      <c r="H21" s="49">
        <v>1.70689</v>
      </c>
    </row>
    <row r="22" spans="1:8">
      <c r="A22" t="s">
        <v>1127</v>
      </c>
      <c r="B22" s="49">
        <v>50.812100000000001</v>
      </c>
      <c r="C22" s="49">
        <v>18.3523</v>
      </c>
      <c r="D22" s="49">
        <v>0.36118099999999997</v>
      </c>
      <c r="E22" s="49">
        <v>0</v>
      </c>
      <c r="F22" s="49">
        <v>16.616599999999998</v>
      </c>
      <c r="G22" s="49">
        <v>0</v>
      </c>
      <c r="H22" s="49">
        <v>138.626</v>
      </c>
    </row>
    <row r="23" spans="1:8">
      <c r="A23" t="s">
        <v>1128</v>
      </c>
      <c r="B23" s="49">
        <v>21.796600000000002</v>
      </c>
      <c r="C23" s="49">
        <v>8.2787100000000002</v>
      </c>
      <c r="D23" s="49">
        <v>0.37981599999999999</v>
      </c>
      <c r="E23" s="49">
        <v>0</v>
      </c>
      <c r="F23" s="49">
        <v>20.027999999999999</v>
      </c>
      <c r="G23" s="49">
        <v>0</v>
      </c>
      <c r="H23" s="49">
        <v>56.5276</v>
      </c>
    </row>
    <row r="24" spans="1:8">
      <c r="A24" t="s">
        <v>1129</v>
      </c>
      <c r="B24" s="49">
        <v>6.6561800000000003E-3</v>
      </c>
      <c r="C24" s="49">
        <v>2.22667E-2</v>
      </c>
      <c r="D24" s="49">
        <v>3.3452700000000002</v>
      </c>
      <c r="E24" s="49">
        <v>0</v>
      </c>
      <c r="F24" s="49">
        <v>2.9629800000000001E-4</v>
      </c>
      <c r="G24" s="49">
        <v>0</v>
      </c>
      <c r="H24" s="49">
        <v>0.111124</v>
      </c>
    </row>
    <row r="25" spans="1:8">
      <c r="A25" t="s">
        <v>1130</v>
      </c>
      <c r="B25" s="49">
        <v>0.22113099999999999</v>
      </c>
      <c r="C25" s="49">
        <v>0.133714</v>
      </c>
      <c r="D25" s="49">
        <v>0.60468299999999997</v>
      </c>
      <c r="E25" s="49">
        <v>0</v>
      </c>
      <c r="F25" s="49">
        <v>2.2508199999999999E-2</v>
      </c>
      <c r="G25" s="49">
        <v>0</v>
      </c>
      <c r="H25" s="49">
        <v>0.62838899999999998</v>
      </c>
    </row>
    <row r="26" spans="1:8">
      <c r="A26" t="s">
        <v>1131</v>
      </c>
      <c r="B26" s="49">
        <v>7.6483699999999998E-4</v>
      </c>
      <c r="C26" s="49">
        <v>2.7768200000000002E-3</v>
      </c>
      <c r="D26" s="49">
        <v>3.6305999999999998</v>
      </c>
      <c r="E26" s="49">
        <v>0</v>
      </c>
      <c r="F26" s="173">
        <v>3.28256E-5</v>
      </c>
      <c r="G26" s="49">
        <v>0</v>
      </c>
      <c r="H26" s="49">
        <v>2.1691200000000001E-2</v>
      </c>
    </row>
    <row r="27" spans="1:8">
      <c r="A27" t="s">
        <v>1132</v>
      </c>
      <c r="B27" s="173">
        <v>-1.31303E-5</v>
      </c>
      <c r="C27" s="49">
        <v>1.95108E-3</v>
      </c>
      <c r="D27" s="49">
        <v>-148.595</v>
      </c>
      <c r="E27" s="49">
        <v>0</v>
      </c>
      <c r="F27" s="49">
        <v>-1.5615199999999999E-2</v>
      </c>
      <c r="G27" s="49">
        <v>0</v>
      </c>
      <c r="H27" s="49">
        <v>1.31237E-2</v>
      </c>
    </row>
    <row r="28" spans="1:8">
      <c r="A28" t="s">
        <v>1133</v>
      </c>
      <c r="B28" s="49">
        <v>1.9065800000000001E-2</v>
      </c>
      <c r="C28" s="49">
        <v>1.99066E-2</v>
      </c>
      <c r="D28" s="49">
        <v>1.0441</v>
      </c>
      <c r="E28" s="49">
        <v>0</v>
      </c>
      <c r="F28" s="49">
        <v>4.36198E-4</v>
      </c>
      <c r="G28" s="49">
        <v>0</v>
      </c>
      <c r="H28" s="49">
        <v>0.10129199999999999</v>
      </c>
    </row>
    <row r="29" spans="1:8">
      <c r="A29" t="s">
        <v>1134</v>
      </c>
      <c r="B29" s="49">
        <v>75.683700000000002</v>
      </c>
      <c r="C29" s="49">
        <v>12.466699999999999</v>
      </c>
      <c r="D29" s="49">
        <v>0.16472100000000001</v>
      </c>
      <c r="E29" s="49">
        <v>0</v>
      </c>
      <c r="F29" s="49">
        <v>52.584899999999998</v>
      </c>
      <c r="G29" s="49">
        <v>0</v>
      </c>
      <c r="H29" s="49">
        <v>111.765</v>
      </c>
    </row>
    <row r="30" spans="1:8">
      <c r="A30" t="s">
        <v>1135</v>
      </c>
      <c r="B30" s="49">
        <v>28.6813</v>
      </c>
      <c r="C30" s="49">
        <v>3.2008800000000002</v>
      </c>
      <c r="D30" s="49">
        <v>0.11160200000000001</v>
      </c>
      <c r="E30" s="49">
        <v>0</v>
      </c>
      <c r="F30" s="49">
        <v>25.9483</v>
      </c>
      <c r="G30" s="49">
        <v>0</v>
      </c>
      <c r="H30" s="49">
        <v>41.755000000000003</v>
      </c>
    </row>
    <row r="31" spans="1:8">
      <c r="A31" t="s">
        <v>1136</v>
      </c>
      <c r="B31" s="49">
        <v>273.13099999999997</v>
      </c>
      <c r="C31" s="49">
        <v>70.685699999999997</v>
      </c>
      <c r="D31" s="49">
        <v>0.258797</v>
      </c>
      <c r="E31" s="49">
        <v>0</v>
      </c>
      <c r="F31" s="49">
        <v>205.512</v>
      </c>
      <c r="G31" s="49">
        <v>0</v>
      </c>
      <c r="H31" s="49">
        <v>424.85899999999998</v>
      </c>
    </row>
    <row r="32" spans="1:8">
      <c r="A32" t="s">
        <v>1137</v>
      </c>
      <c r="B32" s="49">
        <v>0.27864100000000003</v>
      </c>
      <c r="C32" s="49">
        <v>5.8283500000000002E-2</v>
      </c>
      <c r="D32" s="49">
        <v>0.209171</v>
      </c>
      <c r="E32" s="49">
        <v>0.15</v>
      </c>
      <c r="F32" s="49">
        <v>0.14909600000000001</v>
      </c>
      <c r="G32" s="49">
        <v>0.4</v>
      </c>
      <c r="H32" s="49">
        <v>0.39790500000000001</v>
      </c>
    </row>
    <row r="33" spans="1:8">
      <c r="A33" t="s">
        <v>1138</v>
      </c>
      <c r="B33" s="49">
        <v>0.30504399999999998</v>
      </c>
      <c r="C33" s="49">
        <v>2.2546799999999999E-2</v>
      </c>
      <c r="D33" s="49">
        <v>7.3913499999999993E-2</v>
      </c>
      <c r="E33" s="49">
        <v>0</v>
      </c>
      <c r="F33" s="49">
        <v>0.22650899999999999</v>
      </c>
      <c r="G33" s="49">
        <v>0</v>
      </c>
      <c r="H33" s="49">
        <v>0.38002799999999998</v>
      </c>
    </row>
    <row r="34" spans="1:8">
      <c r="A34" t="s">
        <v>1139</v>
      </c>
      <c r="B34" s="49">
        <v>0.20862</v>
      </c>
      <c r="C34" s="49">
        <v>4.83103E-2</v>
      </c>
      <c r="D34" s="49">
        <v>0.231571</v>
      </c>
      <c r="E34" s="49">
        <v>0.1</v>
      </c>
      <c r="F34" s="49">
        <v>0.145762</v>
      </c>
      <c r="G34" s="49">
        <v>0.25</v>
      </c>
      <c r="H34" s="49">
        <v>0.40521299999999999</v>
      </c>
    </row>
    <row r="35" spans="1:8">
      <c r="A35" t="s">
        <v>1140</v>
      </c>
      <c r="B35" s="49">
        <v>9.0348499999999998E-2</v>
      </c>
      <c r="C35" s="49">
        <v>3.0723400000000001E-2</v>
      </c>
      <c r="D35" s="49">
        <v>0.34005400000000002</v>
      </c>
      <c r="E35" s="49">
        <v>0</v>
      </c>
      <c r="F35" s="49">
        <v>3.70722E-2</v>
      </c>
      <c r="G35" s="49">
        <v>0</v>
      </c>
      <c r="H35" s="49">
        <v>0.194356</v>
      </c>
    </row>
    <row r="36" spans="1:8">
      <c r="A36" t="s">
        <v>1141</v>
      </c>
      <c r="B36" s="49">
        <v>0.17332400000000001</v>
      </c>
      <c r="C36" s="49">
        <v>0.112094</v>
      </c>
      <c r="D36" s="49">
        <v>0.646733</v>
      </c>
      <c r="E36" s="49">
        <v>0</v>
      </c>
      <c r="F36" s="49">
        <v>5.3910600000000003E-2</v>
      </c>
      <c r="G36" s="49">
        <v>0</v>
      </c>
      <c r="H36" s="49">
        <v>0.72998399999999997</v>
      </c>
    </row>
    <row r="37" spans="1:8">
      <c r="A37" t="s">
        <v>1142</v>
      </c>
      <c r="B37" s="49">
        <v>0.483103</v>
      </c>
      <c r="C37" s="49">
        <v>0.25694699999999998</v>
      </c>
      <c r="D37" s="49">
        <v>0.53186699999999998</v>
      </c>
      <c r="E37" s="49">
        <v>0.1</v>
      </c>
      <c r="F37" s="49">
        <v>2.54851E-2</v>
      </c>
      <c r="G37" s="49">
        <v>0.5</v>
      </c>
      <c r="H37" s="49">
        <v>0.93588000000000005</v>
      </c>
    </row>
    <row r="38" spans="1:8">
      <c r="A38" t="s">
        <v>1143</v>
      </c>
      <c r="B38" s="49">
        <v>-13.532299999999999</v>
      </c>
      <c r="C38" s="49">
        <v>44.929099999999998</v>
      </c>
      <c r="D38" s="49">
        <v>-3.3201499999999999</v>
      </c>
      <c r="E38" s="49">
        <v>0</v>
      </c>
      <c r="F38" s="49">
        <v>-284.10700000000003</v>
      </c>
      <c r="G38" s="49">
        <v>0</v>
      </c>
      <c r="H38" s="49">
        <v>171.08799999999999</v>
      </c>
    </row>
    <row r="39" spans="1:8">
      <c r="A39" t="s">
        <v>1144</v>
      </c>
      <c r="B39" s="49">
        <v>-3.91594</v>
      </c>
      <c r="C39" s="49">
        <v>4.7277699999999996</v>
      </c>
      <c r="D39" s="49">
        <v>-1.2073199999999999</v>
      </c>
      <c r="E39" s="49">
        <v>0</v>
      </c>
      <c r="F39" s="49">
        <v>-13.564500000000001</v>
      </c>
      <c r="G39" s="49">
        <v>0</v>
      </c>
      <c r="H39" s="49">
        <v>16.2883</v>
      </c>
    </row>
    <row r="40" spans="1:8">
      <c r="A40" t="s">
        <v>1145</v>
      </c>
      <c r="B40" s="49">
        <v>-2.88747</v>
      </c>
      <c r="C40" s="49">
        <v>1.51267</v>
      </c>
      <c r="D40" s="49">
        <v>-0.52387600000000001</v>
      </c>
      <c r="E40" s="49">
        <v>0</v>
      </c>
      <c r="F40" s="49">
        <v>-5.0958500000000004</v>
      </c>
      <c r="G40" s="49">
        <v>0</v>
      </c>
      <c r="H40" s="49">
        <v>3.0241400000000001</v>
      </c>
    </row>
    <row r="41" spans="1:8">
      <c r="A41" t="s">
        <v>1146</v>
      </c>
      <c r="B41" s="49">
        <v>-6.8020399999999995E-2</v>
      </c>
      <c r="C41" s="49">
        <v>0.24040400000000001</v>
      </c>
      <c r="D41" s="49">
        <v>-3.5342899999999999</v>
      </c>
      <c r="E41" s="49">
        <v>0</v>
      </c>
      <c r="F41" s="49">
        <v>-0.885714</v>
      </c>
      <c r="G41" s="49">
        <v>0</v>
      </c>
      <c r="H41" s="49">
        <v>0.85994400000000004</v>
      </c>
    </row>
    <row r="42" spans="1:8">
      <c r="A42" t="s">
        <v>1147</v>
      </c>
      <c r="B42" s="49">
        <v>-6.18352E-2</v>
      </c>
      <c r="C42" s="49">
        <v>6.6431500000000004E-2</v>
      </c>
      <c r="D42" s="49">
        <v>-1.07433</v>
      </c>
      <c r="E42" s="49">
        <v>0</v>
      </c>
      <c r="F42" s="49">
        <v>-0.315446</v>
      </c>
      <c r="G42" s="49">
        <v>0</v>
      </c>
      <c r="H42" s="49">
        <v>0.19278699999999999</v>
      </c>
    </row>
    <row r="43" spans="1:8">
      <c r="A43" t="s">
        <v>1148</v>
      </c>
      <c r="B43" s="49">
        <v>-9.5469300000000007E-2</v>
      </c>
      <c r="C43" s="49">
        <v>4.2646700000000003E-2</v>
      </c>
      <c r="D43" s="49">
        <v>-0.44670599999999999</v>
      </c>
      <c r="E43" s="49">
        <v>0</v>
      </c>
      <c r="F43" s="49">
        <v>-0.146698</v>
      </c>
      <c r="G43" s="49">
        <v>0</v>
      </c>
      <c r="H43" s="49">
        <v>5.4991900000000003E-2</v>
      </c>
    </row>
    <row r="44" spans="1:8">
      <c r="A44" t="s">
        <v>1149</v>
      </c>
      <c r="B44" s="49">
        <v>-27.6889</v>
      </c>
      <c r="C44" s="49">
        <v>31.124300000000002</v>
      </c>
      <c r="D44" s="49">
        <v>-1.1240699999999999</v>
      </c>
      <c r="E44" s="49">
        <v>0</v>
      </c>
      <c r="F44" s="49">
        <v>-82.538600000000002</v>
      </c>
      <c r="G44" s="49">
        <v>0</v>
      </c>
      <c r="H44" s="49">
        <v>10.7697</v>
      </c>
    </row>
    <row r="45" spans="1:8">
      <c r="A45" t="s">
        <v>1150</v>
      </c>
      <c r="B45" s="49">
        <v>52.209000000000003</v>
      </c>
      <c r="C45" s="49">
        <v>7.23088</v>
      </c>
      <c r="D45" s="49">
        <v>0.13849900000000001</v>
      </c>
      <c r="E45" s="49">
        <v>0</v>
      </c>
      <c r="F45" s="49">
        <v>36.816099999999999</v>
      </c>
      <c r="G45" s="49">
        <v>0</v>
      </c>
      <c r="H45" s="49">
        <v>73.445599999999999</v>
      </c>
    </row>
    <row r="46" spans="1:8">
      <c r="A46" t="s">
        <v>1151</v>
      </c>
      <c r="B46" s="49">
        <v>29.538799999999998</v>
      </c>
      <c r="C46" s="49">
        <v>3.3605800000000001</v>
      </c>
      <c r="D46" s="49">
        <v>0.113769</v>
      </c>
      <c r="E46" s="49">
        <v>0</v>
      </c>
      <c r="F46" s="49">
        <v>25.797599999999999</v>
      </c>
      <c r="G46" s="49">
        <v>0</v>
      </c>
      <c r="H46" s="49">
        <v>39.113500000000002</v>
      </c>
    </row>
    <row r="47" spans="1:8">
      <c r="A47" t="s">
        <v>1152</v>
      </c>
      <c r="B47" s="49">
        <v>1.1790799999999999</v>
      </c>
      <c r="C47" s="49">
        <v>0.479047</v>
      </c>
      <c r="D47" s="49">
        <v>0.40628799999999998</v>
      </c>
      <c r="E47" s="49">
        <v>0</v>
      </c>
      <c r="F47" s="49">
        <v>0.36815399999999998</v>
      </c>
      <c r="G47" s="49">
        <v>0</v>
      </c>
      <c r="H47" s="49">
        <v>2.8954200000000001</v>
      </c>
    </row>
    <row r="48" spans="1:8">
      <c r="A48" t="s">
        <v>1153</v>
      </c>
      <c r="B48" s="49">
        <v>1.1129800000000001</v>
      </c>
      <c r="C48" s="49">
        <v>0.31758900000000001</v>
      </c>
      <c r="D48" s="49">
        <v>0.28534900000000002</v>
      </c>
      <c r="E48" s="49">
        <v>0</v>
      </c>
      <c r="F48" s="49">
        <v>0.77701500000000001</v>
      </c>
      <c r="G48" s="49">
        <v>0</v>
      </c>
      <c r="H48" s="49">
        <v>1.9684600000000001</v>
      </c>
    </row>
    <row r="50" spans="1:4">
      <c r="A50" t="str">
        <f>lang!B7</f>
        <v>긍정감정</v>
      </c>
      <c r="B50" s="134">
        <f>SUM(B9:B12)</f>
        <v>252.7765</v>
      </c>
      <c r="C50" s="134"/>
      <c r="D50" s="134">
        <f t="shared" ref="D50" si="0">SUM(D9:D12)</f>
        <v>34.869749999999996</v>
      </c>
    </row>
    <row r="51" spans="1:4">
      <c r="A51" t="str">
        <f>lang!B8</f>
        <v>부정감정</v>
      </c>
      <c r="B51" s="134">
        <f>SUM(B5:B8)</f>
        <v>121.7702</v>
      </c>
      <c r="C51" s="134"/>
      <c r="D51" s="134">
        <f t="shared" ref="D51" si="1">SUM(D5:D8)</f>
        <v>56.445810000000009</v>
      </c>
    </row>
    <row r="52" spans="1:4">
      <c r="A52" t="str">
        <f>lang!B9</f>
        <v>생리감정</v>
      </c>
      <c r="B52" s="134">
        <f>SUM(B13:B14)</f>
        <v>69.172299999999993</v>
      </c>
      <c r="C52" s="134"/>
      <c r="D52" s="134">
        <f t="shared" ref="D52" si="2">SUM(D13:D14)</f>
        <v>76.343800000000002</v>
      </c>
    </row>
    <row r="53" spans="1:4">
      <c r="B53" s="50">
        <f>SUM(B50:B52)</f>
        <v>443.71899999999999</v>
      </c>
      <c r="D53" s="50">
        <f>SUM(D50:D52)</f>
        <v>167.65935999999999</v>
      </c>
    </row>
    <row r="54" spans="1:4">
      <c r="A54" t="str">
        <f>lang!B7</f>
        <v>긍정감정</v>
      </c>
      <c r="B54" s="135">
        <f>IF(B$53&lt;&gt;0,B50/B$53,0)</f>
        <v>0.56967698025101476</v>
      </c>
      <c r="C54" s="135"/>
      <c r="D54" s="135">
        <f>IF(D$53&lt;&gt;0,D50/D$53,0)</f>
        <v>0.20797973939540265</v>
      </c>
    </row>
    <row r="55" spans="1:4">
      <c r="A55" t="str">
        <f>lang!B8</f>
        <v>부정감정</v>
      </c>
      <c r="B55" s="135">
        <f>IF(B$53&lt;&gt;0,B51/B$53,0)</f>
        <v>0.27443088981990854</v>
      </c>
      <c r="C55" s="135"/>
      <c r="D55" s="135">
        <f>IF(D$53&lt;&gt;0,D51/D$53,0)</f>
        <v>0.33666960198345031</v>
      </c>
    </row>
    <row r="56" spans="1:4">
      <c r="A56" t="str">
        <f>lang!B9</f>
        <v>생리감정</v>
      </c>
      <c r="B56" s="135">
        <f>IF(B$53&lt;&gt;0,B52/B$53,0)</f>
        <v>0.15589212992907672</v>
      </c>
      <c r="C56" s="135"/>
      <c r="D56" s="135">
        <f>IF(D$53&lt;&gt;0,D52/D$53,0)</f>
        <v>0.4553506586211471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5.45505</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1.2121199999999999E-3</v>
      </c>
      <c r="B10" s="49">
        <v>1.2121199999999999E-3</v>
      </c>
    </row>
    <row r="11" spans="1:3">
      <c r="A11" s="49">
        <v>0</v>
      </c>
      <c r="B11" s="49">
        <v>0</v>
      </c>
    </row>
    <row r="12" spans="1:3">
      <c r="A12" s="49">
        <v>0</v>
      </c>
      <c r="B12" s="49">
        <v>0</v>
      </c>
    </row>
    <row r="13" spans="1:3">
      <c r="A13" s="49">
        <v>1.27273E-2</v>
      </c>
      <c r="B13" s="49">
        <v>1.27273E-2</v>
      </c>
    </row>
    <row r="14" spans="1:3">
      <c r="A14" s="49">
        <v>0</v>
      </c>
      <c r="B14" s="49">
        <v>0</v>
      </c>
    </row>
    <row r="15" spans="1:3">
      <c r="A15" s="49">
        <v>0.137374</v>
      </c>
      <c r="B15" s="49">
        <v>0.137374</v>
      </c>
    </row>
    <row r="16" spans="1:3">
      <c r="A16" s="49">
        <v>0</v>
      </c>
      <c r="B16" s="49">
        <v>0</v>
      </c>
    </row>
    <row r="17" spans="1:2">
      <c r="A17" s="49">
        <v>0</v>
      </c>
      <c r="B17" s="49">
        <v>0</v>
      </c>
    </row>
    <row r="18" spans="1:2">
      <c r="A18" s="49">
        <v>0.12878800000000001</v>
      </c>
      <c r="B18" s="49">
        <v>0.12878800000000001</v>
      </c>
    </row>
    <row r="19" spans="1:2">
      <c r="A19" s="49">
        <v>0</v>
      </c>
      <c r="B19" s="49">
        <v>0</v>
      </c>
    </row>
    <row r="20" spans="1:2">
      <c r="A20" s="49">
        <v>0</v>
      </c>
      <c r="B20" s="49">
        <v>0</v>
      </c>
    </row>
    <row r="21" spans="1:2">
      <c r="A21" s="49">
        <v>0.14282800000000001</v>
      </c>
      <c r="B21" s="49">
        <v>0.14282800000000001</v>
      </c>
    </row>
    <row r="22" spans="1:2">
      <c r="A22" s="49">
        <v>0</v>
      </c>
      <c r="B22" s="49">
        <v>0</v>
      </c>
    </row>
    <row r="23" spans="1:2">
      <c r="A23" s="49">
        <v>0.13656599999999999</v>
      </c>
      <c r="B23" s="49">
        <v>0.13656599999999999</v>
      </c>
    </row>
    <row r="24" spans="1:2">
      <c r="A24" s="49">
        <v>0</v>
      </c>
      <c r="B24" s="49">
        <v>0</v>
      </c>
    </row>
    <row r="25" spans="1:2">
      <c r="A25" s="49">
        <v>0</v>
      </c>
      <c r="B25" s="49">
        <v>0</v>
      </c>
    </row>
    <row r="26" spans="1:2">
      <c r="A26" s="49">
        <v>0.32575799999999999</v>
      </c>
      <c r="B26" s="49">
        <v>0.32575799999999999</v>
      </c>
    </row>
    <row r="27" spans="1:2">
      <c r="A27" s="49">
        <v>0</v>
      </c>
      <c r="B27" s="49">
        <v>0</v>
      </c>
    </row>
    <row r="28" spans="1:2">
      <c r="A28" s="49">
        <v>0.34828300000000001</v>
      </c>
      <c r="B28" s="49">
        <v>0.34828300000000001</v>
      </c>
    </row>
    <row r="29" spans="1:2">
      <c r="A29" s="49">
        <v>0</v>
      </c>
      <c r="B29" s="49">
        <v>0</v>
      </c>
    </row>
    <row r="30" spans="1:2">
      <c r="A30" s="49">
        <v>0</v>
      </c>
      <c r="B30" s="49">
        <v>0</v>
      </c>
    </row>
    <row r="31" spans="1:2">
      <c r="A31" s="49">
        <v>0.52929300000000001</v>
      </c>
      <c r="B31" s="49">
        <v>0.52929300000000001</v>
      </c>
    </row>
    <row r="32" spans="1:2">
      <c r="A32" s="49">
        <v>0</v>
      </c>
      <c r="B32" s="49">
        <v>0</v>
      </c>
    </row>
    <row r="33" spans="1:2">
      <c r="A33" s="49">
        <v>0.41646499999999997</v>
      </c>
      <c r="B33" s="49">
        <v>0.41646499999999997</v>
      </c>
    </row>
    <row r="34" spans="1:2">
      <c r="A34" s="49">
        <v>0</v>
      </c>
      <c r="B34" s="49">
        <v>0</v>
      </c>
    </row>
    <row r="35" spans="1:2">
      <c r="A35" s="49">
        <v>0</v>
      </c>
      <c r="B35" s="49">
        <v>0</v>
      </c>
    </row>
    <row r="36" spans="1:2">
      <c r="A36" s="49">
        <v>0.57747499999999996</v>
      </c>
      <c r="B36" s="49">
        <v>0.57747499999999996</v>
      </c>
    </row>
    <row r="37" spans="1:2">
      <c r="A37" s="49">
        <v>0</v>
      </c>
      <c r="B37" s="49">
        <v>0</v>
      </c>
    </row>
    <row r="38" spans="1:2">
      <c r="A38" s="49">
        <v>0</v>
      </c>
      <c r="B38" s="49">
        <v>0</v>
      </c>
    </row>
    <row r="39" spans="1:2">
      <c r="A39" s="49">
        <v>0.78434300000000001</v>
      </c>
      <c r="B39" s="49">
        <v>0.78434300000000001</v>
      </c>
    </row>
    <row r="40" spans="1:2">
      <c r="A40" s="49">
        <v>0</v>
      </c>
      <c r="B40" s="49">
        <v>0</v>
      </c>
    </row>
    <row r="41" spans="1:2">
      <c r="A41" s="49">
        <v>0.73272700000000002</v>
      </c>
      <c r="B41" s="49">
        <v>0.73272700000000002</v>
      </c>
    </row>
    <row r="42" spans="1:2">
      <c r="A42" s="49">
        <v>0</v>
      </c>
      <c r="B42" s="49">
        <v>0</v>
      </c>
    </row>
    <row r="43" spans="1:2">
      <c r="A43" s="49">
        <v>0</v>
      </c>
      <c r="B43" s="49">
        <v>0</v>
      </c>
    </row>
    <row r="44" spans="1:2">
      <c r="A44" s="49">
        <v>0.83282800000000001</v>
      </c>
      <c r="B44" s="49">
        <v>0.83282800000000001</v>
      </c>
    </row>
    <row r="45" spans="1:2">
      <c r="A45" s="49">
        <v>0</v>
      </c>
      <c r="B45" s="49">
        <v>0</v>
      </c>
    </row>
    <row r="46" spans="1:2">
      <c r="A46" s="49">
        <v>1.20434</v>
      </c>
      <c r="B46" s="49">
        <v>1.20434</v>
      </c>
    </row>
    <row r="47" spans="1:2">
      <c r="A47" s="49">
        <v>0</v>
      </c>
      <c r="B47" s="49">
        <v>0</v>
      </c>
    </row>
    <row r="48" spans="1:2">
      <c r="A48" s="49">
        <v>0</v>
      </c>
      <c r="B48" s="49">
        <v>0</v>
      </c>
    </row>
    <row r="49" spans="1:2">
      <c r="A49" s="49">
        <v>0.984545</v>
      </c>
      <c r="B49" s="49">
        <v>0.984545</v>
      </c>
    </row>
    <row r="50" spans="1:2">
      <c r="A50" s="49">
        <v>0</v>
      </c>
      <c r="B50" s="49">
        <v>0</v>
      </c>
    </row>
    <row r="51" spans="1:2">
      <c r="A51" s="49">
        <v>1.06697</v>
      </c>
      <c r="B51" s="49">
        <v>1.06697</v>
      </c>
    </row>
    <row r="52" spans="1:2">
      <c r="A52" s="49">
        <v>0</v>
      </c>
      <c r="B52" s="49">
        <v>0</v>
      </c>
    </row>
    <row r="53" spans="1:2">
      <c r="A53" s="49">
        <v>0</v>
      </c>
      <c r="B53" s="49">
        <v>0</v>
      </c>
    </row>
    <row r="54" spans="1:2">
      <c r="A54" s="49">
        <v>1.24949</v>
      </c>
      <c r="B54" s="49">
        <v>1.24949</v>
      </c>
    </row>
    <row r="55" spans="1:2">
      <c r="A55" s="49">
        <v>0</v>
      </c>
      <c r="B55" s="49">
        <v>0</v>
      </c>
    </row>
    <row r="56" spans="1:2">
      <c r="A56" s="49">
        <v>0</v>
      </c>
      <c r="B56" s="49">
        <v>0</v>
      </c>
    </row>
    <row r="57" spans="1:2">
      <c r="A57" s="49">
        <v>1.37707</v>
      </c>
      <c r="B57" s="49">
        <v>1.37707</v>
      </c>
    </row>
    <row r="58" spans="1:2">
      <c r="A58" s="49">
        <v>0</v>
      </c>
      <c r="B58" s="49">
        <v>0</v>
      </c>
    </row>
    <row r="59" spans="1:2">
      <c r="A59" s="49">
        <v>1.80141</v>
      </c>
      <c r="B59" s="49">
        <v>1.80141</v>
      </c>
    </row>
    <row r="60" spans="1:2">
      <c r="A60" s="49">
        <v>0</v>
      </c>
      <c r="B60" s="49">
        <v>0</v>
      </c>
    </row>
    <row r="61" spans="1:2">
      <c r="A61" s="49">
        <v>0</v>
      </c>
      <c r="B61" s="49">
        <v>0</v>
      </c>
    </row>
    <row r="62" spans="1:2">
      <c r="A62" s="49">
        <v>1.98919</v>
      </c>
      <c r="B62" s="49">
        <v>1.98919</v>
      </c>
    </row>
    <row r="63" spans="1:2">
      <c r="A63" s="49">
        <v>0</v>
      </c>
      <c r="B63" s="49">
        <v>0</v>
      </c>
    </row>
    <row r="64" spans="1:2">
      <c r="A64" s="49">
        <v>2.4040400000000002</v>
      </c>
      <c r="B64" s="49">
        <v>2.4040400000000002</v>
      </c>
    </row>
    <row r="65" spans="1:2">
      <c r="A65" s="49">
        <v>0</v>
      </c>
      <c r="B65" s="49">
        <v>0</v>
      </c>
    </row>
    <row r="66" spans="1:2">
      <c r="A66" s="49">
        <v>0</v>
      </c>
      <c r="B66" s="49">
        <v>0</v>
      </c>
    </row>
    <row r="67" spans="1:2">
      <c r="A67" s="49">
        <v>2.4097</v>
      </c>
      <c r="B67" s="49">
        <v>2.4097</v>
      </c>
    </row>
    <row r="68" spans="1:2">
      <c r="A68" s="49">
        <v>0</v>
      </c>
      <c r="B68" s="49">
        <v>0</v>
      </c>
    </row>
    <row r="69" spans="1:2">
      <c r="A69" s="49">
        <v>3.2006100000000002</v>
      </c>
      <c r="B69" s="49">
        <v>3.2006100000000002</v>
      </c>
    </row>
    <row r="70" spans="1:2">
      <c r="A70" s="49">
        <v>0</v>
      </c>
      <c r="B70" s="49">
        <v>0</v>
      </c>
    </row>
    <row r="71" spans="1:2">
      <c r="A71" s="49">
        <v>0</v>
      </c>
      <c r="B71" s="49">
        <v>0</v>
      </c>
    </row>
    <row r="72" spans="1:2">
      <c r="A72" s="49">
        <v>3.4834299999999998</v>
      </c>
      <c r="B72" s="49">
        <v>3.4834299999999998</v>
      </c>
    </row>
    <row r="73" spans="1:2">
      <c r="A73" s="49">
        <v>0</v>
      </c>
      <c r="B73" s="49">
        <v>0</v>
      </c>
    </row>
    <row r="74" spans="1:2">
      <c r="A74" s="49">
        <v>0</v>
      </c>
      <c r="B74" s="49">
        <v>0</v>
      </c>
    </row>
    <row r="75" spans="1:2">
      <c r="A75" s="49">
        <v>3.8986900000000002</v>
      </c>
      <c r="B75" s="49">
        <v>3.8986900000000002</v>
      </c>
    </row>
    <row r="76" spans="1:2">
      <c r="A76" s="49">
        <v>0</v>
      </c>
      <c r="B76" s="49">
        <v>0</v>
      </c>
    </row>
    <row r="77" spans="1:2">
      <c r="A77" s="49">
        <v>4.2847499999999998</v>
      </c>
      <c r="B77" s="49">
        <v>4.2847499999999998</v>
      </c>
    </row>
    <row r="78" spans="1:2">
      <c r="A78" s="49">
        <v>0</v>
      </c>
      <c r="B78" s="49">
        <v>0</v>
      </c>
    </row>
    <row r="79" spans="1:2">
      <c r="A79" s="49">
        <v>0</v>
      </c>
      <c r="B79" s="49">
        <v>0</v>
      </c>
    </row>
    <row r="80" spans="1:2">
      <c r="A80" s="49">
        <v>4.1619200000000003</v>
      </c>
      <c r="B80" s="49">
        <v>4.1619200000000003</v>
      </c>
    </row>
    <row r="81" spans="1:2">
      <c r="A81" s="49">
        <v>0</v>
      </c>
      <c r="B81" s="49">
        <v>0</v>
      </c>
    </row>
    <row r="82" spans="1:2">
      <c r="A82" s="49">
        <v>4.0752499999999996</v>
      </c>
      <c r="B82" s="49">
        <v>4.0752499999999996</v>
      </c>
    </row>
    <row r="83" spans="1:2">
      <c r="A83" s="49">
        <v>0</v>
      </c>
      <c r="B83" s="49">
        <v>0</v>
      </c>
    </row>
    <row r="84" spans="1:2">
      <c r="A84" s="49">
        <v>0</v>
      </c>
      <c r="B84" s="49">
        <v>0</v>
      </c>
    </row>
    <row r="85" spans="1:2">
      <c r="A85" s="49">
        <v>3.9036400000000002</v>
      </c>
      <c r="B85" s="49">
        <v>3.9036400000000002</v>
      </c>
    </row>
    <row r="86" spans="1:2">
      <c r="A86" s="49">
        <v>0</v>
      </c>
      <c r="B86" s="49">
        <v>0</v>
      </c>
    </row>
    <row r="87" spans="1:2">
      <c r="A87" s="49">
        <v>0</v>
      </c>
      <c r="B87" s="49">
        <v>0</v>
      </c>
    </row>
    <row r="88" spans="1:2">
      <c r="A88" s="49">
        <v>4.1199000000000003</v>
      </c>
      <c r="B88" s="49">
        <v>4.1199000000000003</v>
      </c>
    </row>
    <row r="89" spans="1:2">
      <c r="A89" s="49">
        <v>0</v>
      </c>
      <c r="B89" s="49">
        <v>0</v>
      </c>
    </row>
    <row r="90" spans="1:2">
      <c r="A90" s="49">
        <v>4.5976800000000004</v>
      </c>
      <c r="B90" s="49">
        <v>4.5976800000000004</v>
      </c>
    </row>
    <row r="91" spans="1:2">
      <c r="A91" s="49">
        <v>0</v>
      </c>
      <c r="B91" s="49">
        <v>0</v>
      </c>
    </row>
    <row r="92" spans="1:2">
      <c r="A92" s="49">
        <v>0</v>
      </c>
      <c r="B92" s="49">
        <v>0</v>
      </c>
    </row>
    <row r="93" spans="1:2">
      <c r="A93" s="49">
        <v>4.9592900000000002</v>
      </c>
      <c r="B93" s="49">
        <v>4.9592900000000002</v>
      </c>
    </row>
    <row r="94" spans="1:2">
      <c r="A94" s="49">
        <v>0</v>
      </c>
      <c r="B94" s="49">
        <v>0</v>
      </c>
    </row>
    <row r="95" spans="1:2">
      <c r="A95" s="49">
        <v>4.6968699999999997</v>
      </c>
      <c r="B95" s="49">
        <v>4.6968699999999997</v>
      </c>
    </row>
    <row r="96" spans="1:2">
      <c r="A96" s="49">
        <v>0</v>
      </c>
      <c r="B96" s="49">
        <v>0</v>
      </c>
    </row>
    <row r="97" spans="1:2">
      <c r="A97" s="49">
        <v>0</v>
      </c>
      <c r="B97" s="49">
        <v>0</v>
      </c>
    </row>
    <row r="98" spans="1:2">
      <c r="A98" s="49">
        <v>5.0033300000000001</v>
      </c>
      <c r="B98" s="49">
        <v>5.0033300000000001</v>
      </c>
    </row>
    <row r="99" spans="1:2">
      <c r="A99" s="49">
        <v>0</v>
      </c>
      <c r="B99" s="49">
        <v>0</v>
      </c>
    </row>
    <row r="100" spans="1:2">
      <c r="A100" s="49">
        <v>5.2283799999999996</v>
      </c>
      <c r="B100" s="49">
        <v>5.2283799999999996</v>
      </c>
    </row>
    <row r="101" spans="1:2">
      <c r="A101" s="49">
        <v>0</v>
      </c>
      <c r="B101" s="49">
        <v>0</v>
      </c>
    </row>
    <row r="102" spans="1:2">
      <c r="A102" s="49">
        <v>0</v>
      </c>
      <c r="B102" s="49">
        <v>0</v>
      </c>
    </row>
    <row r="103" spans="1:2">
      <c r="A103" s="49">
        <v>5.2803000000000004</v>
      </c>
      <c r="B103" s="49">
        <v>5.2803000000000004</v>
      </c>
    </row>
    <row r="104" spans="1:2">
      <c r="A104" s="49">
        <v>0</v>
      </c>
      <c r="B104" s="49">
        <v>0</v>
      </c>
    </row>
    <row r="105" spans="1:2">
      <c r="A105" s="49">
        <v>0</v>
      </c>
      <c r="B105" s="49">
        <v>0</v>
      </c>
    </row>
    <row r="106" spans="1:2">
      <c r="A106" s="49">
        <v>5.45505</v>
      </c>
      <c r="B106" s="49">
        <v>5.45505</v>
      </c>
    </row>
    <row r="107" spans="1:2">
      <c r="A107" s="49">
        <v>0</v>
      </c>
      <c r="B107" s="49">
        <v>0</v>
      </c>
    </row>
    <row r="108" spans="1:2">
      <c r="A108" s="49">
        <v>5.2045500000000002</v>
      </c>
      <c r="B108" s="49">
        <v>5.2045500000000002</v>
      </c>
    </row>
    <row r="109" spans="1:2">
      <c r="A109" s="49">
        <v>0</v>
      </c>
      <c r="B109" s="49">
        <v>0</v>
      </c>
    </row>
    <row r="110" spans="1:2">
      <c r="A110" s="49">
        <v>0</v>
      </c>
      <c r="B110" s="49">
        <v>0</v>
      </c>
    </row>
    <row r="111" spans="1:2">
      <c r="A111" s="49">
        <v>4.88192</v>
      </c>
      <c r="B111" s="49">
        <v>4.88192</v>
      </c>
    </row>
    <row r="112" spans="1:2">
      <c r="A112" s="49">
        <v>0</v>
      </c>
      <c r="B112" s="49">
        <v>0</v>
      </c>
    </row>
    <row r="113" spans="1:2">
      <c r="A113" s="49">
        <v>4.6185900000000002</v>
      </c>
      <c r="B113" s="49">
        <v>4.6185900000000002</v>
      </c>
    </row>
    <row r="114" spans="1:2">
      <c r="A114" s="49">
        <v>0</v>
      </c>
      <c r="B114" s="49">
        <v>0</v>
      </c>
    </row>
    <row r="115" spans="1:2">
      <c r="A115" s="49">
        <v>0</v>
      </c>
      <c r="B115" s="49">
        <v>0</v>
      </c>
    </row>
    <row r="116" spans="1:2">
      <c r="A116" s="49">
        <v>4.6957599999999999</v>
      </c>
      <c r="B116" s="49">
        <v>4.6957599999999999</v>
      </c>
    </row>
    <row r="117" spans="1:2">
      <c r="A117" s="49">
        <v>0</v>
      </c>
      <c r="B117" s="49">
        <v>0</v>
      </c>
    </row>
    <row r="118" spans="1:2">
      <c r="A118" s="49">
        <v>4.2014100000000001</v>
      </c>
      <c r="B118" s="49">
        <v>4.2014100000000001</v>
      </c>
    </row>
    <row r="119" spans="1:2">
      <c r="A119" s="49">
        <v>0</v>
      </c>
      <c r="B119" s="49">
        <v>0</v>
      </c>
    </row>
    <row r="120" spans="1:2">
      <c r="A120" s="49">
        <v>0</v>
      </c>
      <c r="B120" s="49">
        <v>0</v>
      </c>
    </row>
    <row r="121" spans="1:2">
      <c r="A121" s="49">
        <v>3.4768699999999999</v>
      </c>
      <c r="B121" s="49">
        <v>3.4768699999999999</v>
      </c>
    </row>
    <row r="122" spans="1:2">
      <c r="A122" s="49">
        <v>0</v>
      </c>
      <c r="B122" s="49">
        <v>0</v>
      </c>
    </row>
    <row r="123" spans="1:2">
      <c r="A123" s="49">
        <v>0</v>
      </c>
      <c r="B123" s="49">
        <v>0</v>
      </c>
    </row>
    <row r="124" spans="1:2">
      <c r="A124" s="49">
        <v>2.6808100000000001</v>
      </c>
      <c r="B124" s="49">
        <v>2.6808100000000001</v>
      </c>
    </row>
    <row r="125" spans="1:2">
      <c r="A125" s="49">
        <v>0</v>
      </c>
      <c r="B125" s="49">
        <v>0</v>
      </c>
    </row>
    <row r="126" spans="1:2">
      <c r="A126" s="49">
        <v>2.0569700000000002</v>
      </c>
      <c r="B126" s="49">
        <v>2.0569700000000002</v>
      </c>
    </row>
    <row r="127" spans="1:2">
      <c r="A127" s="49">
        <v>0</v>
      </c>
      <c r="B127" s="49">
        <v>0</v>
      </c>
    </row>
    <row r="128" spans="1:2">
      <c r="A128" s="49">
        <v>0</v>
      </c>
      <c r="B128" s="49">
        <v>0</v>
      </c>
    </row>
    <row r="129" spans="1:2">
      <c r="A129" s="49">
        <v>1.75939</v>
      </c>
      <c r="B129" s="49">
        <v>1.75939</v>
      </c>
    </row>
    <row r="130" spans="1:2">
      <c r="A130" s="49">
        <v>0</v>
      </c>
      <c r="B130" s="49">
        <v>0</v>
      </c>
    </row>
    <row r="131" spans="1:2">
      <c r="A131" s="49">
        <v>1.40455</v>
      </c>
      <c r="B131" s="49">
        <v>1.40455</v>
      </c>
    </row>
    <row r="132" spans="1:2">
      <c r="A132" s="49">
        <v>0</v>
      </c>
      <c r="B132" s="49">
        <v>0</v>
      </c>
    </row>
    <row r="133" spans="1:2">
      <c r="A133" s="49">
        <v>0</v>
      </c>
      <c r="B133" s="49">
        <v>0</v>
      </c>
    </row>
    <row r="134" spans="1:2">
      <c r="A134" s="49">
        <v>1.12697</v>
      </c>
      <c r="B134" s="49">
        <v>1.12697</v>
      </c>
    </row>
    <row r="135" spans="1:2">
      <c r="A135" s="49">
        <v>0</v>
      </c>
      <c r="B135" s="49">
        <v>0</v>
      </c>
    </row>
    <row r="136" spans="1:2">
      <c r="A136" s="49">
        <v>0.87272700000000003</v>
      </c>
      <c r="B136" s="49">
        <v>0.87272700000000003</v>
      </c>
    </row>
    <row r="137" spans="1:2">
      <c r="A137" s="49">
        <v>0</v>
      </c>
      <c r="B137" s="49">
        <v>0</v>
      </c>
    </row>
    <row r="138" spans="1:2">
      <c r="A138" s="49">
        <v>0</v>
      </c>
      <c r="B138" s="49">
        <v>0</v>
      </c>
    </row>
    <row r="139" spans="1:2">
      <c r="A139" s="49">
        <v>0.46717199999999998</v>
      </c>
      <c r="B139" s="49">
        <v>0.46717199999999998</v>
      </c>
    </row>
    <row r="140" spans="1:2">
      <c r="A140" s="49">
        <v>0</v>
      </c>
      <c r="B140" s="49">
        <v>0</v>
      </c>
    </row>
    <row r="141" spans="1:2">
      <c r="A141" s="49">
        <v>0</v>
      </c>
      <c r="B141" s="49">
        <v>0</v>
      </c>
    </row>
    <row r="142" spans="1:2">
      <c r="A142" s="49">
        <v>0.50090900000000005</v>
      </c>
      <c r="B142" s="49">
        <v>0.50090900000000005</v>
      </c>
    </row>
    <row r="143" spans="1:2">
      <c r="A143" s="49">
        <v>0</v>
      </c>
      <c r="B143" s="49">
        <v>0</v>
      </c>
    </row>
    <row r="144" spans="1:2">
      <c r="A144" s="49">
        <v>0.375556</v>
      </c>
      <c r="B144" s="49">
        <v>0.375556</v>
      </c>
    </row>
    <row r="145" spans="1:2">
      <c r="A145" s="49">
        <v>0</v>
      </c>
      <c r="B145" s="49">
        <v>0</v>
      </c>
    </row>
    <row r="146" spans="1:2">
      <c r="A146" s="49">
        <v>0</v>
      </c>
      <c r="B146" s="49">
        <v>0</v>
      </c>
    </row>
    <row r="147" spans="1:2">
      <c r="A147" s="49">
        <v>0.26686900000000002</v>
      </c>
      <c r="B147" s="49">
        <v>0.26686900000000002</v>
      </c>
    </row>
    <row r="148" spans="1:2">
      <c r="A148" s="49">
        <v>0</v>
      </c>
      <c r="B148" s="49">
        <v>0</v>
      </c>
    </row>
    <row r="149" spans="1:2">
      <c r="A149" s="49">
        <v>0.35111100000000001</v>
      </c>
      <c r="B149" s="49">
        <v>0.35111100000000001</v>
      </c>
    </row>
    <row r="150" spans="1:2">
      <c r="A150" s="49">
        <v>0</v>
      </c>
      <c r="B150" s="49">
        <v>0</v>
      </c>
    </row>
    <row r="151" spans="1:2">
      <c r="A151" s="49">
        <v>0</v>
      </c>
      <c r="B151" s="49">
        <v>0</v>
      </c>
    </row>
    <row r="152" spans="1:2">
      <c r="A152" s="49">
        <v>0.36444399999999999</v>
      </c>
      <c r="B152" s="49">
        <v>0.36444399999999999</v>
      </c>
    </row>
    <row r="153" spans="1:2">
      <c r="A153" s="49">
        <v>0</v>
      </c>
      <c r="B153" s="49">
        <v>0</v>
      </c>
    </row>
    <row r="154" spans="1:2">
      <c r="A154" s="49">
        <v>0.39262599999999998</v>
      </c>
      <c r="B154" s="49">
        <v>0.39262599999999998</v>
      </c>
    </row>
    <row r="155" spans="1:2">
      <c r="A155" s="49">
        <v>0</v>
      </c>
      <c r="B155" s="49">
        <v>0</v>
      </c>
    </row>
    <row r="156" spans="1:2">
      <c r="A156" s="49">
        <v>0</v>
      </c>
      <c r="B156" s="49">
        <v>0</v>
      </c>
    </row>
    <row r="157" spans="1:2">
      <c r="A157" s="49">
        <v>0.28343400000000002</v>
      </c>
      <c r="B157" s="49">
        <v>0.28343400000000002</v>
      </c>
    </row>
    <row r="158" spans="1:2">
      <c r="A158" s="49">
        <v>0</v>
      </c>
      <c r="B158" s="49">
        <v>0</v>
      </c>
    </row>
    <row r="159" spans="1:2">
      <c r="A159" s="49">
        <v>0</v>
      </c>
      <c r="B159" s="49">
        <v>0</v>
      </c>
    </row>
    <row r="160" spans="1:2">
      <c r="A160" s="49">
        <v>0.307475</v>
      </c>
      <c r="B160" s="49">
        <v>0.307475</v>
      </c>
    </row>
    <row r="161" spans="1:2">
      <c r="A161" s="49">
        <v>0</v>
      </c>
      <c r="B161" s="49">
        <v>0</v>
      </c>
    </row>
    <row r="162" spans="1:2">
      <c r="A162" s="49">
        <v>0.260909</v>
      </c>
      <c r="B162" s="49">
        <v>0.260909</v>
      </c>
    </row>
    <row r="163" spans="1:2">
      <c r="A163" s="49">
        <v>0</v>
      </c>
      <c r="B163" s="49">
        <v>0</v>
      </c>
    </row>
    <row r="164" spans="1:2">
      <c r="A164" s="49">
        <v>0</v>
      </c>
      <c r="B164" s="49">
        <v>0</v>
      </c>
    </row>
    <row r="165" spans="1:2">
      <c r="A165" s="49">
        <v>0.19878799999999999</v>
      </c>
      <c r="B165" s="49">
        <v>0.19878799999999999</v>
      </c>
    </row>
    <row r="166" spans="1:2">
      <c r="A166" s="49">
        <v>0</v>
      </c>
      <c r="B166" s="49">
        <v>0</v>
      </c>
    </row>
    <row r="167" spans="1:2">
      <c r="A167" s="49">
        <v>7.9191899999999996E-2</v>
      </c>
      <c r="B167" s="49">
        <v>7.9191899999999996E-2</v>
      </c>
    </row>
    <row r="168" spans="1:2">
      <c r="A168" s="49">
        <v>0</v>
      </c>
      <c r="B168" s="49">
        <v>0</v>
      </c>
    </row>
    <row r="169" spans="1:2">
      <c r="A169" s="49">
        <v>0</v>
      </c>
      <c r="B169" s="49">
        <v>0</v>
      </c>
    </row>
    <row r="170" spans="1:2">
      <c r="A170" s="49">
        <v>3.45455E-2</v>
      </c>
      <c r="B170" s="49">
        <v>3.45455E-2</v>
      </c>
    </row>
    <row r="171" spans="1:2">
      <c r="A171" s="49">
        <v>0</v>
      </c>
      <c r="B171" s="49">
        <v>0</v>
      </c>
    </row>
    <row r="172" spans="1:2">
      <c r="A172" s="49">
        <v>0</v>
      </c>
      <c r="B172" s="49">
        <v>0</v>
      </c>
    </row>
    <row r="173" spans="1:2">
      <c r="A173" s="49">
        <v>2.8686900000000001E-2</v>
      </c>
      <c r="B173" s="49">
        <v>2.8686900000000001E-2</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0.46727099999999999</v>
      </c>
      <c r="B2" s="49">
        <v>0.42283799999999999</v>
      </c>
      <c r="C2">
        <v>0</v>
      </c>
      <c r="D2">
        <v>0</v>
      </c>
      <c r="E2" t="s">
        <v>1161</v>
      </c>
      <c r="F2" s="49">
        <f>IF(A2&lt;&gt;"",1,"")</f>
        <v>1</v>
      </c>
      <c r="G2">
        <f>IF($H8&gt;0,LOOKUP(COUNT(A2:A1000)*$H8,F2:F1000,A2:A1000),LOOKUP(1,F2:F1000,A2:A1000))</f>
        <v>0.44513900000000001</v>
      </c>
      <c r="H2">
        <f>IF($H8&gt;0,LOOKUP(COUNT(B2:B1000)*$H8,F2:F1000,B2:B1000),LOOKUP(1,F2:F1000,B2:B1000))</f>
        <v>0.36911500000000003</v>
      </c>
      <c r="J2" s="49">
        <f>IF(A2&lt;&gt;"",A2*10,"")</f>
        <v>4.6727100000000004</v>
      </c>
      <c r="K2" s="49">
        <f>IF(B2&lt;&gt;"",B2*100,"")</f>
        <v>42.283799999999999</v>
      </c>
      <c r="L2" s="49">
        <f>IF(F2&lt;&gt;"",IF(K2&lt;&gt;0,K2/J2,0),"")</f>
        <v>9.049095706774013</v>
      </c>
    </row>
    <row r="3" spans="1:12">
      <c r="A3" s="49">
        <v>0.46526299999999998</v>
      </c>
      <c r="B3" s="49">
        <v>0.41302100000000003</v>
      </c>
      <c r="C3">
        <v>0.38167200000000001</v>
      </c>
      <c r="D3">
        <v>0</v>
      </c>
      <c r="E3" t="s">
        <v>2560</v>
      </c>
      <c r="F3" s="49">
        <f>IF(A3&lt;&gt;"",F2+1,"")</f>
        <v>2</v>
      </c>
      <c r="G3">
        <f>IF($H9&gt;0,LOOKUP(COUNT(A2:A1000)*$H9,F2:F1000,A2:A1000),LOOKUP(1,F2:F1000,A2:A1000))</f>
        <v>0.34178500000000001</v>
      </c>
      <c r="H3">
        <f>IF($H9&gt;0,LOOKUP(COUNT(B2:B1000)*$H9,F2:F1000,B2:B1000),LOOKUP(1,F2:F1000,B2:B1000))</f>
        <v>0.41516199999999998</v>
      </c>
      <c r="J3" s="49">
        <f t="shared" ref="J3:J66" si="0">IF(A3&lt;&gt;"",A3*10,"")</f>
        <v>4.6526300000000003</v>
      </c>
      <c r="K3" s="49">
        <f t="shared" ref="K3:K66" si="1">IF(B3&lt;&gt;"",B3*100,"")</f>
        <v>41.302100000000003</v>
      </c>
      <c r="L3" s="49">
        <f t="shared" ref="L3:L66" si="2">IF(F3&lt;&gt;"",IF(K3&lt;&gt;0,K3/J3,0),"")</f>
        <v>8.8771512026531241</v>
      </c>
    </row>
    <row r="4" spans="1:12">
      <c r="A4" s="49">
        <v>0.46341700000000002</v>
      </c>
      <c r="B4" s="49">
        <v>0.40347300000000003</v>
      </c>
      <c r="C4">
        <v>0.78871100000000005</v>
      </c>
      <c r="D4">
        <v>0</v>
      </c>
      <c r="E4" t="s">
        <v>2561</v>
      </c>
      <c r="F4" s="49">
        <f t="shared" ref="F4:F67" si="3">IF(A4&lt;&gt;"",F3+1,"")</f>
        <v>3</v>
      </c>
      <c r="G4" s="71" t="s">
        <v>209</v>
      </c>
      <c r="H4" s="23">
        <f>IF(ISERROR(G3-G2)=FALSE,(G3-G2)*10,0)</f>
        <v>-1.0335399999999999</v>
      </c>
      <c r="J4" s="49">
        <f t="shared" si="0"/>
        <v>4.6341700000000001</v>
      </c>
      <c r="K4" s="49">
        <f t="shared" si="1"/>
        <v>40.347300000000004</v>
      </c>
      <c r="L4" s="49">
        <f t="shared" si="2"/>
        <v>8.706478182716646</v>
      </c>
    </row>
    <row r="5" spans="1:12">
      <c r="A5" s="49">
        <v>0.46145399999999998</v>
      </c>
      <c r="B5" s="49">
        <v>0.394876</v>
      </c>
      <c r="C5">
        <v>1.20045</v>
      </c>
      <c r="D5">
        <v>0</v>
      </c>
      <c r="E5" t="s">
        <v>2562</v>
      </c>
      <c r="F5" s="49">
        <f t="shared" si="3"/>
        <v>4</v>
      </c>
      <c r="G5" s="71" t="s">
        <v>210</v>
      </c>
      <c r="H5" s="23">
        <f>IF(ISERROR(H3-H2)=FALSE,H3-H2,0)</f>
        <v>4.6046999999999949E-2</v>
      </c>
      <c r="J5" s="49">
        <f t="shared" si="0"/>
        <v>4.6145399999999999</v>
      </c>
      <c r="K5" s="49">
        <f t="shared" si="1"/>
        <v>39.4876</v>
      </c>
      <c r="L5" s="49">
        <f t="shared" si="2"/>
        <v>8.5572126365791608</v>
      </c>
    </row>
    <row r="6" spans="1:12">
      <c r="A6" s="49">
        <v>0.45888000000000001</v>
      </c>
      <c r="B6" s="49">
        <v>0.38753700000000002</v>
      </c>
      <c r="C6">
        <v>1.5997600000000001</v>
      </c>
      <c r="D6">
        <v>0</v>
      </c>
      <c r="E6" t="s">
        <v>2563</v>
      </c>
      <c r="F6" s="49">
        <f t="shared" si="3"/>
        <v>5</v>
      </c>
      <c r="G6" s="71" t="s">
        <v>211</v>
      </c>
      <c r="H6" s="23">
        <f>IF(H4&lt;&gt;0,H5/H4,0)</f>
        <v>-4.4552702362753209E-2</v>
      </c>
      <c r="J6" s="49">
        <f t="shared" si="0"/>
        <v>4.5888</v>
      </c>
      <c r="K6" s="49">
        <f t="shared" si="1"/>
        <v>38.753700000000002</v>
      </c>
      <c r="L6" s="49">
        <f t="shared" si="2"/>
        <v>8.4452798117154817</v>
      </c>
    </row>
    <row r="7" spans="1:12">
      <c r="A7" s="49">
        <v>0.455872</v>
      </c>
      <c r="B7" s="49">
        <v>0.381494</v>
      </c>
      <c r="C7">
        <v>2.00901</v>
      </c>
      <c r="D7">
        <v>0</v>
      </c>
      <c r="E7" t="s">
        <v>2564</v>
      </c>
      <c r="F7" s="49">
        <f t="shared" si="3"/>
        <v>6</v>
      </c>
      <c r="G7" s="71" t="s">
        <v>212</v>
      </c>
      <c r="H7" s="23">
        <f>DEGREES(ATAN(H6))</f>
        <v>-2.5509948437448333</v>
      </c>
      <c r="J7" s="49">
        <f t="shared" si="0"/>
        <v>4.5587200000000001</v>
      </c>
      <c r="K7" s="49">
        <f t="shared" si="1"/>
        <v>38.1494</v>
      </c>
      <c r="L7" s="49">
        <f t="shared" si="2"/>
        <v>8.3684455285694224</v>
      </c>
    </row>
    <row r="8" spans="1:12">
      <c r="A8" s="49">
        <v>0.45263199999999998</v>
      </c>
      <c r="B8" s="49">
        <v>0.37624299999999999</v>
      </c>
      <c r="C8">
        <v>2.4155000000000002</v>
      </c>
      <c r="D8">
        <v>0</v>
      </c>
      <c r="E8" t="s">
        <v>2565</v>
      </c>
      <c r="F8" s="49">
        <f t="shared" si="3"/>
        <v>7</v>
      </c>
      <c r="G8" s="71" t="s">
        <v>213</v>
      </c>
      <c r="H8" s="72">
        <v>0.1</v>
      </c>
      <c r="J8" s="49">
        <f t="shared" si="0"/>
        <v>4.5263200000000001</v>
      </c>
      <c r="K8" s="49">
        <f t="shared" si="1"/>
        <v>37.624299999999998</v>
      </c>
      <c r="L8" s="49">
        <f t="shared" si="2"/>
        <v>8.3123376164301241</v>
      </c>
    </row>
    <row r="9" spans="1:12">
      <c r="A9" s="49">
        <v>0.44882699999999998</v>
      </c>
      <c r="B9" s="49">
        <v>0.37229699999999999</v>
      </c>
      <c r="C9">
        <v>2.8197399999999999</v>
      </c>
      <c r="D9">
        <v>0</v>
      </c>
      <c r="E9" t="s">
        <v>2566</v>
      </c>
      <c r="F9" s="49">
        <f t="shared" si="3"/>
        <v>8</v>
      </c>
      <c r="G9" s="71" t="s">
        <v>214</v>
      </c>
      <c r="H9" s="72">
        <v>0.9</v>
      </c>
      <c r="J9" s="49">
        <f t="shared" si="0"/>
        <v>4.48827</v>
      </c>
      <c r="K9" s="49">
        <f t="shared" si="1"/>
        <v>37.229700000000001</v>
      </c>
      <c r="L9" s="49">
        <f t="shared" si="2"/>
        <v>8.2948886764833674</v>
      </c>
    </row>
    <row r="10" spans="1:12">
      <c r="A10" s="49">
        <v>0.44513900000000001</v>
      </c>
      <c r="B10" s="49">
        <v>0.36911500000000003</v>
      </c>
      <c r="C10">
        <v>3.22864</v>
      </c>
      <c r="D10">
        <v>0</v>
      </c>
      <c r="E10" t="s">
        <v>2567</v>
      </c>
      <c r="F10" s="49">
        <f t="shared" si="3"/>
        <v>9</v>
      </c>
      <c r="G10" t="s">
        <v>215</v>
      </c>
      <c r="J10" s="49">
        <f t="shared" si="0"/>
        <v>4.45139</v>
      </c>
      <c r="K10" s="49">
        <f t="shared" si="1"/>
        <v>36.911500000000004</v>
      </c>
      <c r="L10" s="49">
        <f t="shared" si="2"/>
        <v>8.2921289754436263</v>
      </c>
    </row>
    <row r="11" spans="1:12">
      <c r="A11" s="49">
        <v>0.44111699999999998</v>
      </c>
      <c r="B11" s="49">
        <v>0.36746699999999999</v>
      </c>
      <c r="C11">
        <v>3.6369699999999998</v>
      </c>
      <c r="D11">
        <v>0</v>
      </c>
      <c r="E11" t="s">
        <v>2568</v>
      </c>
      <c r="F11" s="49">
        <f t="shared" si="3"/>
        <v>10</v>
      </c>
      <c r="G11" s="71" t="s">
        <v>216</v>
      </c>
      <c r="H11" s="73">
        <f>MIN(B2:B1000)</f>
        <v>0.35702899999999999</v>
      </c>
      <c r="J11" s="49">
        <f t="shared" si="0"/>
        <v>4.4111700000000003</v>
      </c>
      <c r="K11" s="49">
        <f t="shared" si="1"/>
        <v>36.746699999999997</v>
      </c>
      <c r="L11" s="49">
        <f t="shared" si="2"/>
        <v>8.3303749345411742</v>
      </c>
    </row>
    <row r="12" spans="1:12">
      <c r="A12" s="49">
        <v>0.43688500000000002</v>
      </c>
      <c r="B12" s="49">
        <v>0.36646400000000001</v>
      </c>
      <c r="C12">
        <v>4.0479399999999996</v>
      </c>
      <c r="D12">
        <v>0</v>
      </c>
      <c r="E12" t="s">
        <v>2569</v>
      </c>
      <c r="F12" s="49">
        <f t="shared" si="3"/>
        <v>11</v>
      </c>
      <c r="G12" s="71" t="s">
        <v>218</v>
      </c>
      <c r="H12" s="73">
        <f>MAX(B2:B1000)</f>
        <v>0.498253</v>
      </c>
      <c r="J12" s="49">
        <f t="shared" si="0"/>
        <v>4.3688500000000001</v>
      </c>
      <c r="K12" s="49">
        <f t="shared" si="1"/>
        <v>36.6464</v>
      </c>
      <c r="L12" s="49">
        <f t="shared" si="2"/>
        <v>8.3881112878675168</v>
      </c>
    </row>
    <row r="13" spans="1:12">
      <c r="A13" s="49">
        <v>0.43219000000000002</v>
      </c>
      <c r="B13" s="49">
        <v>0.36643900000000001</v>
      </c>
      <c r="C13">
        <v>4.4459999999999997</v>
      </c>
      <c r="D13">
        <v>0</v>
      </c>
      <c r="E13" t="s">
        <v>2570</v>
      </c>
      <c r="F13" s="49">
        <f t="shared" si="3"/>
        <v>12</v>
      </c>
      <c r="G13" s="71" t="s">
        <v>220</v>
      </c>
      <c r="H13">
        <f>MATCH($H$11,B2:B1000,0)</f>
        <v>95</v>
      </c>
      <c r="J13" s="49">
        <f t="shared" si="0"/>
        <v>4.3219000000000003</v>
      </c>
      <c r="K13" s="49">
        <f t="shared" si="1"/>
        <v>36.643900000000002</v>
      </c>
      <c r="L13" s="49">
        <f t="shared" si="2"/>
        <v>8.4786552210833204</v>
      </c>
    </row>
    <row r="14" spans="1:12">
      <c r="A14" s="49">
        <v>0.42746099999999998</v>
      </c>
      <c r="B14" s="49">
        <v>0.36728899999999998</v>
      </c>
      <c r="C14">
        <v>4.8528599999999997</v>
      </c>
      <c r="D14">
        <v>0</v>
      </c>
      <c r="E14" t="s">
        <v>2571</v>
      </c>
      <c r="F14" s="49">
        <f t="shared" si="3"/>
        <v>13</v>
      </c>
      <c r="G14" s="71" t="s">
        <v>221</v>
      </c>
      <c r="H14">
        <f>MATCH($H$12,B2:B1000,0)</f>
        <v>42</v>
      </c>
      <c r="J14" s="49">
        <f t="shared" si="0"/>
        <v>4.27461</v>
      </c>
      <c r="K14" s="49">
        <f t="shared" si="1"/>
        <v>36.728899999999996</v>
      </c>
      <c r="L14" s="49">
        <f t="shared" si="2"/>
        <v>8.5923394180989607</v>
      </c>
    </row>
    <row r="15" spans="1:12">
      <c r="A15" s="49">
        <v>0.42287400000000003</v>
      </c>
      <c r="B15" s="49">
        <v>0.368448</v>
      </c>
      <c r="C15">
        <v>5.2582199999999997</v>
      </c>
      <c r="D15">
        <v>0</v>
      </c>
      <c r="E15" t="s">
        <v>2572</v>
      </c>
      <c r="F15" s="49">
        <f t="shared" si="3"/>
        <v>14</v>
      </c>
      <c r="G15">
        <f>LOOKUP($H13,F2:F1000,A2:A1000)</f>
        <v>0.35387800000000003</v>
      </c>
      <c r="H15">
        <f>LOOKUP($H13,F2:F1000,B2:B1000)</f>
        <v>0.35702899999999999</v>
      </c>
      <c r="J15" s="49">
        <f t="shared" si="0"/>
        <v>4.2287400000000002</v>
      </c>
      <c r="K15" s="49">
        <f t="shared" si="1"/>
        <v>36.844799999999999</v>
      </c>
      <c r="L15" s="49">
        <f t="shared" si="2"/>
        <v>8.7129499567246977</v>
      </c>
    </row>
    <row r="16" spans="1:12">
      <c r="A16" s="49">
        <v>0.41836000000000001</v>
      </c>
      <c r="B16" s="49">
        <v>0.37076700000000001</v>
      </c>
      <c r="C16">
        <v>5.6641199999999996</v>
      </c>
      <c r="D16">
        <v>0</v>
      </c>
      <c r="E16" t="s">
        <v>2573</v>
      </c>
      <c r="F16" s="49">
        <f t="shared" si="3"/>
        <v>15</v>
      </c>
      <c r="G16">
        <f>LOOKUP($H14,F2:F1000,A2:A1000)</f>
        <v>0.36005999999999999</v>
      </c>
      <c r="H16">
        <f>LOOKUP($H14,F2:F1000,B2:B1000)</f>
        <v>0.498253</v>
      </c>
      <c r="J16" s="49">
        <f t="shared" si="0"/>
        <v>4.1836000000000002</v>
      </c>
      <c r="K16" s="49">
        <f t="shared" si="1"/>
        <v>37.076700000000002</v>
      </c>
      <c r="L16" s="49">
        <f t="shared" si="2"/>
        <v>8.8623912419925421</v>
      </c>
    </row>
    <row r="17" spans="1:12">
      <c r="A17" s="49">
        <v>0.41385300000000003</v>
      </c>
      <c r="B17" s="49">
        <v>0.37368400000000002</v>
      </c>
      <c r="C17">
        <v>6.0726100000000001</v>
      </c>
      <c r="D17">
        <v>0</v>
      </c>
      <c r="E17" t="s">
        <v>2574</v>
      </c>
      <c r="F17" s="49">
        <f t="shared" si="3"/>
        <v>16</v>
      </c>
      <c r="J17" s="49">
        <f t="shared" si="0"/>
        <v>4.1385300000000003</v>
      </c>
      <c r="K17" s="49">
        <f t="shared" si="1"/>
        <v>37.368400000000001</v>
      </c>
      <c r="L17" s="49">
        <f t="shared" si="2"/>
        <v>9.029389662513017</v>
      </c>
    </row>
    <row r="18" spans="1:12">
      <c r="A18" s="49">
        <v>0.40948099999999998</v>
      </c>
      <c r="B18" s="49">
        <v>0.37744100000000003</v>
      </c>
      <c r="C18">
        <v>6.4774900000000004</v>
      </c>
      <c r="D18">
        <v>0</v>
      </c>
      <c r="E18" t="s">
        <v>2575</v>
      </c>
      <c r="F18" s="49">
        <f t="shared" si="3"/>
        <v>17</v>
      </c>
      <c r="J18" s="49">
        <f t="shared" si="0"/>
        <v>4.0948099999999998</v>
      </c>
      <c r="K18" s="49">
        <f t="shared" si="1"/>
        <v>37.744100000000003</v>
      </c>
      <c r="L18" s="49">
        <f t="shared" si="2"/>
        <v>9.2175461132506769</v>
      </c>
    </row>
    <row r="19" spans="1:12">
      <c r="A19" s="49">
        <v>0.40506700000000001</v>
      </c>
      <c r="B19" s="49">
        <v>0.382604</v>
      </c>
      <c r="C19">
        <v>6.88483</v>
      </c>
      <c r="D19">
        <v>0</v>
      </c>
      <c r="E19" t="s">
        <v>2576</v>
      </c>
      <c r="F19" s="49">
        <f t="shared" si="3"/>
        <v>18</v>
      </c>
      <c r="J19" s="49">
        <f t="shared" si="0"/>
        <v>4.0506700000000002</v>
      </c>
      <c r="K19" s="49">
        <f t="shared" si="1"/>
        <v>38.260399999999997</v>
      </c>
      <c r="L19" s="49">
        <f t="shared" si="2"/>
        <v>9.4454497651005873</v>
      </c>
    </row>
    <row r="20" spans="1:12">
      <c r="A20" s="49">
        <v>0.400698</v>
      </c>
      <c r="B20" s="49">
        <v>0.38936799999999999</v>
      </c>
      <c r="C20">
        <v>7.2941399999999996</v>
      </c>
      <c r="D20">
        <v>0</v>
      </c>
      <c r="E20" t="s">
        <v>2577</v>
      </c>
      <c r="F20" s="49">
        <f t="shared" si="3"/>
        <v>19</v>
      </c>
      <c r="J20" s="49">
        <f t="shared" si="0"/>
        <v>4.0069800000000004</v>
      </c>
      <c r="K20" s="49">
        <f t="shared" si="1"/>
        <v>38.936799999999998</v>
      </c>
      <c r="L20" s="49">
        <f t="shared" si="2"/>
        <v>9.7172434102491145</v>
      </c>
    </row>
    <row r="21" spans="1:12">
      <c r="A21" s="49">
        <v>0.39665499999999998</v>
      </c>
      <c r="B21" s="49">
        <v>0.39732400000000001</v>
      </c>
      <c r="C21">
        <v>7.6960100000000002</v>
      </c>
      <c r="D21">
        <v>0</v>
      </c>
      <c r="E21" t="s">
        <v>2578</v>
      </c>
      <c r="F21" s="49">
        <f t="shared" si="3"/>
        <v>20</v>
      </c>
      <c r="J21" s="49">
        <f t="shared" si="0"/>
        <v>3.9665499999999998</v>
      </c>
      <c r="K21" s="49">
        <f t="shared" si="1"/>
        <v>39.732399999999998</v>
      </c>
      <c r="L21" s="49">
        <f t="shared" si="2"/>
        <v>10.016866042278554</v>
      </c>
    </row>
    <row r="22" spans="1:12">
      <c r="A22" s="49">
        <v>0.39271299999999998</v>
      </c>
      <c r="B22" s="49">
        <v>0.405366</v>
      </c>
      <c r="C22">
        <v>8.1041600000000003</v>
      </c>
      <c r="D22">
        <v>0</v>
      </c>
      <c r="E22" t="s">
        <v>2579</v>
      </c>
      <c r="F22" s="49">
        <f t="shared" si="3"/>
        <v>21</v>
      </c>
      <c r="J22" s="49">
        <f t="shared" si="0"/>
        <v>3.92713</v>
      </c>
      <c r="K22" s="49">
        <f t="shared" si="1"/>
        <v>40.5366</v>
      </c>
      <c r="L22" s="49">
        <f t="shared" si="2"/>
        <v>10.322194579756719</v>
      </c>
    </row>
    <row r="23" spans="1:12">
      <c r="A23" s="49">
        <v>0.38893899999999998</v>
      </c>
      <c r="B23" s="49">
        <v>0.41295700000000002</v>
      </c>
      <c r="C23">
        <v>8.5085499999999996</v>
      </c>
      <c r="D23">
        <v>0</v>
      </c>
      <c r="E23" t="s">
        <v>2580</v>
      </c>
      <c r="F23" s="49">
        <f t="shared" si="3"/>
        <v>22</v>
      </c>
      <c r="J23" s="49">
        <f t="shared" si="0"/>
        <v>3.8893899999999997</v>
      </c>
      <c r="K23" s="49">
        <f t="shared" si="1"/>
        <v>41.295700000000004</v>
      </c>
      <c r="L23" s="49">
        <f t="shared" si="2"/>
        <v>10.617526141631465</v>
      </c>
    </row>
    <row r="24" spans="1:12">
      <c r="A24" s="49">
        <v>0.38521300000000003</v>
      </c>
      <c r="B24" s="49">
        <v>0.42073199999999999</v>
      </c>
      <c r="C24">
        <v>8.9167699999999996</v>
      </c>
      <c r="D24">
        <v>0</v>
      </c>
      <c r="E24" t="s">
        <v>2581</v>
      </c>
      <c r="F24" s="49">
        <f t="shared" si="3"/>
        <v>23</v>
      </c>
      <c r="G24" t="s">
        <v>245</v>
      </c>
      <c r="H24">
        <f>COUNT(A2:A2000)</f>
        <v>95</v>
      </c>
      <c r="J24" s="49">
        <f t="shared" si="0"/>
        <v>3.8521300000000003</v>
      </c>
      <c r="K24" s="49">
        <f t="shared" si="1"/>
        <v>42.0732</v>
      </c>
      <c r="L24" s="49">
        <f t="shared" si="2"/>
        <v>10.922061301150272</v>
      </c>
    </row>
    <row r="25" spans="1:12">
      <c r="A25" s="49">
        <v>0.38164399999999998</v>
      </c>
      <c r="B25" s="49">
        <v>0.42960100000000001</v>
      </c>
      <c r="C25">
        <v>9.3205500000000008</v>
      </c>
      <c r="D25">
        <v>0</v>
      </c>
      <c r="E25" t="s">
        <v>2582</v>
      </c>
      <c r="F25" s="49">
        <f t="shared" si="3"/>
        <v>24</v>
      </c>
      <c r="J25" s="49">
        <f t="shared" si="0"/>
        <v>3.8164400000000001</v>
      </c>
      <c r="K25" s="49">
        <f t="shared" si="1"/>
        <v>42.960100000000004</v>
      </c>
      <c r="L25" s="49">
        <f t="shared" si="2"/>
        <v>11.256589911016551</v>
      </c>
    </row>
    <row r="26" spans="1:12">
      <c r="A26" s="49">
        <v>0.37822299999999998</v>
      </c>
      <c r="B26" s="49">
        <v>0.43993599999999999</v>
      </c>
      <c r="C26">
        <v>9.7258499999999994</v>
      </c>
      <c r="D26">
        <v>0</v>
      </c>
      <c r="E26" t="s">
        <v>2583</v>
      </c>
      <c r="F26" s="49">
        <f t="shared" si="3"/>
        <v>25</v>
      </c>
      <c r="J26" s="49">
        <f t="shared" si="0"/>
        <v>3.7822299999999998</v>
      </c>
      <c r="K26" s="49">
        <f t="shared" si="1"/>
        <v>43.993600000000001</v>
      </c>
      <c r="L26" s="49">
        <f t="shared" si="2"/>
        <v>11.631656456640661</v>
      </c>
    </row>
    <row r="27" spans="1:12">
      <c r="A27" s="49">
        <v>0.375357</v>
      </c>
      <c r="B27" s="49">
        <v>0.45006000000000002</v>
      </c>
      <c r="C27">
        <v>10.1348</v>
      </c>
      <c r="D27">
        <v>0</v>
      </c>
      <c r="E27" t="s">
        <v>2584</v>
      </c>
      <c r="F27" s="49">
        <f t="shared" si="3"/>
        <v>26</v>
      </c>
      <c r="J27" s="49">
        <f t="shared" si="0"/>
        <v>3.7535699999999999</v>
      </c>
      <c r="K27" s="49">
        <f t="shared" si="1"/>
        <v>45.006</v>
      </c>
      <c r="L27" s="49">
        <f t="shared" si="2"/>
        <v>11.990185343552938</v>
      </c>
    </row>
    <row r="28" spans="1:12">
      <c r="A28" s="49">
        <v>0.373112</v>
      </c>
      <c r="B28" s="49">
        <v>0.45850299999999999</v>
      </c>
      <c r="C28">
        <v>10.541499999999999</v>
      </c>
      <c r="D28">
        <v>0</v>
      </c>
      <c r="E28" t="s">
        <v>2585</v>
      </c>
      <c r="F28" s="49">
        <f t="shared" si="3"/>
        <v>27</v>
      </c>
      <c r="J28" s="49">
        <f t="shared" si="0"/>
        <v>3.7311199999999998</v>
      </c>
      <c r="K28" s="49">
        <f t="shared" si="1"/>
        <v>45.850299999999997</v>
      </c>
      <c r="L28" s="49">
        <f t="shared" si="2"/>
        <v>12.288615750766526</v>
      </c>
    </row>
    <row r="29" spans="1:12">
      <c r="A29" s="49">
        <v>0.37139499999999998</v>
      </c>
      <c r="B29" s="49">
        <v>0.46578399999999998</v>
      </c>
      <c r="C29">
        <v>10.949199999999999</v>
      </c>
      <c r="D29">
        <v>0</v>
      </c>
      <c r="E29" t="s">
        <v>2586</v>
      </c>
      <c r="F29" s="49">
        <f t="shared" si="3"/>
        <v>28</v>
      </c>
      <c r="J29" s="49">
        <f t="shared" si="0"/>
        <v>3.7139499999999996</v>
      </c>
      <c r="K29" s="49">
        <f t="shared" si="1"/>
        <v>46.578399999999995</v>
      </c>
      <c r="L29" s="49">
        <f t="shared" si="2"/>
        <v>12.541472017663136</v>
      </c>
    </row>
    <row r="30" spans="1:12">
      <c r="A30" s="49">
        <v>0.36982399999999999</v>
      </c>
      <c r="B30" s="49">
        <v>0.47235899999999997</v>
      </c>
      <c r="C30">
        <v>11.3523</v>
      </c>
      <c r="D30">
        <v>0</v>
      </c>
      <c r="E30" t="s">
        <v>2587</v>
      </c>
      <c r="F30" s="49">
        <f t="shared" si="3"/>
        <v>29</v>
      </c>
      <c r="J30" s="49">
        <f t="shared" si="0"/>
        <v>3.6982399999999997</v>
      </c>
      <c r="K30" s="49">
        <f t="shared" si="1"/>
        <v>47.235900000000001</v>
      </c>
      <c r="L30" s="49">
        <f t="shared" si="2"/>
        <v>12.772535043696463</v>
      </c>
    </row>
    <row r="31" spans="1:12">
      <c r="A31" s="49">
        <v>0.36843500000000001</v>
      </c>
      <c r="B31" s="49">
        <v>0.47740199999999999</v>
      </c>
      <c r="C31">
        <v>11.760899999999999</v>
      </c>
      <c r="D31">
        <v>0</v>
      </c>
      <c r="E31" t="s">
        <v>2588</v>
      </c>
      <c r="F31" s="49">
        <f t="shared" si="3"/>
        <v>30</v>
      </c>
      <c r="J31" s="49">
        <f t="shared" si="0"/>
        <v>3.6843500000000002</v>
      </c>
      <c r="K31" s="49">
        <f t="shared" si="1"/>
        <v>47.740200000000002</v>
      </c>
      <c r="L31" s="49">
        <f t="shared" si="2"/>
        <v>12.957563749372344</v>
      </c>
    </row>
    <row r="32" spans="1:12">
      <c r="A32" s="49">
        <v>0.36701800000000001</v>
      </c>
      <c r="B32" s="49">
        <v>0.48222999999999999</v>
      </c>
      <c r="C32">
        <v>12.167199999999999</v>
      </c>
      <c r="D32">
        <v>0</v>
      </c>
      <c r="E32" t="s">
        <v>2589</v>
      </c>
      <c r="F32" s="49">
        <f t="shared" si="3"/>
        <v>31</v>
      </c>
      <c r="J32" s="49">
        <f t="shared" si="0"/>
        <v>3.6701800000000002</v>
      </c>
      <c r="K32" s="49">
        <f t="shared" si="1"/>
        <v>48.222999999999999</v>
      </c>
      <c r="L32" s="49">
        <f t="shared" si="2"/>
        <v>13.139137589981962</v>
      </c>
    </row>
    <row r="33" spans="1:12">
      <c r="A33" s="49">
        <v>0.36582700000000001</v>
      </c>
      <c r="B33" s="49">
        <v>0.485823</v>
      </c>
      <c r="C33">
        <v>12.576000000000001</v>
      </c>
      <c r="D33">
        <v>0</v>
      </c>
      <c r="E33" t="s">
        <v>2590</v>
      </c>
      <c r="F33" s="49">
        <f t="shared" si="3"/>
        <v>32</v>
      </c>
      <c r="J33" s="49">
        <f t="shared" si="0"/>
        <v>3.6582699999999999</v>
      </c>
      <c r="K33" s="49">
        <f t="shared" si="1"/>
        <v>48.582300000000004</v>
      </c>
      <c r="L33" s="49">
        <f t="shared" si="2"/>
        <v>13.280129678782595</v>
      </c>
    </row>
    <row r="34" spans="1:12">
      <c r="A34" s="49">
        <v>0.36486499999999999</v>
      </c>
      <c r="B34" s="49">
        <v>0.48874800000000002</v>
      </c>
      <c r="C34">
        <v>12.976000000000001</v>
      </c>
      <c r="D34">
        <v>0</v>
      </c>
      <c r="E34" t="s">
        <v>2591</v>
      </c>
      <c r="F34" s="49">
        <f t="shared" si="3"/>
        <v>33</v>
      </c>
      <c r="J34" s="49">
        <f t="shared" si="0"/>
        <v>3.6486499999999999</v>
      </c>
      <c r="K34" s="49">
        <f t="shared" si="1"/>
        <v>48.8748</v>
      </c>
      <c r="L34" s="49">
        <f t="shared" si="2"/>
        <v>13.395310594329409</v>
      </c>
    </row>
    <row r="35" spans="1:12">
      <c r="A35" s="49">
        <v>0.364097</v>
      </c>
      <c r="B35" s="49">
        <v>0.49108299999999999</v>
      </c>
      <c r="C35">
        <v>13.382</v>
      </c>
      <c r="D35">
        <v>0</v>
      </c>
      <c r="E35" t="s">
        <v>2592</v>
      </c>
      <c r="F35" s="49">
        <f t="shared" si="3"/>
        <v>34</v>
      </c>
      <c r="J35" s="49">
        <f t="shared" si="0"/>
        <v>3.6409700000000003</v>
      </c>
      <c r="K35" s="49">
        <f t="shared" si="1"/>
        <v>49.1083</v>
      </c>
      <c r="L35" s="49">
        <f t="shared" si="2"/>
        <v>13.487696959876075</v>
      </c>
    </row>
    <row r="36" spans="1:12">
      <c r="A36" s="49">
        <v>0.363813</v>
      </c>
      <c r="B36" s="49">
        <v>0.49207499999999998</v>
      </c>
      <c r="C36">
        <v>13.7875</v>
      </c>
      <c r="D36">
        <v>0</v>
      </c>
      <c r="E36" t="s">
        <v>2593</v>
      </c>
      <c r="F36" s="49">
        <f t="shared" si="3"/>
        <v>35</v>
      </c>
      <c r="J36" s="49">
        <f t="shared" si="0"/>
        <v>3.6381299999999999</v>
      </c>
      <c r="K36" s="49">
        <f t="shared" si="1"/>
        <v>49.207499999999996</v>
      </c>
      <c r="L36" s="49">
        <f t="shared" si="2"/>
        <v>13.525492492022</v>
      </c>
    </row>
    <row r="37" spans="1:12">
      <c r="A37" s="49">
        <v>0.36364299999999999</v>
      </c>
      <c r="B37" s="49">
        <v>0.49285200000000001</v>
      </c>
      <c r="C37">
        <v>14.197699999999999</v>
      </c>
      <c r="D37">
        <v>0</v>
      </c>
      <c r="E37" t="s">
        <v>2594</v>
      </c>
      <c r="F37" s="49">
        <f t="shared" si="3"/>
        <v>36</v>
      </c>
      <c r="J37" s="49">
        <f t="shared" si="0"/>
        <v>3.6364299999999998</v>
      </c>
      <c r="K37" s="49">
        <f t="shared" si="1"/>
        <v>49.285200000000003</v>
      </c>
      <c r="L37" s="49">
        <f t="shared" si="2"/>
        <v>13.553182654416558</v>
      </c>
    </row>
    <row r="38" spans="1:12">
      <c r="A38" s="49">
        <v>0.36339199999999999</v>
      </c>
      <c r="B38" s="49">
        <v>0.493564</v>
      </c>
      <c r="C38">
        <v>14.603300000000001</v>
      </c>
      <c r="D38">
        <v>0</v>
      </c>
      <c r="E38" t="s">
        <v>2595</v>
      </c>
      <c r="F38" s="49">
        <f t="shared" si="3"/>
        <v>37</v>
      </c>
      <c r="J38" s="49">
        <f t="shared" si="0"/>
        <v>3.6339199999999998</v>
      </c>
      <c r="K38" s="49">
        <f t="shared" si="1"/>
        <v>49.356400000000001</v>
      </c>
      <c r="L38" s="49">
        <f t="shared" si="2"/>
        <v>13.582137196195845</v>
      </c>
    </row>
    <row r="39" spans="1:12">
      <c r="A39" s="49">
        <v>0.36299199999999998</v>
      </c>
      <c r="B39" s="49">
        <v>0.494251</v>
      </c>
      <c r="C39">
        <v>15.007999999999999</v>
      </c>
      <c r="D39">
        <v>0</v>
      </c>
      <c r="E39" t="s">
        <v>2596</v>
      </c>
      <c r="F39" s="49">
        <f t="shared" si="3"/>
        <v>38</v>
      </c>
      <c r="J39" s="49">
        <f t="shared" si="0"/>
        <v>3.6299199999999998</v>
      </c>
      <c r="K39" s="49">
        <f t="shared" si="1"/>
        <v>49.4251</v>
      </c>
      <c r="L39" s="49">
        <f t="shared" si="2"/>
        <v>13.616030105346676</v>
      </c>
    </row>
    <row r="40" spans="1:12">
      <c r="A40" s="49">
        <v>0.362425</v>
      </c>
      <c r="B40" s="49">
        <v>0.49557200000000001</v>
      </c>
      <c r="C40">
        <v>15.414400000000001</v>
      </c>
      <c r="D40">
        <v>0</v>
      </c>
      <c r="E40" t="s">
        <v>2597</v>
      </c>
      <c r="F40" s="49">
        <f t="shared" si="3"/>
        <v>39</v>
      </c>
      <c r="J40" s="49">
        <f t="shared" si="0"/>
        <v>3.62425</v>
      </c>
      <c r="K40" s="49">
        <f t="shared" si="1"/>
        <v>49.557200000000002</v>
      </c>
      <c r="L40" s="49">
        <f t="shared" si="2"/>
        <v>13.673780782230807</v>
      </c>
    </row>
    <row r="41" spans="1:12">
      <c r="A41" s="49">
        <v>0.36163499999999998</v>
      </c>
      <c r="B41" s="49">
        <v>0.496892</v>
      </c>
      <c r="C41">
        <v>15.821400000000001</v>
      </c>
      <c r="D41">
        <v>0</v>
      </c>
      <c r="E41" t="s">
        <v>2598</v>
      </c>
      <c r="F41" s="49">
        <f t="shared" si="3"/>
        <v>40</v>
      </c>
      <c r="J41" s="49">
        <f t="shared" si="0"/>
        <v>3.6163499999999997</v>
      </c>
      <c r="K41" s="49">
        <f t="shared" si="1"/>
        <v>49.6892</v>
      </c>
      <c r="L41" s="49">
        <f t="shared" si="2"/>
        <v>13.740152363571005</v>
      </c>
    </row>
    <row r="42" spans="1:12">
      <c r="A42" s="49">
        <v>0.36089399999999999</v>
      </c>
      <c r="B42" s="49">
        <v>0.49761300000000003</v>
      </c>
      <c r="C42">
        <v>16.228300000000001</v>
      </c>
      <c r="D42">
        <v>0</v>
      </c>
      <c r="E42" t="s">
        <v>2599</v>
      </c>
      <c r="F42" s="49">
        <f t="shared" si="3"/>
        <v>41</v>
      </c>
      <c r="J42" s="49">
        <f t="shared" si="0"/>
        <v>3.60894</v>
      </c>
      <c r="K42" s="49">
        <f t="shared" si="1"/>
        <v>49.761300000000006</v>
      </c>
      <c r="L42" s="49">
        <f t="shared" si="2"/>
        <v>13.788342283329733</v>
      </c>
    </row>
    <row r="43" spans="1:12">
      <c r="A43" s="49">
        <v>0.36005999999999999</v>
      </c>
      <c r="B43" s="49">
        <v>0.498253</v>
      </c>
      <c r="C43">
        <v>16.631900000000002</v>
      </c>
      <c r="D43">
        <v>0</v>
      </c>
      <c r="E43" t="s">
        <v>2600</v>
      </c>
      <c r="F43" s="49">
        <f t="shared" si="3"/>
        <v>42</v>
      </c>
      <c r="J43" s="49">
        <f t="shared" si="0"/>
        <v>3.6006</v>
      </c>
      <c r="K43" s="49">
        <f t="shared" si="1"/>
        <v>49.825299999999999</v>
      </c>
      <c r="L43" s="49">
        <f t="shared" si="2"/>
        <v>13.83805476864967</v>
      </c>
    </row>
    <row r="44" spans="1:12">
      <c r="A44" s="49">
        <v>0.35937200000000002</v>
      </c>
      <c r="B44" s="49">
        <v>0.498228</v>
      </c>
      <c r="C44">
        <v>17.038499999999999</v>
      </c>
      <c r="D44">
        <v>0</v>
      </c>
      <c r="E44" t="s">
        <v>2601</v>
      </c>
      <c r="F44" s="49">
        <f t="shared" si="3"/>
        <v>43</v>
      </c>
      <c r="J44" s="49">
        <f t="shared" si="0"/>
        <v>3.5937200000000002</v>
      </c>
      <c r="K44" s="49">
        <f t="shared" si="1"/>
        <v>49.822800000000001</v>
      </c>
      <c r="L44" s="49">
        <f t="shared" si="2"/>
        <v>13.863851385194172</v>
      </c>
    </row>
    <row r="45" spans="1:12">
      <c r="A45" s="49">
        <v>0.35871199999999998</v>
      </c>
      <c r="B45" s="49">
        <v>0.49818899999999999</v>
      </c>
      <c r="C45">
        <v>17.4465</v>
      </c>
      <c r="D45">
        <v>0</v>
      </c>
      <c r="E45" t="s">
        <v>2602</v>
      </c>
      <c r="F45" s="49">
        <f t="shared" si="3"/>
        <v>44</v>
      </c>
      <c r="J45" s="49">
        <f t="shared" si="0"/>
        <v>3.5871199999999996</v>
      </c>
      <c r="K45" s="49">
        <f t="shared" si="1"/>
        <v>49.818899999999999</v>
      </c>
      <c r="L45" s="49">
        <f t="shared" si="2"/>
        <v>13.888272486005487</v>
      </c>
    </row>
    <row r="46" spans="1:12">
      <c r="A46" s="49">
        <v>0.35792000000000002</v>
      </c>
      <c r="B46" s="49">
        <v>0.497998</v>
      </c>
      <c r="C46">
        <v>17.851800000000001</v>
      </c>
      <c r="D46">
        <v>0</v>
      </c>
      <c r="E46" t="s">
        <v>2603</v>
      </c>
      <c r="F46" s="49">
        <f t="shared" si="3"/>
        <v>45</v>
      </c>
      <c r="J46" s="49">
        <f t="shared" si="0"/>
        <v>3.5792000000000002</v>
      </c>
      <c r="K46" s="49">
        <f t="shared" si="1"/>
        <v>49.799799999999998</v>
      </c>
      <c r="L46" s="49">
        <f t="shared" si="2"/>
        <v>13.913667858739382</v>
      </c>
    </row>
    <row r="47" spans="1:12">
      <c r="A47" s="49">
        <v>0.35745199999999999</v>
      </c>
      <c r="B47" s="49">
        <v>0.49765399999999999</v>
      </c>
      <c r="C47">
        <v>18.256699999999999</v>
      </c>
      <c r="D47">
        <v>0</v>
      </c>
      <c r="E47" t="s">
        <v>2604</v>
      </c>
      <c r="F47" s="49">
        <f t="shared" si="3"/>
        <v>46</v>
      </c>
      <c r="J47" s="49">
        <f t="shared" si="0"/>
        <v>3.5745199999999997</v>
      </c>
      <c r="K47" s="49">
        <f t="shared" si="1"/>
        <v>49.7654</v>
      </c>
      <c r="L47" s="49">
        <f t="shared" si="2"/>
        <v>13.922260890972774</v>
      </c>
    </row>
    <row r="48" spans="1:12">
      <c r="A48" s="49">
        <v>0.35728199999999999</v>
      </c>
      <c r="B48" s="49">
        <v>0.49704199999999998</v>
      </c>
      <c r="C48">
        <v>18.667999999999999</v>
      </c>
      <c r="D48">
        <v>0</v>
      </c>
      <c r="E48" t="s">
        <v>2605</v>
      </c>
      <c r="F48" s="49">
        <f t="shared" si="3"/>
        <v>47</v>
      </c>
      <c r="J48" s="49">
        <f t="shared" si="0"/>
        <v>3.5728200000000001</v>
      </c>
      <c r="K48" s="49">
        <f t="shared" si="1"/>
        <v>49.7042</v>
      </c>
      <c r="L48" s="49">
        <f t="shared" si="2"/>
        <v>13.911755979870243</v>
      </c>
    </row>
    <row r="49" spans="1:12">
      <c r="A49" s="49">
        <v>0.357182</v>
      </c>
      <c r="B49" s="49">
        <v>0.49660799999999999</v>
      </c>
      <c r="C49">
        <v>19.0701</v>
      </c>
      <c r="D49">
        <v>0</v>
      </c>
      <c r="E49" t="s">
        <v>2606</v>
      </c>
      <c r="F49" s="49">
        <f t="shared" si="3"/>
        <v>48</v>
      </c>
      <c r="J49" s="49">
        <f t="shared" si="0"/>
        <v>3.5718199999999998</v>
      </c>
      <c r="K49" s="49">
        <f t="shared" si="1"/>
        <v>49.660800000000002</v>
      </c>
      <c r="L49" s="49">
        <f t="shared" si="2"/>
        <v>13.903500176380669</v>
      </c>
    </row>
    <row r="50" spans="1:12">
      <c r="A50" s="49">
        <v>0.35687000000000002</v>
      </c>
      <c r="B50" s="49">
        <v>0.49561300000000003</v>
      </c>
      <c r="C50">
        <v>19.474900000000002</v>
      </c>
      <c r="D50">
        <v>0</v>
      </c>
      <c r="E50" t="s">
        <v>2607</v>
      </c>
      <c r="F50" s="49">
        <f t="shared" si="3"/>
        <v>49</v>
      </c>
      <c r="J50" s="49">
        <f t="shared" si="0"/>
        <v>3.5687000000000002</v>
      </c>
      <c r="K50" s="49">
        <f t="shared" si="1"/>
        <v>49.561300000000003</v>
      </c>
      <c r="L50" s="49">
        <f t="shared" si="2"/>
        <v>13.887774259534284</v>
      </c>
    </row>
    <row r="51" spans="1:12">
      <c r="A51" s="49">
        <v>0.356188</v>
      </c>
      <c r="B51" s="49">
        <v>0.49397200000000002</v>
      </c>
      <c r="C51">
        <v>19.8856</v>
      </c>
      <c r="D51">
        <v>0</v>
      </c>
      <c r="E51" t="s">
        <v>2608</v>
      </c>
      <c r="F51" s="49">
        <f t="shared" si="3"/>
        <v>50</v>
      </c>
      <c r="J51" s="49">
        <f t="shared" si="0"/>
        <v>3.5618799999999999</v>
      </c>
      <c r="K51" s="49">
        <f t="shared" si="1"/>
        <v>49.397200000000005</v>
      </c>
      <c r="L51" s="49">
        <f t="shared" si="2"/>
        <v>13.868294271564457</v>
      </c>
    </row>
    <row r="52" spans="1:12">
      <c r="A52" s="49">
        <v>0.35541</v>
      </c>
      <c r="B52" s="49">
        <v>0.49210599999999999</v>
      </c>
      <c r="C52">
        <v>20.289100000000001</v>
      </c>
      <c r="D52">
        <v>0</v>
      </c>
      <c r="E52" t="s">
        <v>2609</v>
      </c>
      <c r="F52" s="49">
        <f t="shared" si="3"/>
        <v>51</v>
      </c>
      <c r="J52" s="49">
        <f t="shared" si="0"/>
        <v>3.5541</v>
      </c>
      <c r="K52" s="49">
        <f t="shared" si="1"/>
        <v>49.210599999999999</v>
      </c>
      <c r="L52" s="49">
        <f t="shared" si="2"/>
        <v>13.846149517458709</v>
      </c>
    </row>
    <row r="53" spans="1:12">
      <c r="A53" s="49">
        <v>0.35464400000000001</v>
      </c>
      <c r="B53" s="49">
        <v>0.49031999999999998</v>
      </c>
      <c r="C53">
        <v>20.694600000000001</v>
      </c>
      <c r="D53">
        <v>0</v>
      </c>
      <c r="E53" t="s">
        <v>2610</v>
      </c>
      <c r="F53" s="49">
        <f t="shared" si="3"/>
        <v>52</v>
      </c>
      <c r="J53" s="49">
        <f t="shared" si="0"/>
        <v>3.54644</v>
      </c>
      <c r="K53" s="49">
        <f t="shared" si="1"/>
        <v>49.031999999999996</v>
      </c>
      <c r="L53" s="49">
        <f t="shared" si="2"/>
        <v>13.825695627164141</v>
      </c>
    </row>
    <row r="54" spans="1:12">
      <c r="A54" s="49">
        <v>0.353487</v>
      </c>
      <c r="B54" s="49">
        <v>0.488647</v>
      </c>
      <c r="C54">
        <v>21.1036</v>
      </c>
      <c r="D54">
        <v>0</v>
      </c>
      <c r="E54" t="s">
        <v>2611</v>
      </c>
      <c r="F54" s="49">
        <f t="shared" si="3"/>
        <v>53</v>
      </c>
      <c r="J54" s="49">
        <f t="shared" si="0"/>
        <v>3.5348699999999997</v>
      </c>
      <c r="K54" s="49">
        <f t="shared" si="1"/>
        <v>48.864699999999999</v>
      </c>
      <c r="L54" s="49">
        <f t="shared" si="2"/>
        <v>13.823620104841197</v>
      </c>
    </row>
    <row r="55" spans="1:12">
      <c r="A55" s="49">
        <v>0.35244399999999998</v>
      </c>
      <c r="B55" s="49">
        <v>0.487431</v>
      </c>
      <c r="C55">
        <v>21.5105</v>
      </c>
      <c r="D55">
        <v>0</v>
      </c>
      <c r="E55" t="s">
        <v>2612</v>
      </c>
      <c r="F55" s="49">
        <f t="shared" si="3"/>
        <v>54</v>
      </c>
      <c r="J55" s="49">
        <f t="shared" si="0"/>
        <v>3.5244399999999998</v>
      </c>
      <c r="K55" s="49">
        <f t="shared" si="1"/>
        <v>48.743099999999998</v>
      </c>
      <c r="L55" s="49">
        <f t="shared" si="2"/>
        <v>13.830026897890162</v>
      </c>
    </row>
    <row r="56" spans="1:12">
      <c r="A56" s="49">
        <v>0.35156500000000002</v>
      </c>
      <c r="B56" s="49">
        <v>0.48611500000000002</v>
      </c>
      <c r="C56">
        <v>21.913399999999999</v>
      </c>
      <c r="D56">
        <v>0</v>
      </c>
      <c r="E56" t="s">
        <v>2613</v>
      </c>
      <c r="F56" s="49">
        <f t="shared" si="3"/>
        <v>55</v>
      </c>
      <c r="J56" s="49">
        <f t="shared" si="0"/>
        <v>3.5156499999999999</v>
      </c>
      <c r="K56" s="49">
        <f t="shared" si="1"/>
        <v>48.611499999999999</v>
      </c>
      <c r="L56" s="49">
        <f t="shared" si="2"/>
        <v>13.827172784549088</v>
      </c>
    </row>
    <row r="57" spans="1:12">
      <c r="A57" s="49">
        <v>0.35098200000000002</v>
      </c>
      <c r="B57" s="49">
        <v>0.48402600000000001</v>
      </c>
      <c r="C57">
        <v>22.330300000000001</v>
      </c>
      <c r="D57">
        <v>0</v>
      </c>
      <c r="E57" t="s">
        <v>2614</v>
      </c>
      <c r="F57" s="49">
        <f t="shared" si="3"/>
        <v>56</v>
      </c>
      <c r="J57" s="49">
        <f t="shared" si="0"/>
        <v>3.5098200000000004</v>
      </c>
      <c r="K57" s="49">
        <f t="shared" si="1"/>
        <v>48.4026</v>
      </c>
      <c r="L57" s="49">
        <f t="shared" si="2"/>
        <v>13.790621741285877</v>
      </c>
    </row>
    <row r="58" spans="1:12">
      <c r="A58" s="49">
        <v>0.35044199999999998</v>
      </c>
      <c r="B58" s="49">
        <v>0.48283799999999999</v>
      </c>
      <c r="C58">
        <v>22.727900000000002</v>
      </c>
      <c r="D58">
        <v>0</v>
      </c>
      <c r="E58" t="s">
        <v>2615</v>
      </c>
      <c r="F58" s="49">
        <f t="shared" si="3"/>
        <v>57</v>
      </c>
      <c r="J58" s="49">
        <f t="shared" si="0"/>
        <v>3.5044199999999996</v>
      </c>
      <c r="K58" s="49">
        <f t="shared" si="1"/>
        <v>48.283799999999999</v>
      </c>
      <c r="L58" s="49">
        <f t="shared" si="2"/>
        <v>13.777971818446421</v>
      </c>
    </row>
    <row r="59" spans="1:12">
      <c r="A59" s="49">
        <v>0.34998400000000002</v>
      </c>
      <c r="B59" s="49">
        <v>0.48194999999999999</v>
      </c>
      <c r="C59">
        <v>23.134</v>
      </c>
      <c r="D59">
        <v>0</v>
      </c>
      <c r="E59" t="s">
        <v>2616</v>
      </c>
      <c r="F59" s="49">
        <f t="shared" si="3"/>
        <v>58</v>
      </c>
      <c r="J59" s="49">
        <f t="shared" si="0"/>
        <v>3.4998400000000003</v>
      </c>
      <c r="K59" s="49">
        <f t="shared" si="1"/>
        <v>48.195</v>
      </c>
      <c r="L59" s="49">
        <f t="shared" si="2"/>
        <v>13.770629514492089</v>
      </c>
    </row>
    <row r="60" spans="1:12">
      <c r="A60" s="49">
        <v>0.349638</v>
      </c>
      <c r="B60" s="49">
        <v>0.48066700000000001</v>
      </c>
      <c r="C60">
        <v>23.5397</v>
      </c>
      <c r="D60">
        <v>0</v>
      </c>
      <c r="E60" t="s">
        <v>2617</v>
      </c>
      <c r="F60" s="49">
        <f t="shared" si="3"/>
        <v>59</v>
      </c>
      <c r="J60" s="49">
        <f t="shared" si="0"/>
        <v>3.4963800000000003</v>
      </c>
      <c r="K60" s="49">
        <f t="shared" si="1"/>
        <v>48.066700000000004</v>
      </c>
      <c r="L60" s="49">
        <f t="shared" si="2"/>
        <v>13.747561763881501</v>
      </c>
    </row>
    <row r="61" spans="1:12">
      <c r="A61" s="49">
        <v>0.34876200000000002</v>
      </c>
      <c r="B61" s="49">
        <v>0.48017599999999999</v>
      </c>
      <c r="C61">
        <v>23.9557</v>
      </c>
      <c r="D61">
        <v>0</v>
      </c>
      <c r="E61" t="s">
        <v>2618</v>
      </c>
      <c r="F61" s="49">
        <f t="shared" si="3"/>
        <v>60</v>
      </c>
      <c r="J61" s="49">
        <f t="shared" si="0"/>
        <v>3.4876200000000002</v>
      </c>
      <c r="K61" s="49">
        <f t="shared" si="1"/>
        <v>48.017600000000002</v>
      </c>
      <c r="L61" s="49">
        <f t="shared" si="2"/>
        <v>13.768013717090739</v>
      </c>
    </row>
    <row r="62" spans="1:12">
      <c r="A62" s="49">
        <v>0.34767500000000001</v>
      </c>
      <c r="B62" s="49">
        <v>0.47947899999999999</v>
      </c>
      <c r="C62">
        <v>24.357900000000001</v>
      </c>
      <c r="D62">
        <v>0</v>
      </c>
      <c r="E62" t="s">
        <v>2619</v>
      </c>
      <c r="F62" s="49">
        <f t="shared" si="3"/>
        <v>61</v>
      </c>
      <c r="J62" s="49">
        <f t="shared" si="0"/>
        <v>3.47675</v>
      </c>
      <c r="K62" s="49">
        <f t="shared" si="1"/>
        <v>47.947899999999997</v>
      </c>
      <c r="L62" s="49">
        <f t="shared" si="2"/>
        <v>13.791011720716185</v>
      </c>
    </row>
    <row r="63" spans="1:12">
      <c r="A63" s="49">
        <v>0.34666599999999997</v>
      </c>
      <c r="B63" s="49">
        <v>0.47815400000000002</v>
      </c>
      <c r="C63">
        <v>24.757000000000001</v>
      </c>
      <c r="D63">
        <v>0</v>
      </c>
      <c r="E63" t="s">
        <v>2620</v>
      </c>
      <c r="F63" s="49">
        <f t="shared" si="3"/>
        <v>62</v>
      </c>
      <c r="J63" s="49">
        <f t="shared" si="0"/>
        <v>3.4666599999999996</v>
      </c>
      <c r="K63" s="49">
        <f t="shared" si="1"/>
        <v>47.815400000000004</v>
      </c>
      <c r="L63" s="49">
        <f t="shared" si="2"/>
        <v>13.792930371019947</v>
      </c>
    </row>
    <row r="64" spans="1:12">
      <c r="A64" s="49">
        <v>0.34559600000000001</v>
      </c>
      <c r="B64" s="49">
        <v>0.476798</v>
      </c>
      <c r="C64">
        <v>25.164200000000001</v>
      </c>
      <c r="D64">
        <v>0</v>
      </c>
      <c r="E64" t="s">
        <v>2621</v>
      </c>
      <c r="F64" s="49">
        <f t="shared" si="3"/>
        <v>63</v>
      </c>
      <c r="J64" s="49">
        <f t="shared" si="0"/>
        <v>3.4559600000000001</v>
      </c>
      <c r="K64" s="49">
        <f t="shared" si="1"/>
        <v>47.6798</v>
      </c>
      <c r="L64" s="49">
        <f t="shared" si="2"/>
        <v>13.796398106459565</v>
      </c>
    </row>
    <row r="65" spans="1:12">
      <c r="A65" s="49">
        <v>0.34469499999999997</v>
      </c>
      <c r="B65" s="49">
        <v>0.474248</v>
      </c>
      <c r="C65">
        <v>25.572900000000001</v>
      </c>
      <c r="D65">
        <v>0</v>
      </c>
      <c r="E65" t="s">
        <v>2622</v>
      </c>
      <c r="F65" s="49">
        <f t="shared" si="3"/>
        <v>64</v>
      </c>
      <c r="J65" s="49">
        <f t="shared" si="0"/>
        <v>3.4469499999999997</v>
      </c>
      <c r="K65" s="49">
        <f t="shared" si="1"/>
        <v>47.424799999999998</v>
      </c>
      <c r="L65" s="49">
        <f t="shared" si="2"/>
        <v>13.758482136381438</v>
      </c>
    </row>
    <row r="66" spans="1:12">
      <c r="A66" s="49">
        <v>0.34409299999999998</v>
      </c>
      <c r="B66" s="49">
        <v>0.470939</v>
      </c>
      <c r="C66">
        <v>25.985099999999999</v>
      </c>
      <c r="D66">
        <v>0</v>
      </c>
      <c r="E66" t="s">
        <v>2623</v>
      </c>
      <c r="F66" s="49">
        <f t="shared" si="3"/>
        <v>65</v>
      </c>
      <c r="J66" s="49">
        <f t="shared" si="0"/>
        <v>3.4409299999999998</v>
      </c>
      <c r="K66" s="49">
        <f t="shared" si="1"/>
        <v>47.093899999999998</v>
      </c>
      <c r="L66" s="49">
        <f t="shared" si="2"/>
        <v>13.686387110461416</v>
      </c>
    </row>
    <row r="67" spans="1:12">
      <c r="A67" s="49">
        <v>0.34369699999999997</v>
      </c>
      <c r="B67" s="49">
        <v>0.46767700000000001</v>
      </c>
      <c r="C67">
        <v>26.385100000000001</v>
      </c>
      <c r="D67">
        <v>0</v>
      </c>
      <c r="E67" t="s">
        <v>2624</v>
      </c>
      <c r="F67" s="49">
        <f t="shared" si="3"/>
        <v>66</v>
      </c>
      <c r="J67" s="49">
        <f t="shared" ref="J67:J130" si="4">IF(A67&lt;&gt;"",A67*10,"")</f>
        <v>3.4369699999999996</v>
      </c>
      <c r="K67" s="49">
        <f t="shared" ref="K67:K130" si="5">IF(B67&lt;&gt;"",B67*100,"")</f>
        <v>46.767699999999998</v>
      </c>
      <c r="L67" s="49">
        <f t="shared" ref="L67:L130" si="6">IF(F67&lt;&gt;"",IF(K67&lt;&gt;0,K67/J67,0),"")</f>
        <v>13.607247081004489</v>
      </c>
    </row>
    <row r="68" spans="1:12">
      <c r="A68" s="49">
        <v>0.34376800000000002</v>
      </c>
      <c r="B68" s="49">
        <v>0.46333000000000002</v>
      </c>
      <c r="C68">
        <v>26.7911</v>
      </c>
      <c r="D68">
        <v>0</v>
      </c>
      <c r="E68" t="s">
        <v>2625</v>
      </c>
      <c r="F68" s="49">
        <f t="shared" ref="F68:F131" si="7">IF(A68&lt;&gt;"",F67+1,"")</f>
        <v>67</v>
      </c>
      <c r="J68" s="49">
        <f t="shared" si="4"/>
        <v>3.4376800000000003</v>
      </c>
      <c r="K68" s="49">
        <f t="shared" si="5"/>
        <v>46.332999999999998</v>
      </c>
      <c r="L68" s="49">
        <f t="shared" si="6"/>
        <v>13.477985152777453</v>
      </c>
    </row>
    <row r="69" spans="1:12">
      <c r="A69" s="49">
        <v>0.34404099999999999</v>
      </c>
      <c r="B69" s="49">
        <v>0.45859899999999998</v>
      </c>
      <c r="C69">
        <v>27.196000000000002</v>
      </c>
      <c r="D69">
        <v>0</v>
      </c>
      <c r="E69" t="s">
        <v>2626</v>
      </c>
      <c r="F69" s="49">
        <f t="shared" si="7"/>
        <v>68</v>
      </c>
      <c r="J69" s="49">
        <f t="shared" si="4"/>
        <v>3.44041</v>
      </c>
      <c r="K69" s="49">
        <f t="shared" si="5"/>
        <v>45.859899999999996</v>
      </c>
      <c r="L69" s="49">
        <f t="shared" si="6"/>
        <v>13.329777555582037</v>
      </c>
    </row>
    <row r="70" spans="1:12">
      <c r="A70" s="49">
        <v>0.34437600000000002</v>
      </c>
      <c r="B70" s="49">
        <v>0.45314100000000002</v>
      </c>
      <c r="C70">
        <v>27.602499999999999</v>
      </c>
      <c r="D70">
        <v>0</v>
      </c>
      <c r="E70" t="s">
        <v>2627</v>
      </c>
      <c r="F70" s="49">
        <f t="shared" si="7"/>
        <v>69</v>
      </c>
      <c r="J70" s="49">
        <f t="shared" si="4"/>
        <v>3.4437600000000002</v>
      </c>
      <c r="K70" s="49">
        <f t="shared" si="5"/>
        <v>45.314100000000003</v>
      </c>
      <c r="L70" s="49">
        <f t="shared" si="6"/>
        <v>13.158321137361488</v>
      </c>
    </row>
    <row r="71" spans="1:12">
      <c r="A71" s="49">
        <v>0.34483399999999997</v>
      </c>
      <c r="B71" s="49">
        <v>0.44727600000000001</v>
      </c>
      <c r="C71">
        <v>28.010200000000001</v>
      </c>
      <c r="D71">
        <v>0</v>
      </c>
      <c r="E71" t="s">
        <v>2628</v>
      </c>
      <c r="F71" s="49">
        <f t="shared" si="7"/>
        <v>70</v>
      </c>
      <c r="J71" s="49">
        <f t="shared" si="4"/>
        <v>3.44834</v>
      </c>
      <c r="K71" s="49">
        <f t="shared" si="5"/>
        <v>44.727600000000002</v>
      </c>
      <c r="L71" s="49">
        <f t="shared" si="6"/>
        <v>12.970762743812966</v>
      </c>
    </row>
    <row r="72" spans="1:12">
      <c r="A72" s="49">
        <v>0.34503200000000001</v>
      </c>
      <c r="B72" s="49">
        <v>0.44263599999999997</v>
      </c>
      <c r="C72">
        <v>28.4221</v>
      </c>
      <c r="D72">
        <v>0</v>
      </c>
      <c r="E72" t="s">
        <v>2629</v>
      </c>
      <c r="F72" s="49">
        <f t="shared" si="7"/>
        <v>71</v>
      </c>
      <c r="J72" s="49">
        <f t="shared" si="4"/>
        <v>3.4503200000000001</v>
      </c>
      <c r="K72" s="49">
        <f t="shared" si="5"/>
        <v>44.263599999999997</v>
      </c>
      <c r="L72" s="49">
        <f t="shared" si="6"/>
        <v>12.828839064202739</v>
      </c>
    </row>
    <row r="73" spans="1:12">
      <c r="A73" s="49">
        <v>0.34496500000000002</v>
      </c>
      <c r="B73" s="49">
        <v>0.43997999999999998</v>
      </c>
      <c r="C73">
        <v>28.829599999999999</v>
      </c>
      <c r="D73">
        <v>0</v>
      </c>
      <c r="E73" t="s">
        <v>2630</v>
      </c>
      <c r="F73" s="49">
        <f t="shared" si="7"/>
        <v>72</v>
      </c>
      <c r="J73" s="49">
        <f t="shared" si="4"/>
        <v>3.4496500000000001</v>
      </c>
      <c r="K73" s="49">
        <f t="shared" si="5"/>
        <v>43.997999999999998</v>
      </c>
      <c r="L73" s="49">
        <f t="shared" si="6"/>
        <v>12.754337396547475</v>
      </c>
    </row>
    <row r="74" spans="1:12">
      <c r="A74" s="49">
        <v>0.344999</v>
      </c>
      <c r="B74" s="49">
        <v>0.436749</v>
      </c>
      <c r="C74">
        <v>29.235800000000001</v>
      </c>
      <c r="D74">
        <v>0</v>
      </c>
      <c r="E74" t="s">
        <v>2631</v>
      </c>
      <c r="F74" s="49">
        <f t="shared" si="7"/>
        <v>73</v>
      </c>
      <c r="J74" s="49">
        <f t="shared" si="4"/>
        <v>3.4499900000000001</v>
      </c>
      <c r="K74" s="49">
        <f t="shared" si="5"/>
        <v>43.674900000000001</v>
      </c>
      <c r="L74" s="49">
        <f t="shared" si="6"/>
        <v>12.659427998342023</v>
      </c>
    </row>
    <row r="75" spans="1:12">
      <c r="A75" s="49">
        <v>0.34523399999999999</v>
      </c>
      <c r="B75" s="49">
        <v>0.43362899999999999</v>
      </c>
      <c r="C75">
        <v>29.631900000000002</v>
      </c>
      <c r="D75">
        <v>0</v>
      </c>
      <c r="E75" t="s">
        <v>2632</v>
      </c>
      <c r="F75" s="49">
        <f t="shared" si="7"/>
        <v>74</v>
      </c>
      <c r="J75" s="49">
        <f t="shared" si="4"/>
        <v>3.45234</v>
      </c>
      <c r="K75" s="49">
        <f t="shared" si="5"/>
        <v>43.362899999999996</v>
      </c>
      <c r="L75" s="49">
        <f t="shared" si="6"/>
        <v>12.560437268635186</v>
      </c>
    </row>
    <row r="76" spans="1:12">
      <c r="A76" s="49">
        <v>0.34577599999999997</v>
      </c>
      <c r="B76" s="49">
        <v>0.431006</v>
      </c>
      <c r="C76">
        <v>30.038900000000002</v>
      </c>
      <c r="D76">
        <v>0</v>
      </c>
      <c r="E76" t="s">
        <v>2633</v>
      </c>
      <c r="F76" s="49">
        <f t="shared" si="7"/>
        <v>75</v>
      </c>
      <c r="J76" s="49">
        <f t="shared" si="4"/>
        <v>3.4577599999999995</v>
      </c>
      <c r="K76" s="49">
        <f t="shared" si="5"/>
        <v>43.1006</v>
      </c>
      <c r="L76" s="49">
        <f t="shared" si="6"/>
        <v>12.464890564990053</v>
      </c>
    </row>
    <row r="77" spans="1:12">
      <c r="A77" s="49">
        <v>0.34617199999999998</v>
      </c>
      <c r="B77" s="49">
        <v>0.42863699999999999</v>
      </c>
      <c r="C77">
        <v>30.448799999999999</v>
      </c>
      <c r="D77">
        <v>0</v>
      </c>
      <c r="E77" t="s">
        <v>2634</v>
      </c>
      <c r="F77" s="49">
        <f t="shared" si="7"/>
        <v>76</v>
      </c>
      <c r="J77" s="49">
        <f t="shared" si="4"/>
        <v>3.4617199999999997</v>
      </c>
      <c r="K77" s="49">
        <f t="shared" si="5"/>
        <v>42.863700000000001</v>
      </c>
      <c r="L77" s="49">
        <f t="shared" si="6"/>
        <v>12.382197289208834</v>
      </c>
    </row>
    <row r="78" spans="1:12">
      <c r="A78" s="49">
        <v>0.34639900000000001</v>
      </c>
      <c r="B78" s="49">
        <v>0.42657099999999998</v>
      </c>
      <c r="C78">
        <v>30.855499999999999</v>
      </c>
      <c r="D78">
        <v>0</v>
      </c>
      <c r="E78" t="s">
        <v>2635</v>
      </c>
      <c r="F78" s="49">
        <f t="shared" si="7"/>
        <v>77</v>
      </c>
      <c r="J78" s="49">
        <f t="shared" si="4"/>
        <v>3.4639899999999999</v>
      </c>
      <c r="K78" s="49">
        <f t="shared" si="5"/>
        <v>42.6571</v>
      </c>
      <c r="L78" s="49">
        <f t="shared" si="6"/>
        <v>12.314440861549832</v>
      </c>
    </row>
    <row r="79" spans="1:12">
      <c r="A79" s="49">
        <v>0.34669</v>
      </c>
      <c r="B79" s="49">
        <v>0.42477700000000002</v>
      </c>
      <c r="C79">
        <v>31.260100000000001</v>
      </c>
      <c r="D79">
        <v>0</v>
      </c>
      <c r="E79" t="s">
        <v>2636</v>
      </c>
      <c r="F79" s="49">
        <f t="shared" si="7"/>
        <v>78</v>
      </c>
      <c r="J79" s="49">
        <f t="shared" si="4"/>
        <v>3.4668999999999999</v>
      </c>
      <c r="K79" s="49">
        <f t="shared" si="5"/>
        <v>42.477699999999999</v>
      </c>
      <c r="L79" s="49">
        <f t="shared" si="6"/>
        <v>12.252358014364418</v>
      </c>
    </row>
    <row r="80" spans="1:12">
      <c r="A80" s="49">
        <v>0.346665</v>
      </c>
      <c r="B80" s="49">
        <v>0.42292200000000002</v>
      </c>
      <c r="C80">
        <v>31.6647</v>
      </c>
      <c r="D80">
        <v>0</v>
      </c>
      <c r="E80" t="s">
        <v>2637</v>
      </c>
      <c r="F80" s="49">
        <f t="shared" si="7"/>
        <v>79</v>
      </c>
      <c r="J80" s="49">
        <f t="shared" si="4"/>
        <v>3.46665</v>
      </c>
      <c r="K80" s="49">
        <f t="shared" si="5"/>
        <v>42.292200000000001</v>
      </c>
      <c r="L80" s="49">
        <f t="shared" si="6"/>
        <v>12.199731729479469</v>
      </c>
    </row>
    <row r="81" spans="1:12">
      <c r="A81" s="49">
        <v>0.34643600000000002</v>
      </c>
      <c r="B81" s="49">
        <v>0.42147400000000002</v>
      </c>
      <c r="C81">
        <v>32.068199999999997</v>
      </c>
      <c r="D81">
        <v>0</v>
      </c>
      <c r="E81" t="s">
        <v>2638</v>
      </c>
      <c r="F81" s="49">
        <f t="shared" si="7"/>
        <v>80</v>
      </c>
      <c r="J81" s="49">
        <f t="shared" si="4"/>
        <v>3.4643600000000001</v>
      </c>
      <c r="K81" s="49">
        <f t="shared" si="5"/>
        <v>42.147400000000005</v>
      </c>
      <c r="L81" s="49">
        <f t="shared" si="6"/>
        <v>12.165998914662449</v>
      </c>
    </row>
    <row r="82" spans="1:12">
      <c r="A82" s="49">
        <v>0.34586299999999998</v>
      </c>
      <c r="B82" s="49">
        <v>0.42078100000000002</v>
      </c>
      <c r="C82">
        <v>32.482900000000001</v>
      </c>
      <c r="D82">
        <v>0</v>
      </c>
      <c r="E82" t="s">
        <v>2639</v>
      </c>
      <c r="F82" s="49">
        <f t="shared" si="7"/>
        <v>81</v>
      </c>
      <c r="J82" s="49">
        <f t="shared" si="4"/>
        <v>3.4586299999999999</v>
      </c>
      <c r="K82" s="49">
        <f t="shared" si="5"/>
        <v>42.078099999999999</v>
      </c>
      <c r="L82" s="49">
        <f t="shared" si="6"/>
        <v>12.166117798087683</v>
      </c>
    </row>
    <row r="83" spans="1:12">
      <c r="A83" s="49">
        <v>0.345134</v>
      </c>
      <c r="B83" s="49">
        <v>0.41935699999999998</v>
      </c>
      <c r="C83">
        <v>32.885599999999997</v>
      </c>
      <c r="D83">
        <v>0</v>
      </c>
      <c r="E83" t="s">
        <v>2640</v>
      </c>
      <c r="F83" s="49">
        <f t="shared" si="7"/>
        <v>82</v>
      </c>
      <c r="J83" s="49">
        <f t="shared" si="4"/>
        <v>3.4513400000000001</v>
      </c>
      <c r="K83" s="49">
        <f t="shared" si="5"/>
        <v>41.935699999999997</v>
      </c>
      <c r="L83" s="49">
        <f t="shared" si="6"/>
        <v>12.150556015924248</v>
      </c>
    </row>
    <row r="84" spans="1:12">
      <c r="A84" s="49">
        <v>0.34417599999999998</v>
      </c>
      <c r="B84" s="49">
        <v>0.41748000000000002</v>
      </c>
      <c r="C84">
        <v>33.290999999999997</v>
      </c>
      <c r="D84">
        <v>0</v>
      </c>
      <c r="E84" t="s">
        <v>2641</v>
      </c>
      <c r="F84" s="49">
        <f t="shared" si="7"/>
        <v>83</v>
      </c>
      <c r="J84" s="49">
        <f t="shared" si="4"/>
        <v>3.4417599999999999</v>
      </c>
      <c r="K84" s="49">
        <f t="shared" si="5"/>
        <v>41.748000000000005</v>
      </c>
      <c r="L84" s="49">
        <f t="shared" si="6"/>
        <v>12.129840546697041</v>
      </c>
    </row>
    <row r="85" spans="1:12">
      <c r="A85" s="49">
        <v>0.34275499999999998</v>
      </c>
      <c r="B85" s="49">
        <v>0.41691800000000001</v>
      </c>
      <c r="C85">
        <v>33.695900000000002</v>
      </c>
      <c r="D85">
        <v>0</v>
      </c>
      <c r="E85" t="s">
        <v>2642</v>
      </c>
      <c r="F85" s="49">
        <f t="shared" si="7"/>
        <v>84</v>
      </c>
      <c r="J85" s="49">
        <f t="shared" si="4"/>
        <v>3.4275499999999997</v>
      </c>
      <c r="K85" s="49">
        <f t="shared" si="5"/>
        <v>41.691800000000001</v>
      </c>
      <c r="L85" s="49">
        <f t="shared" si="6"/>
        <v>12.163732111858327</v>
      </c>
    </row>
    <row r="86" spans="1:12">
      <c r="A86" s="49">
        <v>0.34178500000000001</v>
      </c>
      <c r="B86" s="49">
        <v>0.41516199999999998</v>
      </c>
      <c r="C86">
        <v>34.103900000000003</v>
      </c>
      <c r="D86">
        <v>0</v>
      </c>
      <c r="E86" t="s">
        <v>2643</v>
      </c>
      <c r="F86" s="49">
        <f t="shared" si="7"/>
        <v>85</v>
      </c>
      <c r="J86" s="49">
        <f t="shared" si="4"/>
        <v>3.4178500000000001</v>
      </c>
      <c r="K86" s="49">
        <f t="shared" si="5"/>
        <v>41.516199999999998</v>
      </c>
      <c r="L86" s="49">
        <f t="shared" si="6"/>
        <v>12.146875960033354</v>
      </c>
    </row>
    <row r="87" spans="1:12">
      <c r="A87" s="49">
        <v>0.34113599999999999</v>
      </c>
      <c r="B87" s="49">
        <v>0.41304400000000002</v>
      </c>
      <c r="C87">
        <v>34.505699999999997</v>
      </c>
      <c r="D87">
        <v>0</v>
      </c>
      <c r="E87" t="s">
        <v>2644</v>
      </c>
      <c r="F87" s="49">
        <f t="shared" si="7"/>
        <v>86</v>
      </c>
      <c r="J87" s="49">
        <f t="shared" si="4"/>
        <v>3.4113600000000002</v>
      </c>
      <c r="K87" s="49">
        <f t="shared" si="5"/>
        <v>41.304400000000001</v>
      </c>
      <c r="L87" s="49">
        <f t="shared" si="6"/>
        <v>12.107898316214062</v>
      </c>
    </row>
    <row r="88" spans="1:12">
      <c r="A88" s="49">
        <v>0.341171</v>
      </c>
      <c r="B88" s="49">
        <v>0.41025699999999998</v>
      </c>
      <c r="C88">
        <v>34.915100000000002</v>
      </c>
      <c r="D88">
        <v>0</v>
      </c>
      <c r="E88" t="s">
        <v>2645</v>
      </c>
      <c r="F88" s="49">
        <f t="shared" si="7"/>
        <v>87</v>
      </c>
      <c r="J88" s="49">
        <f t="shared" si="4"/>
        <v>3.4117100000000002</v>
      </c>
      <c r="K88" s="49">
        <f t="shared" si="5"/>
        <v>41.025700000000001</v>
      </c>
      <c r="L88" s="49">
        <f t="shared" si="6"/>
        <v>12.0249669520563</v>
      </c>
    </row>
    <row r="89" spans="1:12">
      <c r="A89" s="49">
        <v>0.342109</v>
      </c>
      <c r="B89" s="49">
        <v>0.40625800000000001</v>
      </c>
      <c r="C89">
        <v>35.320900000000002</v>
      </c>
      <c r="D89">
        <v>0</v>
      </c>
      <c r="E89" t="s">
        <v>2646</v>
      </c>
      <c r="F89" s="49">
        <f t="shared" si="7"/>
        <v>88</v>
      </c>
      <c r="J89" s="49">
        <f t="shared" si="4"/>
        <v>3.42109</v>
      </c>
      <c r="K89" s="49">
        <f t="shared" si="5"/>
        <v>40.625799999999998</v>
      </c>
      <c r="L89" s="49">
        <f t="shared" si="6"/>
        <v>11.875104133477926</v>
      </c>
    </row>
    <row r="90" spans="1:12">
      <c r="A90" s="49">
        <v>0.34342</v>
      </c>
      <c r="B90" s="49">
        <v>0.40278700000000001</v>
      </c>
      <c r="C90">
        <v>35.736800000000002</v>
      </c>
      <c r="D90">
        <v>0</v>
      </c>
      <c r="E90" t="s">
        <v>2647</v>
      </c>
      <c r="F90" s="49">
        <f t="shared" si="7"/>
        <v>89</v>
      </c>
      <c r="J90" s="49">
        <f t="shared" si="4"/>
        <v>3.4342000000000001</v>
      </c>
      <c r="K90" s="49">
        <f t="shared" si="5"/>
        <v>40.278700000000001</v>
      </c>
      <c r="L90" s="49">
        <f t="shared" si="6"/>
        <v>11.728699551569507</v>
      </c>
    </row>
    <row r="91" spans="1:12">
      <c r="A91" s="49">
        <v>0.34494599999999997</v>
      </c>
      <c r="B91" s="49">
        <v>0.39906199999999997</v>
      </c>
      <c r="C91">
        <v>36.134300000000003</v>
      </c>
      <c r="D91">
        <v>0</v>
      </c>
      <c r="E91" t="s">
        <v>2648</v>
      </c>
      <c r="F91" s="49">
        <f t="shared" si="7"/>
        <v>90</v>
      </c>
      <c r="J91" s="49">
        <f t="shared" si="4"/>
        <v>3.4494599999999997</v>
      </c>
      <c r="K91" s="49">
        <f t="shared" si="5"/>
        <v>39.906199999999998</v>
      </c>
      <c r="L91" s="49">
        <f t="shared" si="6"/>
        <v>11.568825265403861</v>
      </c>
    </row>
    <row r="92" spans="1:12">
      <c r="A92" s="49">
        <v>0.34689300000000001</v>
      </c>
      <c r="B92" s="49">
        <v>0.39280799999999999</v>
      </c>
      <c r="C92">
        <v>36.5441</v>
      </c>
      <c r="D92">
        <v>0</v>
      </c>
      <c r="E92" t="s">
        <v>2649</v>
      </c>
      <c r="F92" s="49">
        <f t="shared" si="7"/>
        <v>91</v>
      </c>
      <c r="J92" s="49">
        <f t="shared" si="4"/>
        <v>3.4689300000000003</v>
      </c>
      <c r="K92" s="49">
        <f t="shared" si="5"/>
        <v>39.280799999999999</v>
      </c>
      <c r="L92" s="49">
        <f t="shared" si="6"/>
        <v>11.32360699120478</v>
      </c>
    </row>
    <row r="93" spans="1:12">
      <c r="A93" s="49">
        <v>0.34842400000000001</v>
      </c>
      <c r="B93" s="49">
        <v>0.38697900000000002</v>
      </c>
      <c r="C93">
        <v>36.945500000000003</v>
      </c>
      <c r="D93">
        <v>0</v>
      </c>
      <c r="E93" t="s">
        <v>2650</v>
      </c>
      <c r="F93" s="49">
        <f t="shared" si="7"/>
        <v>92</v>
      </c>
      <c r="J93" s="49">
        <f t="shared" si="4"/>
        <v>3.4842400000000002</v>
      </c>
      <c r="K93" s="49">
        <f t="shared" si="5"/>
        <v>38.697900000000004</v>
      </c>
      <c r="L93" s="49">
        <f t="shared" si="6"/>
        <v>11.106554083530412</v>
      </c>
    </row>
    <row r="94" spans="1:12">
      <c r="A94" s="49">
        <v>0.349387</v>
      </c>
      <c r="B94" s="49">
        <v>0.37998100000000001</v>
      </c>
      <c r="C94">
        <v>37.350099999999998</v>
      </c>
      <c r="D94">
        <v>0</v>
      </c>
      <c r="E94" t="s">
        <v>2651</v>
      </c>
      <c r="F94" s="49">
        <f t="shared" si="7"/>
        <v>93</v>
      </c>
      <c r="J94" s="49">
        <f t="shared" si="4"/>
        <v>3.4938700000000003</v>
      </c>
      <c r="K94" s="49">
        <f t="shared" si="5"/>
        <v>37.998100000000001</v>
      </c>
      <c r="L94" s="49">
        <f t="shared" si="6"/>
        <v>10.875647920500763</v>
      </c>
    </row>
    <row r="95" spans="1:12">
      <c r="A95" s="49">
        <v>0.35134100000000001</v>
      </c>
      <c r="B95" s="49">
        <v>0.37134499999999998</v>
      </c>
      <c r="C95">
        <v>37.762799999999999</v>
      </c>
      <c r="D95">
        <v>0</v>
      </c>
      <c r="E95" t="s">
        <v>2652</v>
      </c>
      <c r="F95" s="49">
        <f t="shared" si="7"/>
        <v>94</v>
      </c>
      <c r="J95" s="49">
        <f t="shared" si="4"/>
        <v>3.5134100000000004</v>
      </c>
      <c r="K95" s="49">
        <f t="shared" si="5"/>
        <v>37.134499999999996</v>
      </c>
      <c r="L95" s="49">
        <f t="shared" si="6"/>
        <v>10.569361389647092</v>
      </c>
    </row>
    <row r="96" spans="1:12">
      <c r="A96" s="49">
        <v>0.35387800000000003</v>
      </c>
      <c r="B96" s="49">
        <v>0.35702899999999999</v>
      </c>
      <c r="C96">
        <v>38.164999999999999</v>
      </c>
      <c r="D96">
        <v>0</v>
      </c>
      <c r="E96" t="s">
        <v>2653</v>
      </c>
      <c r="F96" s="49">
        <f t="shared" si="7"/>
        <v>95</v>
      </c>
      <c r="J96" s="49">
        <f t="shared" si="4"/>
        <v>3.53878</v>
      </c>
      <c r="K96" s="49">
        <f t="shared" si="5"/>
        <v>35.7029</v>
      </c>
      <c r="L96" s="49">
        <f t="shared" si="6"/>
        <v>10.08904198622124</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45856.472546296296</v>
      </c>
      <c r="B2" t="s">
        <v>2654</v>
      </c>
      <c r="C2" s="49"/>
      <c r="D2" s="49"/>
      <c r="E2" s="49">
        <v>4.9234099999999996</v>
      </c>
      <c r="F2" s="49">
        <v>1.7709999999999999</v>
      </c>
      <c r="G2" s="49">
        <v>0.49404300000000001</v>
      </c>
      <c r="H2" s="49">
        <v>0</v>
      </c>
      <c r="I2" s="49">
        <v>5.45505</v>
      </c>
      <c r="J2" s="49">
        <v>104</v>
      </c>
      <c r="K2" s="49">
        <v>104</v>
      </c>
      <c r="L2" s="49">
        <v>100</v>
      </c>
      <c r="M2" s="521" t="s">
        <v>1549</v>
      </c>
      <c r="O2" s="565" t="str">
        <f>IF(FH_info!B2="","",TRIM(MID(SUBSTITUTE(FH_info!B2,"^",REPT(" ",LEN(FH_info!B2))),LEN(FH_info!B2)*2-LEN(FH_info!B2)+1,LEN(FH_info!B2))))</f>
        <v>0e9d</v>
      </c>
      <c r="P2" s="565" t="str">
        <f>IF(FH_info!O2="","",TRIM(MID(SUBSTITUTE(FH_info!O2," ",REPT(" ",LEN(FH_info!O2))),LEN(FH_info!O2)*1-LEN(FH_info!O2)+1,LEN(FH_info!O2))))</f>
        <v>0e9d</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22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5.45505</v>
      </c>
      <c r="D2">
        <f>MAX(B2:B257)</f>
        <v>34.656761000000003</v>
      </c>
      <c r="G2" t="s">
        <v>1590</v>
      </c>
      <c r="H2">
        <v>4.9234140000000002</v>
      </c>
      <c r="I2">
        <v>5.45505</v>
      </c>
      <c r="J2">
        <v>0</v>
      </c>
      <c r="K2">
        <v>104</v>
      </c>
      <c r="L2">
        <v>104</v>
      </c>
      <c r="M2">
        <v>1.771001</v>
      </c>
      <c r="N2">
        <v>0.49404300000000001</v>
      </c>
      <c r="O2">
        <v>0.24407899999999999</v>
      </c>
    </row>
    <row r="3" spans="1:15">
      <c r="A3">
        <v>0</v>
      </c>
      <c r="B3">
        <v>0</v>
      </c>
      <c r="G3" t="s">
        <v>1591</v>
      </c>
      <c r="H3">
        <v>4.9234140000000002</v>
      </c>
      <c r="I3">
        <v>34.656761000000003</v>
      </c>
      <c r="J3">
        <v>0</v>
      </c>
      <c r="K3">
        <v>3</v>
      </c>
      <c r="L3">
        <v>3</v>
      </c>
      <c r="M3">
        <v>0.54736399999999996</v>
      </c>
      <c r="N3">
        <v>0.53429899999999997</v>
      </c>
      <c r="O3">
        <v>0.28547499999999998</v>
      </c>
    </row>
    <row r="4" spans="1:15">
      <c r="A4">
        <v>0</v>
      </c>
      <c r="B4">
        <v>0</v>
      </c>
    </row>
    <row r="5" spans="1:15">
      <c r="A5">
        <v>0</v>
      </c>
      <c r="B5">
        <v>34.656761000000003</v>
      </c>
    </row>
    <row r="6" spans="1:15">
      <c r="A6">
        <v>0</v>
      </c>
      <c r="B6">
        <v>0</v>
      </c>
    </row>
    <row r="7" spans="1:15">
      <c r="A7">
        <v>0</v>
      </c>
      <c r="B7">
        <v>0</v>
      </c>
    </row>
    <row r="8" spans="1:15">
      <c r="A8">
        <v>0</v>
      </c>
      <c r="B8">
        <v>29.189589000000002</v>
      </c>
    </row>
    <row r="9" spans="1:15">
      <c r="A9">
        <v>0</v>
      </c>
      <c r="B9">
        <v>0</v>
      </c>
    </row>
    <row r="10" spans="1:15">
      <c r="A10">
        <v>1.212E-3</v>
      </c>
      <c r="B10">
        <v>25.108196</v>
      </c>
    </row>
    <row r="11" spans="1:15">
      <c r="A11">
        <v>0</v>
      </c>
      <c r="B11">
        <v>0</v>
      </c>
    </row>
    <row r="12" spans="1:15">
      <c r="A12">
        <v>0</v>
      </c>
      <c r="B12">
        <v>0</v>
      </c>
    </row>
    <row r="13" spans="1:15">
      <c r="A13">
        <v>1.2727E-2</v>
      </c>
      <c r="B13">
        <v>21.261458999999999</v>
      </c>
    </row>
    <row r="14" spans="1:15">
      <c r="A14">
        <v>0</v>
      </c>
      <c r="B14">
        <v>0</v>
      </c>
    </row>
    <row r="15" spans="1:15">
      <c r="A15">
        <v>0.137374</v>
      </c>
      <c r="B15">
        <v>18.030304000000001</v>
      </c>
    </row>
    <row r="16" spans="1:15">
      <c r="A16">
        <v>0</v>
      </c>
      <c r="B16">
        <v>0</v>
      </c>
    </row>
    <row r="17" spans="1:2">
      <c r="A17">
        <v>0</v>
      </c>
      <c r="B17">
        <v>0</v>
      </c>
    </row>
    <row r="18" spans="1:2">
      <c r="A18">
        <v>0.12878800000000001</v>
      </c>
      <c r="B18">
        <v>16.08042</v>
      </c>
    </row>
    <row r="19" spans="1:2">
      <c r="A19">
        <v>0</v>
      </c>
      <c r="B19">
        <v>0</v>
      </c>
    </row>
    <row r="20" spans="1:2">
      <c r="A20">
        <v>0</v>
      </c>
      <c r="B20">
        <v>0</v>
      </c>
    </row>
    <row r="21" spans="1:2">
      <c r="A21">
        <v>0.14282800000000001</v>
      </c>
      <c r="B21">
        <v>14.028555000000001</v>
      </c>
    </row>
    <row r="22" spans="1:2">
      <c r="A22">
        <v>0</v>
      </c>
      <c r="B22">
        <v>0</v>
      </c>
    </row>
    <row r="23" spans="1:2">
      <c r="A23">
        <v>0.13656599999999999</v>
      </c>
      <c r="B23">
        <v>12.547591000000001</v>
      </c>
    </row>
    <row r="24" spans="1:2">
      <c r="A24">
        <v>0</v>
      </c>
      <c r="B24">
        <v>0</v>
      </c>
    </row>
    <row r="25" spans="1:2">
      <c r="A25">
        <v>0</v>
      </c>
      <c r="B25">
        <v>0</v>
      </c>
    </row>
    <row r="26" spans="1:2">
      <c r="A26">
        <v>0.32575799999999999</v>
      </c>
      <c r="B26">
        <v>10.735625000000001</v>
      </c>
    </row>
    <row r="27" spans="1:2">
      <c r="A27">
        <v>0</v>
      </c>
      <c r="B27">
        <v>0</v>
      </c>
    </row>
    <row r="28" spans="1:2">
      <c r="A28">
        <v>0.34828300000000001</v>
      </c>
      <c r="B28">
        <v>9.9751359999999991</v>
      </c>
    </row>
    <row r="29" spans="1:2">
      <c r="A29">
        <v>0</v>
      </c>
      <c r="B29">
        <v>0</v>
      </c>
    </row>
    <row r="30" spans="1:2">
      <c r="A30">
        <v>0</v>
      </c>
      <c r="B30">
        <v>0</v>
      </c>
    </row>
    <row r="31" spans="1:2">
      <c r="A31">
        <v>0.52929300000000001</v>
      </c>
      <c r="B31">
        <v>8.8750970000000002</v>
      </c>
    </row>
    <row r="32" spans="1:2">
      <c r="A32">
        <v>0</v>
      </c>
      <c r="B32">
        <v>0</v>
      </c>
    </row>
    <row r="33" spans="1:2">
      <c r="A33">
        <v>0.41646499999999997</v>
      </c>
      <c r="B33">
        <v>8.0143749999999994</v>
      </c>
    </row>
    <row r="34" spans="1:2">
      <c r="A34">
        <v>0</v>
      </c>
      <c r="B34">
        <v>0</v>
      </c>
    </row>
    <row r="35" spans="1:2">
      <c r="A35">
        <v>0</v>
      </c>
      <c r="B35">
        <v>0</v>
      </c>
    </row>
    <row r="36" spans="1:2">
      <c r="A36">
        <v>0.57747499999999996</v>
      </c>
      <c r="B36">
        <v>7.3764570000000003</v>
      </c>
    </row>
    <row r="37" spans="1:2">
      <c r="A37">
        <v>0</v>
      </c>
      <c r="B37">
        <v>0</v>
      </c>
    </row>
    <row r="38" spans="1:2">
      <c r="A38">
        <v>0</v>
      </c>
      <c r="B38">
        <v>0</v>
      </c>
    </row>
    <row r="39" spans="1:2">
      <c r="A39">
        <v>0.78434300000000001</v>
      </c>
      <c r="B39">
        <v>6.6179100000000002</v>
      </c>
    </row>
    <row r="40" spans="1:2">
      <c r="A40">
        <v>0</v>
      </c>
      <c r="B40">
        <v>0</v>
      </c>
    </row>
    <row r="41" spans="1:2">
      <c r="A41">
        <v>0.73272700000000002</v>
      </c>
      <c r="B41">
        <v>6.2142580000000001</v>
      </c>
    </row>
    <row r="42" spans="1:2">
      <c r="A42">
        <v>0</v>
      </c>
      <c r="B42">
        <v>0</v>
      </c>
    </row>
    <row r="43" spans="1:2">
      <c r="A43">
        <v>0</v>
      </c>
      <c r="B43">
        <v>0</v>
      </c>
    </row>
    <row r="44" spans="1:2">
      <c r="A44">
        <v>0.83282800000000001</v>
      </c>
      <c r="B44">
        <v>5.8593630000000001</v>
      </c>
    </row>
    <row r="45" spans="1:2">
      <c r="A45">
        <v>0</v>
      </c>
      <c r="B45">
        <v>0</v>
      </c>
    </row>
    <row r="46" spans="1:2">
      <c r="A46">
        <v>1.2043429999999999</v>
      </c>
      <c r="B46">
        <v>5.4481349999999997</v>
      </c>
    </row>
    <row r="47" spans="1:2">
      <c r="A47">
        <v>0</v>
      </c>
      <c r="B47">
        <v>0</v>
      </c>
    </row>
    <row r="48" spans="1:2">
      <c r="A48">
        <v>0</v>
      </c>
      <c r="B48">
        <v>0</v>
      </c>
    </row>
    <row r="49" spans="1:2">
      <c r="A49">
        <v>0.984545</v>
      </c>
      <c r="B49">
        <v>5.0576930000000004</v>
      </c>
    </row>
    <row r="50" spans="1:2">
      <c r="A50">
        <v>0</v>
      </c>
      <c r="B50">
        <v>0</v>
      </c>
    </row>
    <row r="51" spans="1:2">
      <c r="A51">
        <v>1.06697</v>
      </c>
      <c r="B51">
        <v>4.8117710000000002</v>
      </c>
    </row>
    <row r="52" spans="1:2">
      <c r="A52">
        <v>0</v>
      </c>
      <c r="B52">
        <v>0</v>
      </c>
    </row>
    <row r="53" spans="1:2">
      <c r="A53">
        <v>0</v>
      </c>
      <c r="B53">
        <v>0</v>
      </c>
    </row>
    <row r="54" spans="1:2">
      <c r="A54">
        <v>1.249495</v>
      </c>
      <c r="B54">
        <v>4.3073040000000002</v>
      </c>
    </row>
    <row r="55" spans="1:2">
      <c r="A55">
        <v>0</v>
      </c>
      <c r="B55">
        <v>0</v>
      </c>
    </row>
    <row r="56" spans="1:2">
      <c r="A56">
        <v>0</v>
      </c>
      <c r="B56">
        <v>0</v>
      </c>
    </row>
    <row r="57" spans="1:2">
      <c r="A57">
        <v>1.3770709999999999</v>
      </c>
      <c r="B57">
        <v>3.9465810000000001</v>
      </c>
    </row>
    <row r="58" spans="1:2">
      <c r="A58">
        <v>0</v>
      </c>
      <c r="B58">
        <v>0</v>
      </c>
    </row>
    <row r="59" spans="1:2">
      <c r="A59">
        <v>1.8014140000000001</v>
      </c>
      <c r="B59">
        <v>3.5751750000000002</v>
      </c>
    </row>
    <row r="60" spans="1:2">
      <c r="A60">
        <v>0</v>
      </c>
      <c r="B60">
        <v>0</v>
      </c>
    </row>
    <row r="61" spans="1:2">
      <c r="A61">
        <v>0</v>
      </c>
      <c r="B61">
        <v>0</v>
      </c>
    </row>
    <row r="62" spans="1:2">
      <c r="A62">
        <v>1.9891920000000001</v>
      </c>
      <c r="B62">
        <v>3.3113830000000002</v>
      </c>
    </row>
    <row r="63" spans="1:2">
      <c r="A63">
        <v>0</v>
      </c>
      <c r="B63">
        <v>0</v>
      </c>
    </row>
    <row r="64" spans="1:2">
      <c r="A64">
        <v>2.4040400000000002</v>
      </c>
      <c r="B64">
        <v>3.2404820000000001</v>
      </c>
    </row>
    <row r="65" spans="1:2">
      <c r="A65">
        <v>0</v>
      </c>
      <c r="B65">
        <v>0</v>
      </c>
    </row>
    <row r="66" spans="1:2">
      <c r="A66">
        <v>0</v>
      </c>
      <c r="B66">
        <v>0</v>
      </c>
    </row>
    <row r="67" spans="1:2">
      <c r="A67">
        <v>2.409697</v>
      </c>
      <c r="B67">
        <v>3.1386949999999998</v>
      </c>
    </row>
    <row r="68" spans="1:2">
      <c r="A68">
        <v>0</v>
      </c>
      <c r="B68">
        <v>0</v>
      </c>
    </row>
    <row r="69" spans="1:2">
      <c r="A69">
        <v>3.2006060000000001</v>
      </c>
      <c r="B69">
        <v>2.908703</v>
      </c>
    </row>
    <row r="70" spans="1:2">
      <c r="A70">
        <v>0</v>
      </c>
      <c r="B70">
        <v>0</v>
      </c>
    </row>
    <row r="71" spans="1:2">
      <c r="A71">
        <v>0</v>
      </c>
      <c r="B71">
        <v>0</v>
      </c>
    </row>
    <row r="72" spans="1:2">
      <c r="A72">
        <v>3.4834339999999999</v>
      </c>
      <c r="B72">
        <v>2.7663169999999999</v>
      </c>
    </row>
    <row r="73" spans="1:2">
      <c r="A73">
        <v>0</v>
      </c>
      <c r="B73">
        <v>0</v>
      </c>
    </row>
    <row r="74" spans="1:2">
      <c r="A74">
        <v>0</v>
      </c>
      <c r="B74">
        <v>0</v>
      </c>
    </row>
    <row r="75" spans="1:2">
      <c r="A75">
        <v>3.8986869999999998</v>
      </c>
      <c r="B75">
        <v>2.59965</v>
      </c>
    </row>
    <row r="76" spans="1:2">
      <c r="A76">
        <v>0</v>
      </c>
      <c r="B76">
        <v>0</v>
      </c>
    </row>
    <row r="77" spans="1:2">
      <c r="A77">
        <v>4.2847479999999996</v>
      </c>
      <c r="B77">
        <v>2.342463</v>
      </c>
    </row>
    <row r="78" spans="1:2">
      <c r="A78">
        <v>0</v>
      </c>
      <c r="B78">
        <v>0</v>
      </c>
    </row>
    <row r="79" spans="1:2">
      <c r="A79">
        <v>0</v>
      </c>
      <c r="B79">
        <v>0</v>
      </c>
    </row>
    <row r="80" spans="1:2">
      <c r="A80">
        <v>4.1619190000000001</v>
      </c>
      <c r="B80">
        <v>1.988151</v>
      </c>
    </row>
    <row r="81" spans="1:2">
      <c r="A81">
        <v>0</v>
      </c>
      <c r="B81">
        <v>0</v>
      </c>
    </row>
    <row r="82" spans="1:2">
      <c r="A82">
        <v>4.075253</v>
      </c>
      <c r="B82">
        <v>1.8092459999999999</v>
      </c>
    </row>
    <row r="83" spans="1:2">
      <c r="A83">
        <v>0</v>
      </c>
      <c r="B83">
        <v>0</v>
      </c>
    </row>
    <row r="84" spans="1:2">
      <c r="A84">
        <v>0</v>
      </c>
      <c r="B84">
        <v>0</v>
      </c>
    </row>
    <row r="85" spans="1:2">
      <c r="A85">
        <v>3.9036360000000001</v>
      </c>
      <c r="B85">
        <v>1.542929</v>
      </c>
    </row>
    <row r="86" spans="1:2">
      <c r="A86">
        <v>0</v>
      </c>
      <c r="B86">
        <v>0</v>
      </c>
    </row>
    <row r="87" spans="1:2">
      <c r="A87">
        <v>0</v>
      </c>
      <c r="B87">
        <v>0</v>
      </c>
    </row>
    <row r="88" spans="1:2">
      <c r="A88">
        <v>4.1198990000000002</v>
      </c>
      <c r="B88">
        <v>1.3304199999999999</v>
      </c>
    </row>
    <row r="89" spans="1:2">
      <c r="A89">
        <v>0</v>
      </c>
      <c r="B89">
        <v>0</v>
      </c>
    </row>
    <row r="90" spans="1:2">
      <c r="A90">
        <v>4.597677</v>
      </c>
      <c r="B90">
        <v>1.1452990000000001</v>
      </c>
    </row>
    <row r="91" spans="1:2">
      <c r="A91">
        <v>0</v>
      </c>
      <c r="B91">
        <v>0</v>
      </c>
    </row>
    <row r="92" spans="1:2">
      <c r="A92">
        <v>0</v>
      </c>
      <c r="B92">
        <v>0</v>
      </c>
    </row>
    <row r="93" spans="1:2">
      <c r="A93">
        <v>4.9592929999999997</v>
      </c>
      <c r="B93">
        <v>1.05575</v>
      </c>
    </row>
    <row r="94" spans="1:2">
      <c r="A94">
        <v>0</v>
      </c>
      <c r="B94">
        <v>0</v>
      </c>
    </row>
    <row r="95" spans="1:2">
      <c r="A95">
        <v>4.6968680000000003</v>
      </c>
      <c r="B95">
        <v>1.0161230000000001</v>
      </c>
    </row>
    <row r="96" spans="1:2">
      <c r="A96">
        <v>0</v>
      </c>
      <c r="B96">
        <v>0</v>
      </c>
    </row>
    <row r="97" spans="1:2">
      <c r="A97">
        <v>0</v>
      </c>
      <c r="B97">
        <v>0</v>
      </c>
    </row>
    <row r="98" spans="1:2">
      <c r="A98">
        <v>5.0033329999999996</v>
      </c>
      <c r="B98">
        <v>0.90909099999999998</v>
      </c>
    </row>
    <row r="99" spans="1:2">
      <c r="A99">
        <v>0</v>
      </c>
      <c r="B99">
        <v>0</v>
      </c>
    </row>
    <row r="100" spans="1:2">
      <c r="A100">
        <v>5.2283840000000001</v>
      </c>
      <c r="B100">
        <v>0.82575799999999999</v>
      </c>
    </row>
    <row r="101" spans="1:2">
      <c r="A101">
        <v>0</v>
      </c>
      <c r="B101">
        <v>0</v>
      </c>
    </row>
    <row r="102" spans="1:2">
      <c r="A102">
        <v>0</v>
      </c>
      <c r="B102">
        <v>0</v>
      </c>
    </row>
    <row r="103" spans="1:2">
      <c r="A103">
        <v>5.280303</v>
      </c>
      <c r="B103">
        <v>0.75699300000000003</v>
      </c>
    </row>
    <row r="104" spans="1:2">
      <c r="A104">
        <v>0</v>
      </c>
      <c r="B104">
        <v>0</v>
      </c>
    </row>
    <row r="105" spans="1:2">
      <c r="A105">
        <v>0</v>
      </c>
      <c r="B105">
        <v>0</v>
      </c>
    </row>
    <row r="106" spans="1:2">
      <c r="A106">
        <v>5.45505</v>
      </c>
      <c r="B106">
        <v>0.70843</v>
      </c>
    </row>
    <row r="107" spans="1:2">
      <c r="A107">
        <v>0</v>
      </c>
      <c r="B107">
        <v>0</v>
      </c>
    </row>
    <row r="108" spans="1:2">
      <c r="A108">
        <v>5.2045450000000004</v>
      </c>
      <c r="B108">
        <v>0.67948699999999995</v>
      </c>
    </row>
    <row r="109" spans="1:2">
      <c r="A109">
        <v>0</v>
      </c>
      <c r="B109">
        <v>0</v>
      </c>
    </row>
    <row r="110" spans="1:2">
      <c r="A110">
        <v>0</v>
      </c>
      <c r="B110">
        <v>0</v>
      </c>
    </row>
    <row r="111" spans="1:2">
      <c r="A111">
        <v>4.8819189999999999</v>
      </c>
      <c r="B111">
        <v>0.65229199999999998</v>
      </c>
    </row>
    <row r="112" spans="1:2">
      <c r="A112">
        <v>0</v>
      </c>
      <c r="B112">
        <v>0</v>
      </c>
    </row>
    <row r="113" spans="1:2">
      <c r="A113">
        <v>4.6185859999999996</v>
      </c>
      <c r="B113">
        <v>0.57303800000000005</v>
      </c>
    </row>
    <row r="114" spans="1:2">
      <c r="A114">
        <v>0</v>
      </c>
      <c r="B114">
        <v>0</v>
      </c>
    </row>
    <row r="115" spans="1:2">
      <c r="A115">
        <v>0</v>
      </c>
      <c r="B115">
        <v>0</v>
      </c>
    </row>
    <row r="116" spans="1:2">
      <c r="A116">
        <v>4.6957570000000004</v>
      </c>
      <c r="B116">
        <v>0.54292899999999999</v>
      </c>
    </row>
    <row r="117" spans="1:2">
      <c r="A117">
        <v>0</v>
      </c>
      <c r="B117">
        <v>0</v>
      </c>
    </row>
    <row r="118" spans="1:2">
      <c r="A118">
        <v>4.2014139999999998</v>
      </c>
      <c r="B118">
        <v>0.50815900000000003</v>
      </c>
    </row>
    <row r="119" spans="1:2">
      <c r="A119">
        <v>0</v>
      </c>
      <c r="B119">
        <v>0</v>
      </c>
    </row>
    <row r="120" spans="1:2">
      <c r="A120">
        <v>0</v>
      </c>
      <c r="B120">
        <v>0</v>
      </c>
    </row>
    <row r="121" spans="1:2">
      <c r="A121">
        <v>3.4768690000000002</v>
      </c>
      <c r="B121">
        <v>0.48309999999999997</v>
      </c>
    </row>
    <row r="122" spans="1:2">
      <c r="A122">
        <v>0</v>
      </c>
      <c r="B122">
        <v>0</v>
      </c>
    </row>
    <row r="123" spans="1:2">
      <c r="A123">
        <v>0</v>
      </c>
      <c r="B123">
        <v>0</v>
      </c>
    </row>
    <row r="124" spans="1:2">
      <c r="A124">
        <v>2.6808079999999999</v>
      </c>
      <c r="B124">
        <v>0.45318599999999998</v>
      </c>
    </row>
    <row r="125" spans="1:2">
      <c r="A125">
        <v>0</v>
      </c>
      <c r="B125">
        <v>0</v>
      </c>
    </row>
    <row r="126" spans="1:2">
      <c r="A126">
        <v>2.0569700000000002</v>
      </c>
      <c r="B126">
        <v>0.44599800000000001</v>
      </c>
    </row>
    <row r="127" spans="1:2">
      <c r="A127">
        <v>0</v>
      </c>
      <c r="B127">
        <v>0</v>
      </c>
    </row>
    <row r="128" spans="1:2">
      <c r="A128">
        <v>0</v>
      </c>
      <c r="B128">
        <v>0</v>
      </c>
    </row>
    <row r="129" spans="1:2">
      <c r="A129">
        <v>1.7593939999999999</v>
      </c>
      <c r="B129">
        <v>0.40986800000000001</v>
      </c>
    </row>
    <row r="130" spans="1:2">
      <c r="A130">
        <v>0</v>
      </c>
      <c r="B130">
        <v>0</v>
      </c>
    </row>
    <row r="131" spans="1:2">
      <c r="A131">
        <v>1.4045449999999999</v>
      </c>
      <c r="B131">
        <v>0.39627000000000001</v>
      </c>
    </row>
    <row r="132" spans="1:2">
      <c r="A132">
        <v>0</v>
      </c>
      <c r="B132">
        <v>0</v>
      </c>
    </row>
    <row r="133" spans="1:2">
      <c r="A133">
        <v>0</v>
      </c>
      <c r="B133">
        <v>0</v>
      </c>
    </row>
    <row r="134" spans="1:2">
      <c r="A134">
        <v>1.12697</v>
      </c>
      <c r="B134">
        <v>0.36907499999999999</v>
      </c>
    </row>
    <row r="135" spans="1:2">
      <c r="A135">
        <v>0</v>
      </c>
      <c r="B135">
        <v>0</v>
      </c>
    </row>
    <row r="136" spans="1:2">
      <c r="A136">
        <v>0.87272700000000003</v>
      </c>
      <c r="B136">
        <v>0.32731199999999999</v>
      </c>
    </row>
    <row r="137" spans="1:2">
      <c r="A137">
        <v>0</v>
      </c>
      <c r="B137">
        <v>0</v>
      </c>
    </row>
    <row r="138" spans="1:2">
      <c r="A138">
        <v>0</v>
      </c>
      <c r="B138">
        <v>0</v>
      </c>
    </row>
    <row r="139" spans="1:2">
      <c r="A139">
        <v>0.46717199999999998</v>
      </c>
      <c r="B139">
        <v>0.293124</v>
      </c>
    </row>
    <row r="140" spans="1:2">
      <c r="A140">
        <v>0</v>
      </c>
      <c r="B140">
        <v>0</v>
      </c>
    </row>
    <row r="141" spans="1:2">
      <c r="A141">
        <v>0</v>
      </c>
      <c r="B141">
        <v>0</v>
      </c>
    </row>
    <row r="142" spans="1:2">
      <c r="A142">
        <v>0.50090900000000005</v>
      </c>
      <c r="B142">
        <v>0.26728800000000003</v>
      </c>
    </row>
    <row r="143" spans="1:2">
      <c r="A143">
        <v>0</v>
      </c>
      <c r="B143">
        <v>0</v>
      </c>
    </row>
    <row r="144" spans="1:2">
      <c r="A144">
        <v>0.375556</v>
      </c>
      <c r="B144">
        <v>0.216395</v>
      </c>
    </row>
    <row r="145" spans="1:2">
      <c r="A145">
        <v>0</v>
      </c>
      <c r="B145">
        <v>0</v>
      </c>
    </row>
    <row r="146" spans="1:2">
      <c r="A146">
        <v>0</v>
      </c>
      <c r="B146">
        <v>0</v>
      </c>
    </row>
    <row r="147" spans="1:2">
      <c r="A147">
        <v>0.26686900000000002</v>
      </c>
      <c r="B147">
        <v>0.18939400000000001</v>
      </c>
    </row>
    <row r="148" spans="1:2">
      <c r="A148">
        <v>0</v>
      </c>
      <c r="B148">
        <v>0</v>
      </c>
    </row>
    <row r="149" spans="1:2">
      <c r="A149">
        <v>0.35111100000000001</v>
      </c>
      <c r="B149">
        <v>0.17443700000000001</v>
      </c>
    </row>
    <row r="150" spans="1:2">
      <c r="A150">
        <v>0</v>
      </c>
      <c r="B150">
        <v>0</v>
      </c>
    </row>
    <row r="151" spans="1:2">
      <c r="A151">
        <v>0</v>
      </c>
      <c r="B151">
        <v>0</v>
      </c>
    </row>
    <row r="152" spans="1:2">
      <c r="A152">
        <v>0.36444399999999999</v>
      </c>
      <c r="B152">
        <v>0.15540000000000001</v>
      </c>
    </row>
    <row r="153" spans="1:2">
      <c r="A153">
        <v>0</v>
      </c>
      <c r="B153">
        <v>0</v>
      </c>
    </row>
    <row r="154" spans="1:2">
      <c r="A154">
        <v>0.39262599999999998</v>
      </c>
      <c r="B154">
        <v>0.14704700000000001</v>
      </c>
    </row>
    <row r="155" spans="1:2">
      <c r="A155">
        <v>0</v>
      </c>
      <c r="B155">
        <v>0</v>
      </c>
    </row>
    <row r="156" spans="1:2">
      <c r="A156">
        <v>0</v>
      </c>
      <c r="B156">
        <v>0</v>
      </c>
    </row>
    <row r="157" spans="1:2">
      <c r="A157">
        <v>0.28343400000000002</v>
      </c>
      <c r="B157">
        <v>0.13111900000000001</v>
      </c>
    </row>
    <row r="158" spans="1:2">
      <c r="A158">
        <v>0</v>
      </c>
      <c r="B158">
        <v>0</v>
      </c>
    </row>
    <row r="159" spans="1:2">
      <c r="A159">
        <v>0</v>
      </c>
      <c r="B159">
        <v>0</v>
      </c>
    </row>
    <row r="160" spans="1:2">
      <c r="A160">
        <v>0.307475</v>
      </c>
      <c r="B160">
        <v>9.6348000000000003E-2</v>
      </c>
    </row>
    <row r="161" spans="1:2">
      <c r="A161">
        <v>0</v>
      </c>
      <c r="B161">
        <v>0</v>
      </c>
    </row>
    <row r="162" spans="1:2">
      <c r="A162">
        <v>0.260909</v>
      </c>
      <c r="B162">
        <v>8.0420000000000005E-2</v>
      </c>
    </row>
    <row r="163" spans="1:2">
      <c r="A163">
        <v>0</v>
      </c>
      <c r="B163">
        <v>0</v>
      </c>
    </row>
    <row r="164" spans="1:2">
      <c r="A164">
        <v>0</v>
      </c>
      <c r="B164">
        <v>0</v>
      </c>
    </row>
    <row r="165" spans="1:2">
      <c r="A165">
        <v>0.19878799999999999</v>
      </c>
      <c r="B165">
        <v>6.1577E-2</v>
      </c>
    </row>
    <row r="166" spans="1:2">
      <c r="A166">
        <v>0</v>
      </c>
      <c r="B166">
        <v>0</v>
      </c>
    </row>
    <row r="167" spans="1:2">
      <c r="A167">
        <v>7.9191999999999999E-2</v>
      </c>
      <c r="B167">
        <v>4.5843000000000002E-2</v>
      </c>
    </row>
    <row r="168" spans="1:2">
      <c r="A168">
        <v>0</v>
      </c>
      <c r="B168">
        <v>0</v>
      </c>
    </row>
    <row r="169" spans="1:2">
      <c r="A169">
        <v>0</v>
      </c>
      <c r="B169">
        <v>0</v>
      </c>
    </row>
    <row r="170" spans="1:2">
      <c r="A170">
        <v>3.4544999999999999E-2</v>
      </c>
      <c r="B170">
        <v>2.5253000000000001E-2</v>
      </c>
    </row>
    <row r="171" spans="1:2">
      <c r="A171">
        <v>0</v>
      </c>
      <c r="B171">
        <v>0</v>
      </c>
    </row>
    <row r="172" spans="1:2">
      <c r="A172">
        <v>0</v>
      </c>
      <c r="B172">
        <v>1.3792E-2</v>
      </c>
    </row>
    <row r="173" spans="1:2">
      <c r="A173">
        <v>2.8687000000000001E-2</v>
      </c>
      <c r="B173">
        <v>0</v>
      </c>
    </row>
    <row r="174" spans="1:2">
      <c r="A174">
        <v>0</v>
      </c>
      <c r="B174">
        <v>0</v>
      </c>
    </row>
    <row r="175" spans="1:2">
      <c r="A175">
        <v>0</v>
      </c>
      <c r="B175">
        <v>1.1655E-2</v>
      </c>
    </row>
    <row r="176" spans="1:2">
      <c r="A176">
        <v>0</v>
      </c>
      <c r="B176">
        <v>0</v>
      </c>
    </row>
    <row r="177" spans="1:2">
      <c r="A177">
        <v>0</v>
      </c>
      <c r="B177">
        <v>0</v>
      </c>
    </row>
    <row r="178" spans="1:2">
      <c r="A178">
        <v>0</v>
      </c>
      <c r="B178">
        <v>1.2238000000000001E-2</v>
      </c>
    </row>
    <row r="179" spans="1:2">
      <c r="A179">
        <v>0</v>
      </c>
      <c r="B179">
        <v>0</v>
      </c>
    </row>
    <row r="180" spans="1:2">
      <c r="A180">
        <v>0</v>
      </c>
      <c r="B180">
        <v>4.274E-3</v>
      </c>
    </row>
    <row r="181" spans="1:2">
      <c r="A181">
        <v>0</v>
      </c>
      <c r="B181">
        <v>0</v>
      </c>
    </row>
    <row r="182" spans="1:2">
      <c r="A182">
        <v>0</v>
      </c>
      <c r="B182">
        <v>0</v>
      </c>
    </row>
    <row r="183" spans="1:2">
      <c r="A183">
        <v>0</v>
      </c>
      <c r="B183">
        <v>1.554E-3</v>
      </c>
    </row>
    <row r="184" spans="1:2">
      <c r="A184">
        <v>0</v>
      </c>
      <c r="B184">
        <v>0</v>
      </c>
    </row>
    <row r="185" spans="1:2">
      <c r="A185">
        <v>0</v>
      </c>
      <c r="B185">
        <v>1.1659999999999999E-3</v>
      </c>
    </row>
    <row r="186" spans="1:2">
      <c r="A186">
        <v>0</v>
      </c>
      <c r="B186">
        <v>0</v>
      </c>
    </row>
    <row r="187" spans="1:2">
      <c r="A187">
        <v>0</v>
      </c>
      <c r="B187">
        <v>0</v>
      </c>
    </row>
    <row r="188" spans="1:2">
      <c r="A188">
        <v>0</v>
      </c>
      <c r="B188">
        <v>1.94E-4</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2.00780290601064
2.01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2.0078029060106406</v>
      </c>
      <c r="I4" s="322">
        <f>IF(Measurement!AQ7&lt;&gt;"",NORMSDIST((H6-$B$2)/$B$3)*100,"")</f>
        <v>90.713853860335362</v>
      </c>
      <c r="J4" t="str">
        <f>Measurement!AR7</f>
        <v>건강</v>
      </c>
    </row>
    <row r="5" spans="1:11">
      <c r="B5" s="171">
        <v>-10</v>
      </c>
      <c r="C5" s="171">
        <f>NORMSDIST(($B5-$B$2)/$B$3)*100</f>
        <v>7.1097265868555281E-5</v>
      </c>
      <c r="G5" t="s">
        <v>1539</v>
      </c>
      <c r="H5" s="320">
        <f>IF(Measurement!AQ7&lt;-7,-7,Measurement!AQ7)</f>
        <v>2.0078029060106406</v>
      </c>
      <c r="I5" s="321">
        <f>IF(Measurement!AQ7&lt;&gt;"",0,"")</f>
        <v>0</v>
      </c>
    </row>
    <row r="6" spans="1:11">
      <c r="B6" s="171">
        <f>B5+0.1</f>
        <v>-9.9</v>
      </c>
      <c r="C6" s="171">
        <f t="shared" ref="C6:C57" si="0">NORMSDIST(($B6-$B$2)/$B$3)*100</f>
        <v>9.1781224195367343E-5</v>
      </c>
      <c r="H6" s="320">
        <f>IF(Measurement!AQ7&lt;-7,-7,Measurement!AQ7)</f>
        <v>2.0078029060106406</v>
      </c>
      <c r="I6" s="321">
        <f>IF(Measurement!AQ7&lt;&gt;"",NORMSDIST((H6-$B$2)/$B$3)*100,"")</f>
        <v>90.713853860335362</v>
      </c>
    </row>
    <row r="7" spans="1:11">
      <c r="B7" s="171">
        <f t="shared" ref="B7:B70" si="1">B6+0.1</f>
        <v>-9.8000000000000007</v>
      </c>
      <c r="C7" s="171">
        <f t="shared" si="0"/>
        <v>1.1818368021892541E-4</v>
      </c>
      <c r="D7" s="171"/>
      <c r="H7" s="320">
        <f>IF(Measurement!AQ7&lt;&gt;"",-7,"")</f>
        <v>-7</v>
      </c>
      <c r="I7" s="321">
        <f>IF(Measurement!AQ7&lt;&gt;"",NORMSDIST((H6-$B$2)/$B$3)*100,"")</f>
        <v>90.713853860335362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56.83</v>
      </c>
      <c r="V4" t="s">
        <v>1218</v>
      </c>
    </row>
    <row r="5" spans="1:29">
      <c r="B5" s="171">
        <v>0</v>
      </c>
      <c r="C5" s="171">
        <f>NORMSDIST(($B5-$B$2)/$B$3)*100</f>
        <v>1.2153167836658598</v>
      </c>
      <c r="H5">
        <f>info!W36</f>
        <v>56.833979999999997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56.833979999999997</v>
      </c>
      <c r="I6" s="171">
        <f>NORMSDIST((H6-$B$2)/$B$3)*100</f>
        <v>62.089679307054624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62.089679307054624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1.7709999999999999</v>
      </c>
    </row>
    <row r="3" spans="1:11" ht="18">
      <c r="A3" s="71" t="s">
        <v>1065</v>
      </c>
      <c r="B3" s="557">
        <v>0.71290976993199895</v>
      </c>
      <c r="C3" s="523"/>
      <c r="H3" s="561" t="s">
        <v>2223</v>
      </c>
      <c r="I3" s="562">
        <f>IF(I2=0,0,NORMSDIST((I2-$B$2)/$B$3)*100)</f>
        <v>42.820397422789704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1.77</v>
      </c>
    </row>
    <row r="6" spans="1:11">
      <c r="B6" s="23">
        <v>0</v>
      </c>
      <c r="C6" s="23">
        <f>NORMSDIST(($B6-$B$2)/$B$3)*100</f>
        <v>0.38478836223957635</v>
      </c>
      <c r="H6" s="205">
        <f>IF(info!V36&gt;I1,I1,info!V36)</f>
        <v>1.7709999999999999</v>
      </c>
      <c r="I6" s="560">
        <v>0</v>
      </c>
    </row>
    <row r="7" spans="1:11">
      <c r="B7" s="23">
        <f>B5+0.05</f>
        <v>0</v>
      </c>
      <c r="C7" s="23">
        <f t="shared" ref="C7:E58" si="0">NORMSDIST(($B7-$B$2)/$B$3)*100</f>
        <v>0.38478836223957635</v>
      </c>
      <c r="H7" s="205">
        <f>IF(info!V36&gt;I1,I1,info!V36)</f>
        <v>1.7709999999999999</v>
      </c>
      <c r="I7" s="560">
        <f>NORMSDIST((H7-$B$2)/$B$3)*100</f>
        <v>42.820397422789704</v>
      </c>
    </row>
    <row r="8" spans="1:11">
      <c r="B8" s="23">
        <f t="shared" ref="B8:B71" si="1">B7+0.05</f>
        <v>0.05</v>
      </c>
      <c r="C8" s="23">
        <f t="shared" si="0"/>
        <v>0.47295624138584591</v>
      </c>
      <c r="D8" s="171"/>
      <c r="H8" s="205">
        <v>0</v>
      </c>
      <c r="I8" s="560">
        <f>NORMSDIST((H7-$B$2)/$B$3)*100</f>
        <v>42.820397422789704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1.7709999999999999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1.7709999999999999</v>
      </c>
      <c r="I6" s="171">
        <f>NORMSDIST((H6-$B$2)/$B$3)*100</f>
        <v>5.8560544712713651E-2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5.8560544712713651E-2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45856.472546296296</v>
      </c>
      <c r="I7" s="876"/>
      <c r="J7" s="877"/>
      <c r="K7" s="166" t="str">
        <f>lang!B160</f>
        <v>나이</v>
      </c>
      <c r="L7" s="879" t="str">
        <f>IF(FH_info!B2="","", FH_info!T2)</f>
        <v>22</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0e9d</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45856.472546296296</v>
      </c>
      <c r="I7" s="876"/>
      <c r="J7" s="877"/>
      <c r="K7" s="166" t="str">
        <f>lang!B160</f>
        <v>나이</v>
      </c>
      <c r="L7" s="878" t="str">
        <f>IF(FH_info!B2="","", FH_info!T2)</f>
        <v>22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0e9d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2025-07-18T02:20:39Z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