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vZtD^1^7^\"/>
    </mc:Choice>
  </mc:AlternateContent>
  <xr:revisionPtr revIDLastSave="0" documentId="13_ncr:1_{97D97B3E-B56D-4A5A-BB8E-AAF8603966BC}"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3" s="1"/>
  <c r="L8" i="37" l="1"/>
  <c r="L8" i="45"/>
  <c r="L7" i="33"/>
  <c r="H8" i="36"/>
  <c r="Q8" i="37"/>
  <c r="L7" i="39"/>
  <c r="H8" i="40"/>
  <c r="Q8" i="41"/>
  <c r="L7" i="43"/>
  <c r="H8" i="44"/>
  <c r="Q8" i="45"/>
  <c r="L7" i="38"/>
  <c r="Q8" i="40"/>
  <c r="L7" i="42"/>
  <c r="Q8" i="44"/>
  <c r="L8" i="33"/>
  <c r="L8" i="39"/>
  <c r="L8" i="43"/>
  <c r="L8" i="36"/>
  <c r="Q2" i="14"/>
  <c r="H8" i="49"/>
  <c r="H8" i="30"/>
  <c r="Q8" i="33"/>
  <c r="L7" i="37"/>
  <c r="H8" i="38"/>
  <c r="Q8" i="39"/>
  <c r="L7" i="41"/>
  <c r="H8" i="42"/>
  <c r="Q8" i="43"/>
  <c r="L7" i="45"/>
  <c r="H8" i="46"/>
  <c r="L8" i="40"/>
  <c r="L8" i="44"/>
  <c r="L7" i="30"/>
  <c r="Q8" i="36"/>
  <c r="H8" i="39"/>
  <c r="H8" i="43"/>
  <c r="L7" i="46"/>
  <c r="P2" i="14"/>
  <c r="L8" i="30"/>
  <c r="L8" i="38"/>
  <c r="L8" i="42"/>
  <c r="L8" i="46"/>
  <c r="L8" i="41"/>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8" i="1"/>
  <c r="I33" i="48" s="1"/>
  <c r="L16" i="1"/>
  <c r="I41" i="48" s="1"/>
  <c r="L15" i="1"/>
  <c r="I40" i="48" s="1"/>
  <c r="L7" i="1"/>
  <c r="I32" i="48" s="1"/>
  <c r="L14" i="1"/>
  <c r="I39" i="48" s="1"/>
  <c r="L9" i="1"/>
  <c r="I34"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H46" i="11"/>
  <c r="G47" i="11"/>
  <c r="I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4" i="11" l="1"/>
  <c r="Y47" i="11"/>
  <c r="Y43" i="11"/>
  <c r="Y39" i="11"/>
  <c r="Y46" i="11"/>
  <c r="Y40" i="11"/>
  <c r="Y48"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C7" i="1"/>
  <c r="CB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4"/>
  <c r="O7" i="40"/>
  <c r="O7" i="36"/>
  <c r="O7" i="46"/>
  <c r="O7" i="42"/>
  <c r="O7" i="38"/>
  <c r="O7" i="30"/>
  <c r="O7" i="43"/>
  <c r="O7" i="39"/>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E20" i="18"/>
  <c r="J4" i="21"/>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Y8" i="1" s="1"/>
  <c r="F209" i="11"/>
  <c r="B209" i="11"/>
  <c r="E209" i="11" s="1"/>
  <c r="A210" i="11"/>
  <c r="L33" i="48" l="1"/>
  <c r="L33" i="18"/>
  <c r="C212" i="17"/>
  <c r="B212" i="17" s="1"/>
  <c r="A213" i="17"/>
  <c r="F210" i="11"/>
  <c r="B210" i="11"/>
  <c r="E210" i="11" s="1"/>
  <c r="A211" i="11"/>
  <c r="Y11" i="1" l="1"/>
  <c r="Y10" i="1"/>
  <c r="Y13" i="1"/>
  <c r="Y14" i="1"/>
  <c r="C213" i="17"/>
  <c r="B213" i="17" s="1"/>
  <c r="Y12" i="1" s="1"/>
  <c r="A214" i="17"/>
  <c r="F211" i="11"/>
  <c r="A212" i="11"/>
  <c r="B211" i="11"/>
  <c r="E211" i="11" s="1"/>
  <c r="L37" i="48" l="1"/>
  <c r="L37" i="18"/>
  <c r="L39" i="48"/>
  <c r="L39" i="18"/>
  <c r="L38" i="48"/>
  <c r="L38" i="18"/>
  <c r="L35" i="48"/>
  <c r="L35" i="18"/>
  <c r="L36" i="48"/>
  <c r="L36" i="18"/>
  <c r="C214" i="17"/>
  <c r="B214" i="17" s="1"/>
  <c r="A215" i="17"/>
  <c r="F212" i="11"/>
  <c r="A213" i="11"/>
  <c r="B212" i="11"/>
  <c r="E212" i="11" s="1"/>
  <c r="Y7" i="1" l="1"/>
  <c r="Y16" i="1"/>
  <c r="C215" i="17"/>
  <c r="B215" i="17" s="1"/>
  <c r="A216" i="17"/>
  <c r="F213" i="11"/>
  <c r="B213" i="11"/>
  <c r="E213" i="11" s="1"/>
  <c r="A214" i="11"/>
  <c r="L41" i="48" l="1"/>
  <c r="L41" i="18"/>
  <c r="L32" i="48"/>
  <c r="L32"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K12" i="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CB31" i="11" s="1"/>
  <c r="A512" i="17"/>
  <c r="F509" i="11"/>
  <c r="J28" i="48" l="1"/>
  <c r="J28" i="18"/>
  <c r="C512" i="17"/>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AX17" i="11" s="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<sst xmlns="http://schemas.openxmlformats.org/spreadsheetml/2006/main" count="7381" uniqueCount="2655">
  <si>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</si>
  <si>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</si>
  <si>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</si>
  <si>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</si>
  <si>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</si>
  <si>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</si>
  <si>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</si>
  <si>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</si>
  <si>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</si>
  <si>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</si>
  <si>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</si>
  <si>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</si>
  <si>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</si>
  <si>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</si>
  <si>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</si>
  <si>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</si>
  <si>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</si>
  <si>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</si>
  <si>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</si>
  <si>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</si>
  <si>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</si>
  <si>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</si>
  <si>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</si>
  <si>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</si>
  <si>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</si>
  <si>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</si>
  <si>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</si>
  <si>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</si>
  <si>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</si>
  <si>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</si>
  <si>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</si>
  <si>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</si>
  <si>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</si>
  <si>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</si>
  <si>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</si>
  <si>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</si>
  <si>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</si>
  <si>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</si>
  <si>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</si>
  <si>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</si>
  <si>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</si>
  <si>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</si>
  <si>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</si>
  <si>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</si>
  <si>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</si>
  <si>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</si>
  <si>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</si>
  <si>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</si>
  <si>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</si>
  <si>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</si>
  <si>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</si>
  <si>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</si>
  <si>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</si>
  <si>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</si>
  <si>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</si>
  <si>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</si>
  <si>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</si>
  <si>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</si>
  <si>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</si>
  <si>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</si>
  <si>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</si>
  <si>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</si>
  <si>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</si>
  <si>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</si>
  <si>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</si>
  <si>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</si>
  <si>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</si>
  <si>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</si>
  <si>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</si>
  <si>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</si>
  <si>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</si>
  <si>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</si>
  <si>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</si>
  <si>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</si>
  <si>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</si>
  <si>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</si>
  <si>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</si>
  <si>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</si>
  <si>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</si>
  <si>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</si>
  <si>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</si>
  <si>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</si>
  <si>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</si>
  <si>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</si>
  <si>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</si>
  <si>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</si>
  <si>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</si>
  <si>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</si>
  <si>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</si>
  <si>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</si>
  <si>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</si>
  <si>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</si>
  <si>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</si>
  <si>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</si>
  <si>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</si>
  <si>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</si>
  <si>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</si>
  <si>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</si>
  <si>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</si>
  <si>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</si>
  <si>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</si>
  <si>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</si>
  <si>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</si>
  <si>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</si>
  <si>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</si>
  <si>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</si>
  <si>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</si>
  <si>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</si>
  <si>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</si>
  <si>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</si>
  <si>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</si>
  <si>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</si>
  <si>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</si>
  <si>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</si>
  <si>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</si>
  <si>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</si>
  <si>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</si>
  <si>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</si>
  <si>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</si>
  <si>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</si>
  <si>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</si>
  <si>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</si>
  <si>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</si>
  <si>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</si>
  <si>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</si>
  <si>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</si>
  <si>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</si>
  <si>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</si>
  <si>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</si>
  <si>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</si>
  <si>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</si>
  <si>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</si>
  <si>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</si>
  <si>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</si>
  <si>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</si>
  <si>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</si>
  <si>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</si>
  <si>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</si>
  <si>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</si>
  <si>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</si>
  <si>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</si>
  <si>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</si>
  <si>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</si>
  <si>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</si>
  <si>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</si>
  <si>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</si>
  <si>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</si>
  <si>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</si>
  <si>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</si>
  <si>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</si>
  <si>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</si>
  <si>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</si>
  <si>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</si>
  <si>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</si>
  <si>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</si>
  <si>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</si>
  <si>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</si>
  <si>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</si>
  <si>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</si>
  <si>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</si>
  <si>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</si>
  <si>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</si>
  <si>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</si>
  <si>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</si>
  <si>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</si>
  <si>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</si>
  <si>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</si>
  <si>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</si>
  <si>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</si>
  <si>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</si>
  <si>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</si>
  <si>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</si>
  <si>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</si>
  <si>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</si>
  <si>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</si>
  <si>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</si>
  <si>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</si>
  <si>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</si>
  <si>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</si>
  <si>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</si>
  <si>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</si>
  <si>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</si>
  <si>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</si>
  <si>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</si>
  <si>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</si>
  <si>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</si>
  <si>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</si>
  <si>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</si>
  <si>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</si>
  <si>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</si>
  <si>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</si>
  <si>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</si>
  <si>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</si>
  <si>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</si>
  <si>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</si>
  <si>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</si>
  <si>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</si>
  <si>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</si>
  <si>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</si>
  <si>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</si>
  <si>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</si>
  <si>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</si>
  <si>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</si>
  <si>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</si>
  <si>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</si>
  <si>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</si>
  <si>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</si>
  <si>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</si>
  <si>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</si>
  <si>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</si>
  <si>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</si>
  <si>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</si>
  <si>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</si>
  <si>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</si>
  <si>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</si>
  <si>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</si>
  <si>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</si>
  <si>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</si>
  <si>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</si>
  <si>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</si>
  <si>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</si>
  <si>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</si>
  <si>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</si>
  <si>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</si>
  <si>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</si>
  <si>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</si>
  <si>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</si>
  <si>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</si>
  <si>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</si>
  <si>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</si>
  <si>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</si>
  <si>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</si>
  <si>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</si>
  <si>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</si>
  <si>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</si>
  <si>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</si>
  <si>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</si>
  <si>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</si>
  <si>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</si>
  <si>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</si>
  <si>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</si>
  <si>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</si>
  <si>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</si>
  <si>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</si>
  <si>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</si>
  <si>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</si>
  <si>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</si>
  <si>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</si>
  <si>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</si>
  <si>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</si>
  <si>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</si>
  <si>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</si>
  <si>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</si>
  <si>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</si>
  <si>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</si>
  <si>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</si>
  <si>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</si>
  <si>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</si>
  <si>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</si>
  <si>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</si>
  <si>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</si>
  <si>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</si>
  <si>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</si>
  <si>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</si>
  <si>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</si>
  <si>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</si>
  <si>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</si>
  <si>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</si>
  <si>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</si>
  <si>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</si>
  <si>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</si>
  <si>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</si>
  <si>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</si>
  <si>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</si>
  <si>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</si>
  <si>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</si>
  <si>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</si>
  <si>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</si>
  <si>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</si>
  <si>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</si>
  <si>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</si>
  <si>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</si>
  <si>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</si>
  <si>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</si>
  <si>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</si>
  <si>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</si>
  <si>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</si>
  <si>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</si>
  <si>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</si>
  <si>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</si>
  <si>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</si>
  <si>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</si>
  <si>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</si>
  <si>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</si>
  <si>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</si>
  <si>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</si>
  <si>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</si>
  <si>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</si>
  <si>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</si>
  <si>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</si>
  <si>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</si>
  <si>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</si>
  <si>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</si>
  <si>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</si>
  <si>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</si>
  <si>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</si>
  <si>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</si>
  <si>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</si>
  <si>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</si>
  <si>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</si>
  <si>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</si>
  <si>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</si>
  <si>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</si>
  <si>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</si>
  <si>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</si>
  <si>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</si>
  <si>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</si>
  <si>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</si>
  <si>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</si>
  <si>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</si>
  <si>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</si>
  <si>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</si>
  <si>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</si>
  <si>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</si>
  <si>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</si>
  <si>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</si>
  <si>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</si>
  <si>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</si>
  <si>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</si>
  <si>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</si>
  <si>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</si>
  <si>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</si>
  <si>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</si>
  <si>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</si>
  <si>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</si>
  <si>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</si>
  <si>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</si>
  <si>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</si>
  <si>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</si>
  <si>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</si>
  <si>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</si>
  <si>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</si>
  <si>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</si>
  <si>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</si>
  <si>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</si>
  <si>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</si>
  <si>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</si>
  <si>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</si>
  <si>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</si>
  <si>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</si>
  <si>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</si>
  <si>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</si>
  <si>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</si>
  <si>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</si>
  <si>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</si>
  <si>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</si>
  <si>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</si>
  <si>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</si>
  <si>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</si>
  <si>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</si>
  <si>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</si>
  <si>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</si>
  <si>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</si>
  <si>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</si>
  <si>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</si>
  <si>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</si>
  <si>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</si>
  <si>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</si>
  <si>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</si>
  <si>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</si>
  <si>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</si>
  <si>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</si>
  <si>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</si>
  <si>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</si>
  <si>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</si>
  <si>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</si>
  <si>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</si>
  <si>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</si>
  <si>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</si>
  <si>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</si>
  <si>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</si>
  <si>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</si>
  <si>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</si>
  <si>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</si>
  <si>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</si>
  <si>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</si>
  <si>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</si>
  <si>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</si>
  <si>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</si>
  <si>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</si>
  <si>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</si>
  <si>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</si>
  <si>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</si>
  <si>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</si>
  <si>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</si>
  <si>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</si>
  <si>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</si>
  <si>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</si>
  <si>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</si>
  <si>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</si>
  <si>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</si>
  <si>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</si>
  <si>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</si>
  <si>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</si>
  <si>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</si>
  <si>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</si>
  <si>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</si>
  <si>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</si>
  <si>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</si>
  <si>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</si>
  <si>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</si>
  <si>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</si>
  <si>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</si>
  <si>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</si>
  <si>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</si>
  <si>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</si>
  <si>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</si>
  <si>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</si>
  <si>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</si>
  <si>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</si>
  <si>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</si>
  <si>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</si>
  <si>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</si>
  <si>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</si>
  <si>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</si>
  <si>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</si>
  <si>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</si>
  <si>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</si>
  <si>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</si>
  <si>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</si>
  <si>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</si>
  <si>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</si>
  <si>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</si>
  <si>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</si>
  <si>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</si>
  <si>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</si>
  <si>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</si>
  <si>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</si>
  <si>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</si>
  <si>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</si>
  <si>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</si>
  <si>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</si>
  <si>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</si>
  <si>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</si>
  <si>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</si>
  <si>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</si>
  <si>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</si>
  <si>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</si>
  <si>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</si>
  <si>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</si>
  <si>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</si>
  <si>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</si>
  <si>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</si>
  <si>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</si>
  <si>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</si>
  <si>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</si>
  <si>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</si>
  <si>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</si>
  <si>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</si>
  <si>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</si>
  <si>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</si>
  <si>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</si>
  <si>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</si>
  <si>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</si>
  <si>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</si>
  <si>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</si>
  <si>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</si>
  <si>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</si>
  <si>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</si>
  <si>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</si>
  <si>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</si>
  <si>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</si>
  <si>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</si>
  <si>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</si>
  <si>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</si>
  <si>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</si>
  <si>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</si>
  <si>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</si>
  <si>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</si>
  <si>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</si>
  <si>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</si>
  <si>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</si>
  <si>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</si>
  <si>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</si>
  <si>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</si>
  <si>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</si>
  <si>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</si>
  <si>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</si>
  <si>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</si>
  <si>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</si>
  <si>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</si>
  <si>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</si>
  <si>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</si>
  <si>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</si>
  <si>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</si>
  <si>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</si>
  <si>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</si>
  <si>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</si>
  <si>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</si>
  <si>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</si>
  <si>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</si>
  <si>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</si>
  <si>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</si>
  <si>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</si>
  <si>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</si>
  <si>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</si>
  <si>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</si>
  <si>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</si>
  <si>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</si>
  <si>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</si>
  <si>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</si>
  <si>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</si>
  <si>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</si>
  <si>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</si>
  <si>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</si>
  <si>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</si>
  <si>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</si>
  <si>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</si>
  <si>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</si>
  <si>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</si>
  <si>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</si>
  <si>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</si>
  <si>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</si>
  <si>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</si>
  <si>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</si>
  <si>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</si>
  <si>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</si>
  <si>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</si>
  <si>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</si>
  <si>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</si>
  <si>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</si>
  <si>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</si>
  <si>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</si>
  <si>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</si>
  <si>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</si>
  <si>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</si>
  <si>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</si>
  <si>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</si>
  <si>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</si>
  <si>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</si>
  <si>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</si>
  <si>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</si>
  <si>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</si>
  <si>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</si>
  <si>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</si>
  <si>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</si>
  <si>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</si>
  <si>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</si>
  <si>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</si>
  <si>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</si>
  <si>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</si>
  <si>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</si>
  <si>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</si>
  <si>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</si>
  <si>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</si>
  <si>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</si>
  <si>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</si>
  <si>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</si>
  <si>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</si>
  <si>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</si>
  <si>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</si>
  <si>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</si>
  <si>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</si>
  <si>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</si>
  <si>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</si>
  <si>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</si>
  <si>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</si>
  <si>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</si>
  <si>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</si>
  <si>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</si>
  <si>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</si>
  <si>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</si>
  <si>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</si>
  <si>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</si>
  <si>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</si>
  <si>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</si>
  <si>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</si>
  <si>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</si>
  <si>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</si>
  <si>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</si>
  <si>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</si>
  <si>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</si>
  <si>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</si>
  <si>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</si>
  <si>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</si>
  <si>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</si>
  <si>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</si>
  <si>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</si>
  <si>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</si>
  <si>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</si>
  <si>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</si>
  <si>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</si>
  <si>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</si>
  <si>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</si>
  <si>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</si>
  <si>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</si>
  <si>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</si>
  <si>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</si>
  <si>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</si>
  <si>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</si>
  <si>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</si>
  <si>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</si>
  <si>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</si>
  <si>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</si>
  <si>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</si>
  <si>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</si>
  <si>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</si>
  <si>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</si>
  <si>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</si>
  <si>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</si>
  <si>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</si>
  <si>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</si>
  <si>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</si>
  <si>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</si>
  <si>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</si>
  <si>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</si>
  <si>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</si>
  <si>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</si>
  <si>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</si>
  <si>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</si>
  <si>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</si>
  <si>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</si>
  <si>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</si>
  <si>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</si>
  <si>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</si>
  <si>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</si>
  <si>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</si>
  <si>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</si>
  <si>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</si>
  <si>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</si>
  <si>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</si>
  <si>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</si>
  <si>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</si>
  <si>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</si>
  <si>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</si>
  <si>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</si>
  <si>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</si>
  <si>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</si>
  <si>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</si>
  <si>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</si>
  <si>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</si>
  <si>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</si>
  <si>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</si>
  <si>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</si>
  <si>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</si>
  <si>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</si>
  <si>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</si>
  <si>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</si>
  <si>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</si>
  <si>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</si>
  <si>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</si>
  <si>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</si>
  <si>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</si>
  <si>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</si>
  <si>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</si>
  <si>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</si>
  <si>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</si>
  <si>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</si>
  <si>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</si>
  <si>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</si>
  <si>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</si>
  <si>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</si>
  <si>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</si>
  <si>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</si>
  <si>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</si>
  <si>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</si>
  <si>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</si>
  <si>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</si>
  <si>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</si>
  <si>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</si>
  <si>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</si>
  <si>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</si>
  <si>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</si>
  <si>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</si>
  <si>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</si>
  <si>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</si>
  <si>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</si>
  <si>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</si>
  <si>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</si>
  <si>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</si>
  <si>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</si>
  <si>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</si>
  <si>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</si>
  <si>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</si>
  <si>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</si>
  <si>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</si>
  <si>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</si>
  <si>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</si>
  <si>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</si>
  <si>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</si>
  <si>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</si>
  <si>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</si>
  <si>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</si>
  <si>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</si>
  <si>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</si>
  <si>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</si>
  <si>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</si>
  <si>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</si>
  <si>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</si>
  <si>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</si>
  <si>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</si>
  <si>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</si>
  <si>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</si>
  <si>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</si>
  <si>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</si>
  <si>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</si>
  <si>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</si>
  <si>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</si>
  <si>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</si>
  <si>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</si>
  <si>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</si>
  <si>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</si>
  <si>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</si>
  <si>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</si>
  <si>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</si>
  <si>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</si>
  <si>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</si>
  <si>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</si>
  <si>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</si>
  <si>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</si>
  <si>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</si>
  <si>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</si>
  <si>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</si>
  <si>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</si>
  <si>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</si>
  <si>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</si>
  <si>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</si>
  <si>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</si>
  <si>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</si>
  <si>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</si>
  <si>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</si>
  <si>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</si>
  <si>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</si>
  <si>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</si>
  <si>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</si>
  <si>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</si>
  <si>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</si>
  <si>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</si>
  <si>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</si>
  <si>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</si>
  <si>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</si>
  <si>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</si>
  <si>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</si>
  <si>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</si>
  <si>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</si>
  <si>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</si>
  <si>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</si>
  <si>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</si>
  <si>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</si>
  <si>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</si>
  <si>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</si>
  <si>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</si>
  <si>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</si>
  <si>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</si>
  <si>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</si>
  <si>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</si>
  <si>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</si>
  <si>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</si>
  <si>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</si>
  <si>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</si>
  <si>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</si>
  <si>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</si>
  <si>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</si>
  <si>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</si>
  <si>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</si>
  <si>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</si>
  <si>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</si>
  <si>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</si>
  <si>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</si>
  <si>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</si>
  <si>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</si>
  <si>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</si>
  <si>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</si>
  <si>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</si>
  <si>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</si>
  <si>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</si>
  <si>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</si>
  <si>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</si>
  <si>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</si>
  <si>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</si>
  <si>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</si>
  <si>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</si>
  <si>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</si>
  <si>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</si>
  <si>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</si>
  <si>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</si>
  <si>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</si>
  <si>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</si>
  <si>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</si>
  <si>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</si>
  <si>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</si>
  <si>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</si>
  <si>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</si>
  <si>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</si>
  <si>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</si>
  <si>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</si>
  <si>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</si>
  <si>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</si>
  <si>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</si>
  <si>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</si>
  <si>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</si>
  <si>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</si>
  <si>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</si>
  <si>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</si>
  <si>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</si>
  <si>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</si>
  <si>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</si>
  <si>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</si>
  <si>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</si>
  <si>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</si>
  <si>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</si>
  <si>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</si>
  <si>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</si>
  <si>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</si>
  <si>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</si>
  <si>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</si>
  <si>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</si>
  <si>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</si>
  <si>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</si>
  <si>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</si>
  <si>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</si>
  <si>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</si>
  <si>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</si>
  <si>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</si>
  <si>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</si>
  <si>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</si>
  <si>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</si>
  <si>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</si>
  <si>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</si>
  <si>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</si>
  <si>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</si>
  <si>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</si>
  <si>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</si>
  <si>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</si>
  <si>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</si>
  <si>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</si>
  <si>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</si>
  <si>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</si>
  <si>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</si>
  <si>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</si>
  <si>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</si>
  <si>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</si>
  <si>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</si>
  <si>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</si>
  <si>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</si>
  <si>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</si>
  <si>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</si>
  <si>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</si>
  <si>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</si>
  <si>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</si>
  <si>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</si>
  <si>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</si>
  <si>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</si>
  <si>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</si>
  <si>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</si>
  <si>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</si>
  <si>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</si>
  <si>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</si>
  <si>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</si>
  <si>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</si>
  <si>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</si>
  <si>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</si>
  <si>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</si>
  <si>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</si>
  <si>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</si>
  <si>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</si>
  <si>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</si>
  <si>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</si>
  <si>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</si>
  <si>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</si>
  <si>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</si>
  <si>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</si>
  <si>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</si>
  <si>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</si>
  <si>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</si>
  <si>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</si>
  <si>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</si>
  <si>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</si>
  <si>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</si>
  <si>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</si>
  <si>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</si>
  <si>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</si>
  <si>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</si>
  <si>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</si>
  <si>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</si>
  <si>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</si>
  <si>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</si>
  <si>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</si>
  <si>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</si>
  <si>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</si>
  <si>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</si>
  <si>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</si>
  <si>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</si>
  <si>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</si>
  <si>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</si>
  <si>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</si>
  <si>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</si>
  <si>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</si>
  <si>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</si>
  <si>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</si>
  <si>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</si>
  <si>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</si>
  <si>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</si>
  <si>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</si>
  <si>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</si>
  <si>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</si>
  <si>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</si>
  <si>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</si>
  <si>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</si>
  <si>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</si>
  <si>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</si>
  <si>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</si>
  <si>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</si>
  <si>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</si>
  <si>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</si>
  <si>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</si>
  <si>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</si>
  <si>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</si>
  <si>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</si>
  <si>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</si>
  <si>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</si>
  <si>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</si>
  <si>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</si>
  <si>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</si>
  <si>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</si>
  <si>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</si>
  <si>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</si>
  <si>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</si>
  <si>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</si>
  <si>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</si>
  <si>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</si>
  <si>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</si>
  <si>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</si>
  <si>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</si>
  <si>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</si>
  <si>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</si>
  <si>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</si>
  <si>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</si>
  <si>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</si>
  <si>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</si>
  <si>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</si>
  <si>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</si>
  <si>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</si>
  <si>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</si>
  <si>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</si>
  <si>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</si>
  <si>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</si>
  <si>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</si>
  <si>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</si>
  <si>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</si>
  <si>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</si>
  <si>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</si>
  <si>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</si>
  <si>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</si>
  <si>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</si>
  <si>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</si>
  <si>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</si>
  <si>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</si>
  <si>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</si>
  <si>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</si>
  <si>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</si>
  <si>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</si>
  <si>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</si>
  <si>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</si>
  <si>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</si>
  <si>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</si>
  <si>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</si>
  <si>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</si>
  <si>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</si>
  <si>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</si>
  <si>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</si>
  <si>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</si>
  <si>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</si>
  <si>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</si>
  <si>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</si>
  <si>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</si>
  <si>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</si>
  <si>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</si>
  <si>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</si>
  <si>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</si>
  <si>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</si>
  <si>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</si>
  <si>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</si>
  <si>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</si>
  <si>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</si>
  <si>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</si>
  <si>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</si>
  <si>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</si>
  <si>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</si>
  <si>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</si>
  <si>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</si>
  <si>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</si>
  <si>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</si>
  <si>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</si>
  <si>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</si>
  <si>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</si>
  <si>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</si>
  <si>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</si>
  <si>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</si>
  <si>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</si>
  <si>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</si>
  <si>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</si>
  <si>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</si>
  <si>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</si>
  <si>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</si>
  <si>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</si>
  <si>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</si>
  <si>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</si>
  <si>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</si>
  <si>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</si>
  <si>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</si>
  <si>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</si>
  <si>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</si>
  <si>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</si>
  <si>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</si>
  <si>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</si>
  <si>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</si>
  <si>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</si>
  <si>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</si>
  <si>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</si>
  <si>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</si>
  <si>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</si>
  <si>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</si>
  <si>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</si>
  <si>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</si>
  <si>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</si>
  <si>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</si>
  <si>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</si>
  <si>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</si>
  <si>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</si>
  <si>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</si>
  <si>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</si>
  <si>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</si>
  <si>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</si>
  <si>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</si>
  <si>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</si>
  <si>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</si>
  <si>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</si>
  <si>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</si>
  <si>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</si>
  <si>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</si>
  <si>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</si>
  <si>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</si>
  <si>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</si>
  <si>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</si>
  <si>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</si>
  <si>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</si>
  <si>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</si>
  <si>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</si>
  <si>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</si>
  <si>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</si>
  <si>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</si>
  <si>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</si>
  <si>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</si>
  <si>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</si>
  <si>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</si>
  <si>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</si>
  <si>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</si>
  <si>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</si>
  <si>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</si>
  <si>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</si>
  <si>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</si>
  <si>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</si>
  <si>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</si>
  <si>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</si>
  <si>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</si>
  <si>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</si>
  <si>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</si>
  <si>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</si>
  <si>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</si>
  <si>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</si>
  <si>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</si>
  <si>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</si>
  <si>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</si>
  <si>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</si>
  <si>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</si>
  <si>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</si>
  <si>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</si>
  <si>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</si>
  <si>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</si>
  <si>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</si>
  <si>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</si>
  <si>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</si>
  <si>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</si>
  <si>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</si>
  <si>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</si>
  <si>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</si>
  <si>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</si>
  <si>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</si>
  <si>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</si>
  <si>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</si>
  <si>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</si>
  <si>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</si>
  <si>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</si>
  <si>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</si>
  <si>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</si>
  <si>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</si>
  <si>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</si>
  <si>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</si>
  <si>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</si>
  <si>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</si>
  <si>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</si>
  <si>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</si>
  <si>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</si>
  <si>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</si>
  <si>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</si>
  <si>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</si>
  <si>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</si>
  <si>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</si>
  <si>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</si>
  <si>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</si>
  <si>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</si>
  <si>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</si>
  <si>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</si>
  <si>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</si>
  <si>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</si>
  <si>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</si>
  <si>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</si>
  <si>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</si>
  <si>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</si>
  <si>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</si>
  <si>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</si>
  <si>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</si>
  <si>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</si>
  <si>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</si>
  <si>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</si>
  <si>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</si>
  <si>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</si>
  <si>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</si>
  <si>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</si>
  <si>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</si>
  <si>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</si>
  <si>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</si>
  <si>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</si>
  <si>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</si>
  <si>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</si>
  <si>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</si>
  <si>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</si>
  <si>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</si>
  <si>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</si>
  <si>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</si>
  <si>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</si>
  <si>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</si>
  <si>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</si>
  <si>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</si>
  <si>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</si>
  <si>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</si>
  <si>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</si>
  <si>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</si>
  <si>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</si>
  <si>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</si>
  <si>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</si>
  <si>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</si>
  <si>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</si>
  <si>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</si>
  <si>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</si>
  <si>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</si>
  <si>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</si>
  <si>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</si>
  <si>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</si>
  <si>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</si>
  <si>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</si>
  <si>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</si>
  <si>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</si>
  <si>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</si>
  <si>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</si>
  <si>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</si>
  <si>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</si>
  <si>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</si>
  <si>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</si>
  <si>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</si>
  <si>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</si>
  <si>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</si>
  <si>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</si>
  <si>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</si>
  <si>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</si>
  <si>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</si>
  <si>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</si>
  <si>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</si>
  <si>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</si>
  <si>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</si>
  <si>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</si>
  <si>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</si>
  <si>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</si>
  <si>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</si>
  <si>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</si>
  <si>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</si>
  <si>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</si>
  <si>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</si>
  <si>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</si>
  <si>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</si>
  <si>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</si>
  <si>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</si>
  <si>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</si>
  <si>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</si>
  <si>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</si>
  <si>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</si>
  <si>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</si>
  <si>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</si>
  <si>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</si>
  <si>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</si>
  <si>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</si>
  <si>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</si>
  <si>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</si>
  <si>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</si>
  <si>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</si>
  <si>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</si>
  <si>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</si>
  <si>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</si>
  <si>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</si>
  <si>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</si>
  <si>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</si>
  <si>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</si>
  <si>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</si>
  <si>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</si>
  <si>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</si>
  <si>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</si>
  <si>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</si>
  <si>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</si>
  <si>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</si>
  <si>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</si>
  <si>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</si>
  <si>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</si>
  <si>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</si>
  <si>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</si>
  <si>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</si>
  <si>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</si>
  <si>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</si>
  <si>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</si>
  <si>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</si>
  <si>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</si>
  <si>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</si>
  <si>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</si>
  <si>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</si>
  <si>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</si>
  <si>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</si>
  <si>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</si>
  <si>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</si>
  <si>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</si>
  <si>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</si>
  <si>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</si>
  <si>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</si>
  <si>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</si>
  <si>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</si>
  <si>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</si>
  <si>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</si>
  <si>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</si>
  <si>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</si>
  <si>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</si>
  <si>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</si>
  <si>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</si>
  <si>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</si>
  <si>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</si>
  <si>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</si>
  <si>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</si>
  <si>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</si>
  <si>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</si>
  <si>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</si>
  <si>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</si>
  <si>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</si>
  <si>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</si>
  <si>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</si>
  <si>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</si>
  <si>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</si>
  <si>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</si>
  <si>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</si>
  <si>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</si>
  <si>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</si>
  <si>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</si>
  <si>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</si>
  <si>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</si>
  <si>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</si>
  <si>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</si>
  <si>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</si>
  <si>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</si>
  <si>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</si>
  <si>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</si>
  <si>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</si>
  <si>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</si>
  <si>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</si>
  <si>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</si>
  <si>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</si>
  <si>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</si>
  <si>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</si>
  <si>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</si>
  <si>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</si>
  <si>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</si>
  <si>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</si>
  <si>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</si>
  <si>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</si>
  <si>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</si>
  <si>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</si>
  <si>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</si>
  <si>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</si>
  <si>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</si>
  <si>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</si>
  <si>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</si>
  <si>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</si>
  <si>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</si>
  <si>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</si>
  <si>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</si>
  <si>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</si>
  <si>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</si>
  <si>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</si>
  <si>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</si>
  <si>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</si>
  <si>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</si>
  <si>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</si>
  <si>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</si>
  <si>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</si>
  <si>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</si>
  <si>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</si>
  <si>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</si>
  <si>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</si>
  <si>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</si>
  <si>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</si>
  <si>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</si>
  <si>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</si>
  <si>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</si>
  <si>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</si>
  <si>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</si>
  <si>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</si>
  <si>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</si>
  <si>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</si>
  <si>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</si>
  <si>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</si>
  <si>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</si>
  <si>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</si>
  <si>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</si>
  <si>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</si>
  <si>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</si>
  <si>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</si>
  <si>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</si>
  <si>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</si>
  <si>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</si>
  <si>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</si>
  <si>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</si>
  <si>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</si>
  <si>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</si>
  <si>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</si>
  <si>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</si>
  <si>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</si>
  <si>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</si>
  <si>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</si>
  <si>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</si>
  <si>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</si>
  <si>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</si>
  <si>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</si>
  <si>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</si>
  <si>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</si>
  <si>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</si>
  <si>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</si>
  <si>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</si>
  <si>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</si>
  <si>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</si>
  <si>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</si>
  <si>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</si>
  <si>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</si>
  <si>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</si>
  <si>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</si>
  <si>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</si>
  <si>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</si>
  <si>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</si>
  <si>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</si>
  <si>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</si>
  <si>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</si>
  <si>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</si>
  <si>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</si>
  <si>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</si>
  <si>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</si>
  <si>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</si>
  <si>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</si>
  <si>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</si>
  <si>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</si>
  <si>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</si>
  <si>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</si>
  <si>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</si>
  <si>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</si>
  <si>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</si>
  <si>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</si>
  <si>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</si>
  <si>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</si>
  <si>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</si>
  <si>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</si>
  <si>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</si>
  <si>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</si>
  <si>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</si>
  <si>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</si>
  <si>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</si>
  <si>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</si>
  <si>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</si>
  <si>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</si>
  <si>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</si>
  <si>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</si>
  <si>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</si>
  <si>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</si>
  <si>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</si>
  <si>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</si>
  <si>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</si>
  <si>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</si>
  <si>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</si>
  <si>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</si>
  <si>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</si>
  <si>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</si>
  <si>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</si>
  <si>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</si>
  <si>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</si>
  <si>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</si>
  <si>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</si>
  <si>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</si>
  <si>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</si>
  <si>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</si>
  <si>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</si>
  <si>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</si>
  <si>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</si>
  <si>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</si>
  <si>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</si>
  <si>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</si>
  <si>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</si>
  <si>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</si>
  <si>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</si>
  <si>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</si>
  <si>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</si>
  <si>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</si>
  <si>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</si>
  <si>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</si>
  <si>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</si>
  <si>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</si>
  <si>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</si>
  <si>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</si>
  <si>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</si>
  <si>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</si>
  <si>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</si>
  <si>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</si>
  <si>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</si>
  <si>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</si>
  <si>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</si>
  <si>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</si>
  <si>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</si>
  <si>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</si>
  <si>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</si>
  <si>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</si>
  <si>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</si>
  <si>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</si>
  <si>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</si>
  <si>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</si>
  <si>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</si>
  <si>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</si>
  <si>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</si>
  <si>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</si>
  <si>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</si>
  <si>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</si>
  <si>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</si>
  <si>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</si>
  <si>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</si>
  <si>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</si>
  <si>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</si>
  <si>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</si>
  <si>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</si>
  <si>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</si>
  <si>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</si>
  <si>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</si>
  <si>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</si>
  <si>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</si>
  <si>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</si>
  <si>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</si>
  <si>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</si>
  <si>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</si>
  <si>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</si>
  <si>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</si>
  <si>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</si>
  <si>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</si>
  <si>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</si>
  <si>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</si>
  <si>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</si>
  <si>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</si>
  <si>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</si>
  <si>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</si>
  <si>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</si>
  <si>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</si>
  <si>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</si>
  <si>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</si>
  <si>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</si>
  <si>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</si>
  <si>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</si>
  <si>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</si>
  <si>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</si>
  <si>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</si>
  <si>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</si>
  <si>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</si>
  <si>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</si>
  <si>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</si>
  <si>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</si>
  <si>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</si>
  <si>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</si>
  <si>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</si>
  <si>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</si>
  <si>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</si>
  <si>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</si>
  <si>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</si>
  <si>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</si>
  <si>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</si>
  <si>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</si>
  <si>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</si>
  <si>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</si>
  <si>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</si>
  <si>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</si>
  <si>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</si>
  <si>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</si>
  <si>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</si>
  <si>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</si>
  <si>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</si>
  <si>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</si>
  <si>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</si>
  <si>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</si>
  <si>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</si>
  <si>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</si>
  <si>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</si>
  <si>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</si>
  <si>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</si>
  <si>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</si>
  <si>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</si>
  <si>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</si>
  <si>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</si>
  <si>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</si>
  <si>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</si>
  <si>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</si>
  <si>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</si>
  <si>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</si>
  <si>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</si>
  <si>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</si>
  <si>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</si>
  <si>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</si>
  <si>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</si>
  <si>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</si>
  <si>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</si>
  <si>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</si>
  <si>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</si>
  <si>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</si>
  <si>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</si>
  <si>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</si>
  <si>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</si>
  <si>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</si>
  <si>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</si>
  <si>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</si>
  <si>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</si>
  <si>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</si>
  <si>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</si>
  <si>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</si>
  <si>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</si>
  <si>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</si>
  <si>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</si>
  <si>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</si>
  <si>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</si>
  <si>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</si>
  <si>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</si>
  <si>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</si>
  <si>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</si>
  <si>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</si>
  <si>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</si>
  <si>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</si>
  <si>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</si>
  <si>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</si>
  <si>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</si>
  <si>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</si>
  <si>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</si>
  <si>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</si>
  <si>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</si>
  <si>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</si>
  <si>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</si>
  <si>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</si>
  <si>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</si>
  <si>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</si>
  <si>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</si>
  <si>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</si>
  <si>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</si>
  <si>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</si>
  <si>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</si>
  <si>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</si>
  <si>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</si>
  <si>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</si>
  <si>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</si>
  <si>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</si>
  <si>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</si>
  <si>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</si>
  <si>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</si>
  <si>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</si>
  <si>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</si>
  <si>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</si>
  <si>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</si>
  <si>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</si>
  <si>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</si>
  <si>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</si>
  <si>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</si>
  <si>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</si>
  <si>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</si>
  <si>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</si>
  <si>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</si>
  <si>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</si>
  <si>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</si>
  <si>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</si>
  <si>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</si>
  <si>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</si>
  <si>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</si>
  <si>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</si>
  <si>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</si>
  <si>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</si>
  <si>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</si>
  <si>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</si>
  <si>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</si>
  <si>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</si>
  <si>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</si>
  <si>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</si>
  <si>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</si>
  <si>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</si>
  <si>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</si>
  <si>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</si>
  <si>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</si>
  <si>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</si>
  <si>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</si>
  <si>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</si>
  <si>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</si>
  <si>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</si>
  <si>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</si>
  <si>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</si>
  <si>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</si>
  <si>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</si>
  <si>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</si>
  <si>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</si>
  <si>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</si>
  <si>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</si>
  <si>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</si>
  <si>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</si>
  <si>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</si>
  <si>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</si>
  <si>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</si>
  <si>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</si>
  <si>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</si>
  <si>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</si>
  <si>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</si>
  <si>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</si>
  <si>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</si>
  <si>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</si>
  <si>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</si>
  <si>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</si>
  <si>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</si>
  <si>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</si>
  <si>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</si>
  <si>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</si>
  <si>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</si>
  <si>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</si>
  <si>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</si>
  <si>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</si>
  <si>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</si>
  <si>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</si>
  <si>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</si>
  <si>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</si>
  <si>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</si>
  <si>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</si>
  <si>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</si>
  <si>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</si>
  <si>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</si>
  <si>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</si>
  <si>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</si>
  <si>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</si>
  <si>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</si>
  <si>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</si>
  <si>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</si>
  <si>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</si>
  <si>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</si>
  <si>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</si>
  <si>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</si>
  <si>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</si>
  <si>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</si>
  <si>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</si>
  <si>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</si>
  <si>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</si>
  <si>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</si>
  <si>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</si>
  <si>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</si>
  <si>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</si>
  <si>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</si>
  <si>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</si>
  <si>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</si>
  <si>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</si>
  <si>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</si>
  <si>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</si>
  <si>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</si>
  <si>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</si>
  <si>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</si>
  <si>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</si>
  <si>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</si>
  <si>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</si>
  <si>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</si>
  <si>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</si>
  <si>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</si>
  <si>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</si>
  <si>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</si>
  <si>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</si>
  <si>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</si>
  <si>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</si>
  <si>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</si>
  <si>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</si>
  <si>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</si>
  <si>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</si>
  <si>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</si>
  <si>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</si>
  <si>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</si>
  <si>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</si>
  <si>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</si>
  <si>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</si>
  <si>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</si>
  <si>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</si>
  <si>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</si>
  <si>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</si>
  <si>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</si>
  <si>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</si>
  <si>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</si>
  <si>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</si>
  <si>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</si>
  <si>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</si>
  <si>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</si>
  <si>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</si>
  <si>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</si>
  <si>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</si>
  <si>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</si>
  <si>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</si>
  <si>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</si>
  <si>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</si>
  <si>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</si>
  <si>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</si>
  <si>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</si>
  <si>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</si>
  <si>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</si>
  <si>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</si>
  <si>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</si>
  <si>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</si>
  <si>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</si>
  <si>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</si>
  <si>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</si>
  <si>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</si>
  <si>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</si>
  <si>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</si>
  <si>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</si>
  <si>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</si>
  <si>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</si>
  <si>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</si>
  <si>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</si>
  <si>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</si>
  <si>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</si>
  <si>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</si>
  <si>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</si>
  <si>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</si>
  <si>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</si>
  <si>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</si>
  <si>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</si>
  <si>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</si>
  <si>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</si>
  <si>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</si>
  <si>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</si>
  <si>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</si>
  <si>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</si>
  <si>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</si>
  <si>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</si>
  <si>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</si>
  <si>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</si>
  <si>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</si>
  <si>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</si>
  <si>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</si>
  <si>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</si>
  <si>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</si>
  <si>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</si>
  <si>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</si>
  <si>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</si>
  <si>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</si>
  <si>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</si>
  <si>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</si>
  <si>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</si>
  <si>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</si>
  <si>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</si>
  <si>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</si>
  <si>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</si>
  <si>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</si>
  <si>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</si>
  <si>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</si>
  <si>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</si>
  <si>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</si>
  <si>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</si>
  <si>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</si>
  <si>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</si>
  <si>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</si>
  <si>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</si>
  <si>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</si>
  <si>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</si>
  <si>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</si>
  <si>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</si>
  <si>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</si>
  <si>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</si>
  <si>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</si>
  <si>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</si>
  <si>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</si>
  <si>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</si>
  <si>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</si>
  <si>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</si>
  <si>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</si>
  <si>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</si>
  <si>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</si>
  <si>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</si>
  <si>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</si>
  <si>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</si>
  <si>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</si>
  <si>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</si>
  <si>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</si>
  <si>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</si>
  <si>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</si>
  <si>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</si>
  <si>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</si>
  <si>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</si>
  <si>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</si>
  <si>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</si>
  <si>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</si>
  <si>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</si>
  <si>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</si>
  <si>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</si>
  <si>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</si>
  <si>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</si>
  <si>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</si>
  <si>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</si>
  <si>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</si>
  <si>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</si>
  <si>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</si>
  <si>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</si>
  <si>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</si>
  <si>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</si>
  <si>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</si>
  <si>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</si>
  <si>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</si>
  <si>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</si>
  <si>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</si>
  <si>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</si>
  <si>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</si>
  <si>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</si>
  <si>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</si>
  <si>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</si>
  <si>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</si>
  <si>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</si>
  <si>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</si>
  <si>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</si>
  <si>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</si>
  <si>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</si>
  <si>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</si>
  <si>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</si>
  <si>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</si>
  <si>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</si>
  <si>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</si>
  <si>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</si>
  <si>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</si>
  <si>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</si>
  <si>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</si>
  <si>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</si>
  <si>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</si>
  <si>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</si>
  <si>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</si>
  <si>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</si>
  <si>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</si>
  <si>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</si>
  <si>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</si>
  <si>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</si>
  <si>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</si>
  <si>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</si>
  <si>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</si>
  <si>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</si>
  <si>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</si>
  <si>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</si>
  <si>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</si>
  <si>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</si>
  <si>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</si>
  <si>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</si>
  <si>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</si>
  <si>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</si>
  <si>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</si>
  <si>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</si>
  <si>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</si>
  <si>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</si>
  <si>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</si>
  <si>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</si>
  <si>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</si>
  <si>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</si>
  <si>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</si>
  <si>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</si>
  <si>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</si>
  <si>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</si>
  <si>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</si>
  <si>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</si>
  <si>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</si>
  <si>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</si>
  <si>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</si>
  <si>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</si>
  <si>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</si>
  <si>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</si>
  <si>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</si>
  <si>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</si>
  <si>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</si>
  <si>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</si>
  <si>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</si>
  <si>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</si>
  <si>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</si>
  <si>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</si>
  <si>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</si>
  <si>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</si>
  <si>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</si>
  <si>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</si>
  <si>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</si>
  <si>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</si>
  <si>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</si>
  <si>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</si>
  <si>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</si>
  <si>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</si>
  <si>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</si>
  <si>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</si>
  <si>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</si>
  <si>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</si>
  <si>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</si>
  <si>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</si>
  <si>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</si>
  <si>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</si>
  <si>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</si>
  <si>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</si>
  <si>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</si>
  <si>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</si>
  <si>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</si>
  <si>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</si>
  <si>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</si>
  <si>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</si>
  <si>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</si>
  <si>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</si>
  <si>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</si>
  <si>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</si>
  <si>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</si>
  <si>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</si>
  <si>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</si>
  <si>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</si>
  <si>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</si>
  <si>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</si>
  <si>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</si>
  <si>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</si>
  <si>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</si>
  <si>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</si>
  <si>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</si>
  <si>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</si>
  <si>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</si>
  <si>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</si>
  <si>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</si>
  <si>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</si>
  <si>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</si>
  <si>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</si>
  <si>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</si>
  <si>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</si>
  <si>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</si>
  <si>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</si>
  <si>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</si>
  <si>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</si>
  <si>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</si>
  <si>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</si>
  <si>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</si>
  <si>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</si>
  <si>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</si>
  <si>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</si>
  <si>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</si>
  <si>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</si>
  <si>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</si>
  <si>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</si>
  <si>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</si>
  <si>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</si>
  <si>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</si>
  <si>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</si>
  <si>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</si>
  <si>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</si>
  <si>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</si>
  <si>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</si>
  <si>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</si>
  <si>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</si>
  <si>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</si>
  <si>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</si>
  <si>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</si>
  <si>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</si>
  <si>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</si>
  <si>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</si>
  <si>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</si>
  <si>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</si>
  <si>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</si>
  <si>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</si>
  <si>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</si>
  <si>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</si>
  <si>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</si>
  <si>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</si>
  <si>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</si>
  <si>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</si>
  <si>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</si>
  <si>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</si>
  <si>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</si>
  <si>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</si>
  <si>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</si>
  <si>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</si>
  <si>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</si>
  <si>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</si>
  <si>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</si>
  <si>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</si>
  <si>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</si>
  <si>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</si>
  <si>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</si>
  <si>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</si>
  <si>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</si>
  <si>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</si>
  <si>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</si>
  <si>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</si>
  <si>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</si>
  <si>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</si>
  <si>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</si>
  <si>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</si>
  <si>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</si>
  <si>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</si>
  <si>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</si>
  <si>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</si>
  <si>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</si>
  <si>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</si>
  <si>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</si>
  <si>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</si>
  <si>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</si>
  <si>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</si>
  <si>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</si>
  <si>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</si>
  <si>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</si>
  <si>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</si>
  <si>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</si>
  <si>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</si>
  <si>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</si>
  <si>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</si>
  <si>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</si>
  <si>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</si>
  <si>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</si>
  <si>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</si>
  <si>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</si>
  <si>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</si>
  <si>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</si>
  <si>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</si>
  <si>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</si>
  <si>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</si>
  <si>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</si>
  <si>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</si>
  <si>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</si>
  <si>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</si>
  <si>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</si>
  <si>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</si>
  <si>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</si>
  <si>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</si>
  <si>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</si>
  <si>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</si>
  <si>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</si>
  <si>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</si>
  <si>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</si>
  <si>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</si>
  <si>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</si>
  <si>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</si>
  <si>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</si>
  <si>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</si>
  <si>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</si>
  <si>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</si>
  <si>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</si>
  <si>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</si>
  <si>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</si>
  <si>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</si>
  <si>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</si>
  <si>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</si>
  <si>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</si>
  <si>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</si>
  <si>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</si>
  <si>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</si>
  <si>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</si>
  <si>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</si>
  <si>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</si>
  <si>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</si>
  <si>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</si>
  <si>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</si>
  <si>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</si>
  <si>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</si>
  <si>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</si>
  <si>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</si>
  <si>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</si>
  <si>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</si>
  <si>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</si>
  <si>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</si>
  <si>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</si>
  <si>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</si>
  <si>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</si>
  <si>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</si>
  <si>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</si>
  <si>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</si>
  <si>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</si>
  <si>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</si>
  <si>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</si>
  <si>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</si>
  <si>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</si>
  <si>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</si>
  <si>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</si>
  <si>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</si>
  <si>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</si>
  <si>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</si>
  <si>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</si>
  <si>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</si>
  <si>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</si>
  <si>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</si>
  <si>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</si>
  <si>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</si>
  <si>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</si>
  <si>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</si>
  <si>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</si>
  <si>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</si>
  <si>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</si>
  <si>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</si>
  <si>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</si>
  <si>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</si>
  <si>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</si>
  <si>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</si>
  <si>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</si>
  <si>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</si>
  <si>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</si>
  <si>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</si>
  <si>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</si>
  <si>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</si>
  <si>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</si>
  <si>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</si>
  <si>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</si>
  <si>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</si>
  <si>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</si>
  <si>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</si>
  <si>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</si>
  <si>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</si>
  <si>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</si>
  <si>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</si>
  <si>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</si>
  <si>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</si>
  <si>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</si>
  <si>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</si>
  <si>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</si>
  <si>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</si>
  <si>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</si>
  <si>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</si>
  <si>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</si>
  <si>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</si>
  <si>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</si>
  <si>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</si>
  <si>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</si>
  <si>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</si>
  <si>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</si>
  <si>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</si>
  <si>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</si>
  <si>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</si>
  <si>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</si>
  <si>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</si>
  <si>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</si>
  <si>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</si>
  <si>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</si>
  <si>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</si>
  <si>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</si>
  <si>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</si>
  <si>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</si>
  <si>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</si>
  <si>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</si>
  <si>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</si>
  <si>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</si>
  <si>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</si>
  <si>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</si>
  <si>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</si>
  <si>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</si>
  <si>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</si>
  <si>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</si>
  <si>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</si>
  <si>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</si>
  <si>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</si>
  <si>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</si>
  <si>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</si>
  <si>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</si>
  <si>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</si>
  <si>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</si>
  <si>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</si>
  <si>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</si>
  <si>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</si>
  <si>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</si>
  <si>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</si>
  <si>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</si>
  <si>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</si>
  <si>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</si>
  <si>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</si>
  <si>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</si>
  <si>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</si>
  <si>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</si>
  <si>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</si>
  <si>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</si>
  <si>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</si>
  <si>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</si>
  <si>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</si>
  <si>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</si>
  <si>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</si>
  <si>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</si>
  <si>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</si>
  <si>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</si>
  <si>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</si>
  <si>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</si>
  <si>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</si>
  <si>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</si>
  <si>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</si>
  <si>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</si>
  <si>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</si>
  <si>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</si>
  <si>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</si>
  <si>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</si>
  <si>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</si>
  <si>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</si>
  <si>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</si>
  <si>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</si>
  <si>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</si>
  <si>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</si>
  <si>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</si>
  <si>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</si>
  <si>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</si>
  <si>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</si>
  <si>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</si>
  <si>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</si>
  <si>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</si>
  <si>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</si>
  <si>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</si>
  <si>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</si>
  <si>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</si>
  <si>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</si>
  <si>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</si>
  <si>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</si>
  <si>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</si>
  <si>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</si>
  <si>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</si>
  <si>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</si>
  <si>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</si>
  <si>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</si>
  <si>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</si>
  <si>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</si>
  <si>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</si>
  <si>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</si>
  <si>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</si>
  <si>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</si>
  <si>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</si>
  <si>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</si>
  <si>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</si>
  <si>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</si>
  <si>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</si>
  <si>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</si>
  <si>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</si>
  <si>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</si>
  <si>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</si>
  <si>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</si>
  <si>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</si>
  <si>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</si>
  <si>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</si>
  <si>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</si>
  <si>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</si>
  <si>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</si>
  <si>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</si>
  <si>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</si>
  <si>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</si>
  <si>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</si>
  <si>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</si>
  <si>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</si>
  <si>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</si>
  <si>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</si>
  <si>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</si>
  <si>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</si>
  <si>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</si>
  <si>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</si>
  <si>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</si>
  <si>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</si>
  <si>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</si>
  <si>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</si>
  <si>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</si>
  <si>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</si>
  <si>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</si>
  <si>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</si>
  <si>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</si>
  <si>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</si>
  <si>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</si>
  <si>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</si>
  <si>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</si>
  <si>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</si>
  <si>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</si>
  <si>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</si>
  <si>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</si>
  <si>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</si>
  <si>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</si>
  <si>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</si>
  <si>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</si>
  <si>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</si>
  <si>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</si>
  <si>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</si>
  <si>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</si>
  <si>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</si>
  <si>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</si>
  <si>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</si>
  <si>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</si>
  <si>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</si>
  <si>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</si>
  <si>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</si>
  <si>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</si>
  <si>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</si>
  <si>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</si>
  <si>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</si>
  <si>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</si>
  <si>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</si>
  <si>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</si>
  <si>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</si>
  <si>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</si>
  <si>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</si>
  <si>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</si>
  <si>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</si>
  <si>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</si>
  <si>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</si>
  <si>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</si>
  <si>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</si>
  <si>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</si>
  <si>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</si>
  <si>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</si>
  <si>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</si>
  <si>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</si>
  <si>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</si>
  <si>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</si>
  <si>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</si>
  <si>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</si>
  <si>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</si>
  <si>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</si>
  <si>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</si>
  <si>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</si>
  <si>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</si>
  <si>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</si>
  <si>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</si>
  <si>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</si>
  <si>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</si>
  <si>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</si>
  <si>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</si>
  <si>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</si>
  <si>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</si>
  <si>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</si>
  <si>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</si>
  <si>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</si>
  <si>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</si>
  <si>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</si>
  <si>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</si>
  <si>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</si>
  <si>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</si>
  <si>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</si>
  <si>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</si>
  <si>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</si>
  <si>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</si>
  <si>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</si>
  <si>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</si>
  <si>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</si>
  <si>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</si>
  <si>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</si>
  <si>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</si>
  <si>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</si>
  <si>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</si>
  <si>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</si>
  <si>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</si>
  <si>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</si>
  <si>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</si>
  <si>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</si>
  <si>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</si>
  <si>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</si>
  <si>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</si>
  <si>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</si>
  <si>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</si>
  <si>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</si>
  <si>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</si>
  <si>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</si>
  <si>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</si>
  <si>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</si>
  <si>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</si>
  <si>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</si>
  <si>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</si>
  <si>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</si>
  <si>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</si>
  <si>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</si>
  <si>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</si>
  <si>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</si>
  <si>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</si>
  <si>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</si>
  <si>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</si>
  <si>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</si>
  <si>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</si>
  <si>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</si>
  <si>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</si>
  <si>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</si>
  <si>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</si>
  <si>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</si>
  <si>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</si>
  <si>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</si>
  <si>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</si>
  <si>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</si>
  <si>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</si>
  <si>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</si>
  <si>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</si>
  <si>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</si>
  <si>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</si>
  <si>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</si>
  <si>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</si>
  <si>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</si>
  <si>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</si>
  <si>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</si>
  <si>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</si>
  <si>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</si>
  <si>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</si>
  <si>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</si>
  <si>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</si>
  <si>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</si>
  <si>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</si>
  <si>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</si>
  <si>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</si>
  <si>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</si>
  <si>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</si>
  <si>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</si>
  <si>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</si>
  <si>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</si>
  <si>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</si>
  <si>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</si>
  <si>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</si>
  <si>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</si>
  <si>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</si>
  <si>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</si>
  <si>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</si>
  <si>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</si>
  <si>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</si>
  <si>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</si>
  <si>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</si>
  <si>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</si>
  <si>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</si>
  <si>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</si>
  <si>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</si>
  <si>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</si>
  <si>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</si>
  <si>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</si>
  <si>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</si>
  <si>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</si>
  <si>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</si>
  <si>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</si>
  <si>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</si>
  <si>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</si>
  <si>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</si>
  <si>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</si>
  <si>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</si>
  <si>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</si>
  <si>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</si>
  <si>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</si>
  <si>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</si>
  <si>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</si>
  <si>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</si>
  <si>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</si>
  <si>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</si>
  <si>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</si>
  <si>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</si>
  <si>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</si>
  <si>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</si>
  <si>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</si>
  <si>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</si>
  <si>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</si>
  <si>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</si>
  <si>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</si>
  <si>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</si>
  <si>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</si>
  <si>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</si>
  <si>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</si>
  <si>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</si>
  <si>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</si>
  <si>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</si>
  <si>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</si>
  <si>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</si>
  <si>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</si>
  <si>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</si>
  <si>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</si>
  <si>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</si>
  <si>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</si>
  <si>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</si>
  <si>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</si>
  <si>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</si>
  <si>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</si>
  <si>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</si>
  <si>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</si>
  <si>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</si>
  <si>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</si>
  <si>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</si>
  <si>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</si>
  <si>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</si>
  <si>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</si>
  <si>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</si>
  <si>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</si>
  <si>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</si>
  <si>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</si>
  <si>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</si>
  <si>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</si>
  <si>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</si>
  <si>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</si>
  <si>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</si>
  <si>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</si>
  <si>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</si>
  <si>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</si>
  <si>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</si>
  <si>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</si>
  <si>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</si>
  <si>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</si>
  <si>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</si>
  <si>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</si>
  <si>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</si>
  <si>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</si>
  <si>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</si>
  <si>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</si>
  <si>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</si>
  <si>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</si>
  <si>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</si>
  <si>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</si>
  <si>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</si>
  <si>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</si>
  <si>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</si>
  <si>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</si>
  <si>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</si>
  <si>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</si>
  <si>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</si>
  <si>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</si>
  <si>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</si>
  <si>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</si>
  <si>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</si>
  <si>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</si>
  <si>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</si>
  <si>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</si>
  <si>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</si>
  <si>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</si>
  <si>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</si>
  <si>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</si>
  <si>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</si>
  <si>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</si>
  <si>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</si>
  <si>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</si>
  <si>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</si>
  <si>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</si>
  <si>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</si>
  <si>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</si>
  <si>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</si>
  <si>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</si>
  <si>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</si>
  <si>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</si>
  <si>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</si>
  <si>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</si>
  <si>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</si>
  <si>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</si>
  <si>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</si>
  <si>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</si>
  <si>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[0.389515]</t>
  </si>
  <si>
    <t>0 [0.789471]</t>
  </si>
  <si>
    <t>0 [1.185582]</t>
  </si>
  <si>
    <t>0 [1.595949]</t>
  </si>
  <si>
    <t>0 [2.003929]</t>
  </si>
  <si>
    <t>0 [2.416253]</t>
  </si>
  <si>
    <t>0 [2.813174]</t>
  </si>
  <si>
    <t>0 [3.219131]</t>
  </si>
  <si>
    <t>0 [3.635197]</t>
  </si>
  <si>
    <t>0 [4.039444]</t>
  </si>
  <si>
    <t>0 [4.438602]</t>
  </si>
  <si>
    <t>0 [4.850212]</t>
  </si>
  <si>
    <t>0 [5.256216]</t>
  </si>
  <si>
    <t>0 [5.667012]</t>
  </si>
  <si>
    <t>0 [6.067891]</t>
  </si>
  <si>
    <t>0 [6.474572]</t>
  </si>
  <si>
    <t>0 [6.893631]</t>
  </si>
  <si>
    <t>0 [7.283335]</t>
  </si>
  <si>
    <t>0 [7.704424]</t>
  </si>
  <si>
    <t>0 [8.092921]</t>
  </si>
  <si>
    <t>0 [8.510985]</t>
  </si>
  <si>
    <t>0 [8.907252]</t>
  </si>
  <si>
    <t>0 [9.309572]</t>
  </si>
  <si>
    <t>0 [9.719735]</t>
  </si>
  <si>
    <t>0 [10.127208]</t>
  </si>
  <si>
    <t>0 [10.541873]</t>
  </si>
  <si>
    <t>0 [10.941296]</t>
  </si>
  <si>
    <t>0 [11.341773]</t>
  </si>
  <si>
    <t>0 [11.749867]</t>
  </si>
  <si>
    <t>0 [12.154952]</t>
  </si>
  <si>
    <t>0 [12.560755]</t>
  </si>
  <si>
    <t>0 [12.968414]</t>
  </si>
  <si>
    <t>0 [13.375292]</t>
  </si>
  <si>
    <t>0 [13.792963]</t>
  </si>
  <si>
    <t>0 [14.188000]</t>
  </si>
  <si>
    <t>0 [14.590335]</t>
  </si>
  <si>
    <t>0 [14.999290]</t>
  </si>
  <si>
    <t>0 [15.413073]</t>
  </si>
  <si>
    <t>0 [15.826998]</t>
  </si>
  <si>
    <t>0 [16.233923]</t>
  </si>
  <si>
    <t>0 [16.640404]</t>
  </si>
  <si>
    <t>0 [17.046086]</t>
  </si>
  <si>
    <t>0 [17.444941]</t>
  </si>
  <si>
    <t>0 [17.844067]</t>
  </si>
  <si>
    <t>0 [18.254913]</t>
  </si>
  <si>
    <t>0 [18.662390]</t>
  </si>
  <si>
    <t>0 [19.068083]</t>
  </si>
  <si>
    <t>0 [19.466413]</t>
  </si>
  <si>
    <t>0 [19.875494]</t>
  </si>
  <si>
    <t>0 [20.283451]</t>
  </si>
  <si>
    <t>0 [20.690182]</t>
  </si>
  <si>
    <t>0 [21.102175]</t>
  </si>
  <si>
    <t>0 [21.496730]</t>
  </si>
  <si>
    <t>0 [21.898789]</t>
  </si>
  <si>
    <t>0 [22.315532]</t>
  </si>
  <si>
    <t>0 [22.716959]</t>
  </si>
  <si>
    <t>0 [23.125999]</t>
  </si>
  <si>
    <t>0 [23.534374]</t>
  </si>
  <si>
    <t>0 [23.944309]</t>
  </si>
  <si>
    <t>0 [24.360887]</t>
  </si>
  <si>
    <t>0 [24.762588]</t>
  </si>
  <si>
    <t>0 [25.169030]</t>
  </si>
  <si>
    <t>0 [25.571125]</t>
  </si>
  <si>
    <t>0 [25.966363]</t>
  </si>
  <si>
    <t>0 [26.386192]</t>
  </si>
  <si>
    <t>0 [26.779026]</t>
  </si>
  <si>
    <t>0 [27.191697]</t>
  </si>
  <si>
    <t>0 [27.596672]</t>
  </si>
  <si>
    <t>0 [27.999164]</t>
  </si>
  <si>
    <t>0 [28.406903]</t>
  </si>
  <si>
    <t>0 [28.824341]</t>
  </si>
  <si>
    <t>0 [29.229707]</t>
  </si>
  <si>
    <t>0 [29.642700]</t>
  </si>
  <si>
    <t>0 [30.037104]</t>
  </si>
  <si>
    <t>0 [30.436918]</t>
  </si>
  <si>
    <t>0 [30.842547]</t>
  </si>
  <si>
    <t>0 [31.251999]</t>
  </si>
  <si>
    <t>0 [31.657439]</t>
  </si>
  <si>
    <t>0 [32.062256]</t>
  </si>
  <si>
    <t>0 [32.478511]</t>
  </si>
  <si>
    <t>0 [32.873875]</t>
  </si>
  <si>
    <t>0 [33.281220]</t>
  </si>
  <si>
    <t>0 [33.685362]</t>
  </si>
  <si>
    <t>0 [34.092980]</t>
  </si>
  <si>
    <t>0 [34.505329]</t>
  </si>
  <si>
    <t>0 [34.908231]</t>
  </si>
  <si>
    <t>0 [35.312763]</t>
  </si>
  <si>
    <t>0 [35.716681]</t>
  </si>
  <si>
    <t>0 [36.122887]</t>
  </si>
  <si>
    <t>0 [36.532400]</t>
  </si>
  <si>
    <t>0 [36.940741]</t>
  </si>
  <si>
    <t>0 [37.356523]</t>
  </si>
  <si>
    <t>0 [37.761503]</t>
  </si>
  <si>
    <t>0 [38.172533]</t>
  </si>
  <si>
    <t>vision^vZtD^1^7^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</si>
</sst>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27.39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27.385800000000003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5"/>
                <c:pt idx="0">
                  <c:v>4.8681200000000002</c:v>
                </c:pt>
                <c:pt idx="1">
                  <c:v>4.8805700000000005</c:v>
                </c:pt>
                <c:pt idx="2">
                  <c:v>4.8894500000000001</c:v>
                </c:pt>
                <c:pt idx="3">
                  <c:v>4.8884800000000004</c:v>
                </c:pt>
                <c:pt idx="4">
                  <c:v>4.8951000000000002</c:v>
                </c:pt>
                <c:pt idx="5">
                  <c:v>4.9145099999999999</c:v>
                </c:pt>
                <c:pt idx="6">
                  <c:v>4.9352099999999997</c:v>
                </c:pt>
                <c:pt idx="7">
                  <c:v>4.9560199999999996</c:v>
                </c:pt>
                <c:pt idx="8">
                  <c:v>4.9815500000000004</c:v>
                </c:pt>
                <c:pt idx="9">
                  <c:v>5.0075700000000003</c:v>
                </c:pt>
                <c:pt idx="10">
                  <c:v>5.0339500000000008</c:v>
                </c:pt>
                <c:pt idx="11">
                  <c:v>5.0609599999999997</c:v>
                </c:pt>
                <c:pt idx="12">
                  <c:v>5.0858600000000003</c:v>
                </c:pt>
                <c:pt idx="13">
                  <c:v>5.1131499999999992</c:v>
                </c:pt>
                <c:pt idx="14">
                  <c:v>5.1363300000000001</c:v>
                </c:pt>
                <c:pt idx="15">
                  <c:v>5.1597499999999998</c:v>
                </c:pt>
                <c:pt idx="16">
                  <c:v>5.1788699999999999</c:v>
                </c:pt>
                <c:pt idx="17">
                  <c:v>5.1942600000000008</c:v>
                </c:pt>
                <c:pt idx="18">
                  <c:v>5.2001600000000003</c:v>
                </c:pt>
                <c:pt idx="19">
                  <c:v>5.2022599999999999</c:v>
                </c:pt>
                <c:pt idx="20">
                  <c:v>5.1982499999999998</c:v>
                </c:pt>
                <c:pt idx="21">
                  <c:v>5.1892400000000007</c:v>
                </c:pt>
                <c:pt idx="22">
                  <c:v>5.1805699999999995</c:v>
                </c:pt>
                <c:pt idx="23">
                  <c:v>5.1707400000000003</c:v>
                </c:pt>
                <c:pt idx="24">
                  <c:v>5.1637599999999999</c:v>
                </c:pt>
                <c:pt idx="25">
                  <c:v>5.1600299999999999</c:v>
                </c:pt>
                <c:pt idx="26">
                  <c:v>5.1592500000000001</c:v>
                </c:pt>
                <c:pt idx="27">
                  <c:v>5.1586600000000002</c:v>
                </c:pt>
                <c:pt idx="28">
                  <c:v>5.1588599999999998</c:v>
                </c:pt>
                <c:pt idx="29">
                  <c:v>5.1583000000000006</c:v>
                </c:pt>
                <c:pt idx="30">
                  <c:v>5.1584099999999999</c:v>
                </c:pt>
                <c:pt idx="31">
                  <c:v>5.1564399999999999</c:v>
                </c:pt>
                <c:pt idx="32">
                  <c:v>5.1534899999999997</c:v>
                </c:pt>
                <c:pt idx="33">
                  <c:v>5.1477700000000004</c:v>
                </c:pt>
                <c:pt idx="34">
                  <c:v>5.1368400000000003</c:v>
                </c:pt>
                <c:pt idx="35">
                  <c:v>5.1189399999999994</c:v>
                </c:pt>
                <c:pt idx="36">
                  <c:v>5.0967799999999999</c:v>
                </c:pt>
                <c:pt idx="37">
                  <c:v>5.0724999999999998</c:v>
                </c:pt>
                <c:pt idx="38">
                  <c:v>5.0449299999999999</c:v>
                </c:pt>
                <c:pt idx="39">
                  <c:v>5.0162200000000006</c:v>
                </c:pt>
                <c:pt idx="40">
                  <c:v>4.98787</c:v>
                </c:pt>
                <c:pt idx="41">
                  <c:v>4.9582700000000006</c:v>
                </c:pt>
                <c:pt idx="42">
                  <c:v>4.9271599999999998</c:v>
                </c:pt>
                <c:pt idx="43">
                  <c:v>4.8944200000000002</c:v>
                </c:pt>
                <c:pt idx="44">
                  <c:v>4.8601799999999997</c:v>
                </c:pt>
                <c:pt idx="45">
                  <c:v>4.8296200000000002</c:v>
                </c:pt>
                <c:pt idx="46">
                  <c:v>4.8018000000000001</c:v>
                </c:pt>
                <c:pt idx="47">
                  <c:v>4.7759999999999998</c:v>
                </c:pt>
                <c:pt idx="48">
                  <c:v>4.7545299999999999</c:v>
                </c:pt>
                <c:pt idx="49">
                  <c:v>4.7341800000000003</c:v>
                </c:pt>
                <c:pt idx="50">
                  <c:v>4.7140700000000004</c:v>
                </c:pt>
                <c:pt idx="51">
                  <c:v>4.6911000000000005</c:v>
                </c:pt>
                <c:pt idx="52">
                  <c:v>4.6648100000000001</c:v>
                </c:pt>
                <c:pt idx="53">
                  <c:v>4.6345799999999997</c:v>
                </c:pt>
                <c:pt idx="54">
                  <c:v>4.6040299999999998</c:v>
                </c:pt>
                <c:pt idx="55">
                  <c:v>4.5719799999999999</c:v>
                </c:pt>
                <c:pt idx="56">
                  <c:v>4.5440100000000001</c:v>
                </c:pt>
                <c:pt idx="57">
                  <c:v>4.5188499999999996</c:v>
                </c:pt>
                <c:pt idx="58">
                  <c:v>4.4948600000000001</c:v>
                </c:pt>
                <c:pt idx="59">
                  <c:v>4.4763799999999998</c:v>
                </c:pt>
                <c:pt idx="60">
                  <c:v>4.4614399999999996</c:v>
                </c:pt>
                <c:pt idx="61">
                  <c:v>4.4469700000000003</c:v>
                </c:pt>
                <c:pt idx="62">
                  <c:v>4.4320199999999996</c:v>
                </c:pt>
                <c:pt idx="63">
                  <c:v>4.4167399999999999</c:v>
                </c:pt>
                <c:pt idx="64">
                  <c:v>4.4005700000000001</c:v>
                </c:pt>
                <c:pt idx="65">
                  <c:v>4.3811200000000001</c:v>
                </c:pt>
                <c:pt idx="66">
                  <c:v>4.3600699999999994</c:v>
                </c:pt>
                <c:pt idx="67">
                  <c:v>4.3414799999999998</c:v>
                </c:pt>
                <c:pt idx="68">
                  <c:v>4.3242199999999995</c:v>
                </c:pt>
                <c:pt idx="69">
                  <c:v>4.3093599999999999</c:v>
                </c:pt>
                <c:pt idx="70">
                  <c:v>4.2929699999999995</c:v>
                </c:pt>
                <c:pt idx="71">
                  <c:v>4.2861500000000001</c:v>
                </c:pt>
                <c:pt idx="72">
                  <c:v>4.2794100000000004</c:v>
                </c:pt>
                <c:pt idx="73">
                  <c:v>4.2723599999999999</c:v>
                </c:pt>
                <c:pt idx="74">
                  <c:v>4.2643900000000006</c:v>
                </c:pt>
                <c:pt idx="75">
                  <c:v>4.25528</c:v>
                </c:pt>
                <c:pt idx="76">
                  <c:v>4.2472500000000002</c:v>
                </c:pt>
                <c:pt idx="77">
                  <c:v>4.2434599999999998</c:v>
                </c:pt>
                <c:pt idx="78">
                  <c:v>4.2421600000000002</c:v>
                </c:pt>
                <c:pt idx="79">
                  <c:v>4.2404500000000001</c:v>
                </c:pt>
                <c:pt idx="80">
                  <c:v>4.2396700000000003</c:v>
                </c:pt>
                <c:pt idx="81">
                  <c:v>4.2353800000000001</c:v>
                </c:pt>
                <c:pt idx="82">
                  <c:v>4.2268800000000004</c:v>
                </c:pt>
                <c:pt idx="83">
                  <c:v>4.2167300000000001</c:v>
                </c:pt>
                <c:pt idx="84">
                  <c:v>4.2003400000000006</c:v>
                </c:pt>
                <c:pt idx="85">
                  <c:v>4.1796199999999999</c:v>
                </c:pt>
                <c:pt idx="86">
                  <c:v>4.1573700000000002</c:v>
                </c:pt>
                <c:pt idx="87">
                  <c:v>4.1359899999999996</c:v>
                </c:pt>
                <c:pt idx="88">
                  <c:v>4.1139700000000001</c:v>
                </c:pt>
                <c:pt idx="89">
                  <c:v>4.09389</c:v>
                </c:pt>
                <c:pt idx="90">
                  <c:v>4.0788700000000002</c:v>
                </c:pt>
                <c:pt idx="91">
                  <c:v>4.0691699999999997</c:v>
                </c:pt>
                <c:pt idx="92">
                  <c:v>4.0598099999999997</c:v>
                </c:pt>
                <c:pt idx="93">
                  <c:v>4.0701400000000003</c:v>
                </c:pt>
                <c:pt idx="94">
                  <c:v>4.0657500000000004</c:v>
                </c:pt>
              </c:numCache>
            </c:numRef>
          </c:xVal>
          <c:yVal>
            <c:numRef>
              <c:f>[0]!FT_PH</c:f>
              <c:numCache>
                <c:formatCode>0.00</c:formatCode>
                <c:ptCount val="95"/>
                <c:pt idx="0">
                  <c:v>25.689600000000002</c:v>
                </c:pt>
                <c:pt idx="1">
                  <c:v>24.931100000000001</c:v>
                </c:pt>
                <c:pt idx="2">
                  <c:v>24.1645</c:v>
                </c:pt>
                <c:pt idx="3">
                  <c:v>23.056099999999997</c:v>
                </c:pt>
                <c:pt idx="4">
                  <c:v>22.008299999999998</c:v>
                </c:pt>
                <c:pt idx="5">
                  <c:v>21.493499999999997</c:v>
                </c:pt>
                <c:pt idx="6">
                  <c:v>21.118400000000001</c:v>
                </c:pt>
                <c:pt idx="7">
                  <c:v>20.923300000000001</c:v>
                </c:pt>
                <c:pt idx="8">
                  <c:v>20.9803</c:v>
                </c:pt>
                <c:pt idx="9">
                  <c:v>21.1629</c:v>
                </c:pt>
                <c:pt idx="10">
                  <c:v>21.2959</c:v>
                </c:pt>
                <c:pt idx="11">
                  <c:v>21.4924</c:v>
                </c:pt>
                <c:pt idx="12">
                  <c:v>21.664400000000001</c:v>
                </c:pt>
                <c:pt idx="13">
                  <c:v>21.938700000000001</c:v>
                </c:pt>
                <c:pt idx="14">
                  <c:v>21.9955</c:v>
                </c:pt>
                <c:pt idx="15">
                  <c:v>22.126799999999999</c:v>
                </c:pt>
                <c:pt idx="16">
                  <c:v>21.974900000000002</c:v>
                </c:pt>
                <c:pt idx="17">
                  <c:v>21.828199999999999</c:v>
                </c:pt>
                <c:pt idx="18">
                  <c:v>21.693899999999999</c:v>
                </c:pt>
                <c:pt idx="19">
                  <c:v>21.599299999999999</c:v>
                </c:pt>
                <c:pt idx="20">
                  <c:v>21.5091</c:v>
                </c:pt>
                <c:pt idx="21">
                  <c:v>21.438600000000001</c:v>
                </c:pt>
                <c:pt idx="22">
                  <c:v>21.348600000000001</c:v>
                </c:pt>
                <c:pt idx="23">
                  <c:v>21.257000000000001</c:v>
                </c:pt>
                <c:pt idx="24">
                  <c:v>21.174799999999998</c:v>
                </c:pt>
                <c:pt idx="25">
                  <c:v>21.0595</c:v>
                </c:pt>
                <c:pt idx="26">
                  <c:v>20.933599999999998</c:v>
                </c:pt>
                <c:pt idx="27">
                  <c:v>20.851400000000002</c:v>
                </c:pt>
                <c:pt idx="28">
                  <c:v>20.763300000000001</c:v>
                </c:pt>
                <c:pt idx="29">
                  <c:v>20.700299999999999</c:v>
                </c:pt>
                <c:pt idx="30">
                  <c:v>20.7211</c:v>
                </c:pt>
                <c:pt idx="31">
                  <c:v>20.820699999999999</c:v>
                </c:pt>
                <c:pt idx="32">
                  <c:v>20.953399999999998</c:v>
                </c:pt>
                <c:pt idx="33">
                  <c:v>21.120799999999999</c:v>
                </c:pt>
                <c:pt idx="34">
                  <c:v>21.302699999999998</c:v>
                </c:pt>
                <c:pt idx="35">
                  <c:v>21.561900000000001</c:v>
                </c:pt>
                <c:pt idx="36">
                  <c:v>21.863700000000001</c:v>
                </c:pt>
                <c:pt idx="37">
                  <c:v>22.198999999999998</c:v>
                </c:pt>
                <c:pt idx="38">
                  <c:v>22.5472</c:v>
                </c:pt>
                <c:pt idx="39">
                  <c:v>22.841000000000001</c:v>
                </c:pt>
                <c:pt idx="40">
                  <c:v>23.1981</c:v>
                </c:pt>
                <c:pt idx="41">
                  <c:v>23.5626</c:v>
                </c:pt>
                <c:pt idx="42">
                  <c:v>23.965500000000002</c:v>
                </c:pt>
                <c:pt idx="43">
                  <c:v>24.3461</c:v>
                </c:pt>
                <c:pt idx="44">
                  <c:v>24.740500000000001</c:v>
                </c:pt>
                <c:pt idx="45">
                  <c:v>25.152799999999999</c:v>
                </c:pt>
                <c:pt idx="46">
                  <c:v>25.6023</c:v>
                </c:pt>
                <c:pt idx="47">
                  <c:v>26.022499999999997</c:v>
                </c:pt>
                <c:pt idx="48">
                  <c:v>26.391199999999998</c:v>
                </c:pt>
                <c:pt idx="49">
                  <c:v>26.741599999999998</c:v>
                </c:pt>
                <c:pt idx="50">
                  <c:v>27.076599999999999</c:v>
                </c:pt>
                <c:pt idx="51">
                  <c:v>27.411000000000001</c:v>
                </c:pt>
                <c:pt idx="52">
                  <c:v>27.720499999999998</c:v>
                </c:pt>
                <c:pt idx="53">
                  <c:v>28.1144</c:v>
                </c:pt>
                <c:pt idx="54">
                  <c:v>28.506599999999999</c:v>
                </c:pt>
                <c:pt idx="55">
                  <c:v>28.863</c:v>
                </c:pt>
                <c:pt idx="56">
                  <c:v>29.101700000000001</c:v>
                </c:pt>
                <c:pt idx="57">
                  <c:v>29.2331</c:v>
                </c:pt>
                <c:pt idx="58">
                  <c:v>29.315200000000001</c:v>
                </c:pt>
                <c:pt idx="59">
                  <c:v>29.2895</c:v>
                </c:pt>
                <c:pt idx="60">
                  <c:v>29.188300000000002</c:v>
                </c:pt>
                <c:pt idx="61">
                  <c:v>29.055599999999998</c:v>
                </c:pt>
                <c:pt idx="62">
                  <c:v>28.9285</c:v>
                </c:pt>
                <c:pt idx="63">
                  <c:v>28.782400000000003</c:v>
                </c:pt>
                <c:pt idx="64">
                  <c:v>28.632999999999996</c:v>
                </c:pt>
                <c:pt idx="65">
                  <c:v>28.439900000000002</c:v>
                </c:pt>
                <c:pt idx="66">
                  <c:v>28.236899999999999</c:v>
                </c:pt>
                <c:pt idx="67">
                  <c:v>27.976600000000001</c:v>
                </c:pt>
                <c:pt idx="68">
                  <c:v>27.680800000000001</c:v>
                </c:pt>
                <c:pt idx="69">
                  <c:v>27.4055</c:v>
                </c:pt>
                <c:pt idx="70">
                  <c:v>27.158500000000004</c:v>
                </c:pt>
                <c:pt idx="71">
                  <c:v>26.985399999999998</c:v>
                </c:pt>
                <c:pt idx="72">
                  <c:v>26.795999999999999</c:v>
                </c:pt>
                <c:pt idx="73">
                  <c:v>26.5945</c:v>
                </c:pt>
                <c:pt idx="74">
                  <c:v>26.359100000000002</c:v>
                </c:pt>
                <c:pt idx="75">
                  <c:v>26.119599999999998</c:v>
                </c:pt>
                <c:pt idx="76">
                  <c:v>25.8691</c:v>
                </c:pt>
                <c:pt idx="77">
                  <c:v>25.571500000000004</c:v>
                </c:pt>
                <c:pt idx="78">
                  <c:v>25.219399999999997</c:v>
                </c:pt>
                <c:pt idx="79">
                  <c:v>24.865000000000002</c:v>
                </c:pt>
                <c:pt idx="80">
                  <c:v>24.4682</c:v>
                </c:pt>
                <c:pt idx="81">
                  <c:v>24.140700000000002</c:v>
                </c:pt>
                <c:pt idx="82">
                  <c:v>23.934200000000001</c:v>
                </c:pt>
                <c:pt idx="83">
                  <c:v>23.822700000000001</c:v>
                </c:pt>
                <c:pt idx="84">
                  <c:v>23.906600000000001</c:v>
                </c:pt>
                <c:pt idx="85">
                  <c:v>24.063800000000001</c:v>
                </c:pt>
                <c:pt idx="86">
                  <c:v>24.276900000000001</c:v>
                </c:pt>
                <c:pt idx="87">
                  <c:v>24.4621</c:v>
                </c:pt>
                <c:pt idx="88">
                  <c:v>24.665200000000002</c:v>
                </c:pt>
                <c:pt idx="89">
                  <c:v>24.832599999999999</c:v>
                </c:pt>
                <c:pt idx="90">
                  <c:v>25.028099999999998</c:v>
                </c:pt>
                <c:pt idx="91">
                  <c:v>25.1172</c:v>
                </c:pt>
                <c:pt idx="92">
                  <c:v>25.209500000000002</c:v>
                </c:pt>
                <c:pt idx="93">
                  <c:v>25.130999999999997</c:v>
                </c:pt>
                <c:pt idx="94">
                  <c:v>25.032399999999999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4.9815500000000004</c:v>
                </c:pt>
                <c:pt idx="1">
                  <c:v>4.2003400000000006</c:v>
                </c:pt>
              </c:numCache>
            </c:numRef>
          </c:xVal>
          <c:yVal>
            <c:numRef>
              <c:f>info!$W$2:$W$3</c:f>
              <c:numCache>
                <c:formatCode>0.00</c:formatCode>
                <c:ptCount val="2"/>
                <c:pt idx="0">
                  <c:v>20.9803</c:v>
                </c:pt>
                <c:pt idx="1">
                  <c:v>23.906600000000001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5.1583000000000006</c:v>
                </c:pt>
                <c:pt idx="1">
                  <c:v>4.4948600000000001</c:v>
                </c:pt>
              </c:numCache>
            </c:numRef>
          </c:xVal>
          <c:yVal>
            <c:numRef>
              <c:f>info!$W$15:$W$16</c:f>
              <c:numCache>
                <c:formatCode>0.00_ </c:formatCode>
                <c:ptCount val="2"/>
                <c:pt idx="0">
                  <c:v>20.700299999999999</c:v>
                </c:pt>
                <c:pt idx="1">
                  <c:v>29.315200000000001</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4.6996027368421069</c:v>
                </c:pt>
              </c:numCache>
            </c:numRef>
          </c:xVal>
          <c:yVal>
            <c:numRef>
              <c:f>info!$N$9</c:f>
              <c:numCache>
                <c:formatCode>0.0</c:formatCode>
                <c:ptCount val="1"/>
                <c:pt idx="0">
                  <c:v>24.40439263157894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57.512500000000003</c:v>
                </c:pt>
                <c:pt idx="1">
                  <c:v>21.421399999999998</c:v>
                </c:pt>
                <c:pt idx="2">
                  <c:v>10.956899999999999</c:v>
                </c:pt>
                <c:pt idx="3">
                  <c:v>29.7624</c:v>
                </c:pt>
                <c:pt idx="4">
                  <c:v>60.5762</c:v>
                </c:pt>
                <c:pt idx="5">
                  <c:v>76.782700000000006</c:v>
                </c:pt>
                <c:pt idx="6">
                  <c:v>32.986899999999999</c:v>
                </c:pt>
                <c:pt idx="7">
                  <c:v>69.072800000000001</c:v>
                </c:pt>
                <c:pt idx="8">
                  <c:v>25.0489</c:v>
                </c:pt>
                <c:pt idx="9">
                  <c:v>55.555</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27.39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27.385800000000003</c:v>
                </c:pt>
                <c:pt idx="1">
                  <c:v>27.385800000000003</c:v>
                </c:pt>
                <c:pt idx="2">
                  <c:v>0</c:v>
                </c:pt>
              </c:numCache>
            </c:numRef>
          </c:xVal>
          <c:yVal>
            <c:numRef>
              <c:f>'R2'!$I$5:$I$7</c:f>
              <c:numCache>
                <c:formatCode>0.0_ </c:formatCode>
                <c:ptCount val="3"/>
                <c:pt idx="0">
                  <c:v>0</c:v>
                </c:pt>
                <c:pt idx="1">
                  <c:v>15.418276055130312</c:v>
                </c:pt>
                <c:pt idx="2">
                  <c:v>15.418276055130312</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78.216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78.216000000000008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2.35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2.3464800000000001</c:v>
                </c:pt>
                <c:pt idx="1">
                  <c:v>2.3464800000000001</c:v>
                </c:pt>
                <c:pt idx="2">
                  <c:v>0</c:v>
                </c:pt>
              </c:numCache>
            </c:numRef>
          </c:xVal>
          <c:yVal>
            <c:numRef>
              <c:f>'R3'!$I$6:$I$8</c:f>
              <c:numCache>
                <c:formatCode>0.0_ </c:formatCode>
                <c:ptCount val="3"/>
                <c:pt idx="0">
                  <c:v>0</c:v>
                </c:pt>
                <c:pt idx="1">
                  <c:v>73.443382883833635</c:v>
                </c:pt>
                <c:pt idx="2">
                  <c:v>73.443382883833635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-1.8379425094840045</c:v>
                </c:pt>
                <c:pt idx="1">
                  <c:v>-1.8379425094840045</c:v>
                </c:pt>
                <c:pt idx="2">
                  <c:v>-7</c:v>
                </c:pt>
              </c:numCache>
            </c:numRef>
          </c:xVal>
          <c:yVal>
            <c:numRef>
              <c:f>'R'!$I$5:$I$7</c:f>
              <c:numCache>
                <c:formatCode>0.0_ </c:formatCode>
                <c:ptCount val="3"/>
                <c:pt idx="0">
                  <c:v>0</c:v>
                </c:pt>
                <c:pt idx="1">
                  <c:v>25.952785210814973</c:v>
                </c:pt>
                <c:pt idx="2">
                  <c:v>25.952785210814973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-1.8379425094840045</c:v>
                </c:pt>
              </c:numCache>
            </c:numRef>
          </c:xVal>
          <c:yVal>
            <c:numRef>
              <c:f>'R'!$I$4</c:f>
              <c:numCache>
                <c:formatCode>0.00_ </c:formatCode>
                <c:ptCount val="1"/>
                <c:pt idx="0">
                  <c:v>25.952785210814973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27.39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27.385800000000003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95"/>
                <c:pt idx="0">
                  <c:v>4.8681200000000002</c:v>
                </c:pt>
                <c:pt idx="1">
                  <c:v>4.8805700000000005</c:v>
                </c:pt>
                <c:pt idx="2">
                  <c:v>4.8894500000000001</c:v>
                </c:pt>
                <c:pt idx="3">
                  <c:v>4.8884800000000004</c:v>
                </c:pt>
                <c:pt idx="4">
                  <c:v>4.8951000000000002</c:v>
                </c:pt>
                <c:pt idx="5">
                  <c:v>4.9145099999999999</c:v>
                </c:pt>
                <c:pt idx="6">
                  <c:v>4.9352099999999997</c:v>
                </c:pt>
                <c:pt idx="7">
                  <c:v>4.9560199999999996</c:v>
                </c:pt>
                <c:pt idx="8">
                  <c:v>4.9815500000000004</c:v>
                </c:pt>
                <c:pt idx="9">
                  <c:v>5.0075700000000003</c:v>
                </c:pt>
                <c:pt idx="10">
                  <c:v>5.0339500000000008</c:v>
                </c:pt>
                <c:pt idx="11">
                  <c:v>5.0609599999999997</c:v>
                </c:pt>
                <c:pt idx="12">
                  <c:v>5.0858600000000003</c:v>
                </c:pt>
                <c:pt idx="13">
                  <c:v>5.1131499999999992</c:v>
                </c:pt>
                <c:pt idx="14">
                  <c:v>5.1363300000000001</c:v>
                </c:pt>
                <c:pt idx="15">
                  <c:v>5.1597499999999998</c:v>
                </c:pt>
                <c:pt idx="16">
                  <c:v>5.1788699999999999</c:v>
                </c:pt>
                <c:pt idx="17">
                  <c:v>5.1942600000000008</c:v>
                </c:pt>
                <c:pt idx="18">
                  <c:v>5.2001600000000003</c:v>
                </c:pt>
                <c:pt idx="19">
                  <c:v>5.2022599999999999</c:v>
                </c:pt>
                <c:pt idx="20">
                  <c:v>5.1982499999999998</c:v>
                </c:pt>
                <c:pt idx="21">
                  <c:v>5.1892400000000007</c:v>
                </c:pt>
                <c:pt idx="22">
                  <c:v>5.1805699999999995</c:v>
                </c:pt>
                <c:pt idx="23">
                  <c:v>5.1707400000000003</c:v>
                </c:pt>
                <c:pt idx="24">
                  <c:v>5.1637599999999999</c:v>
                </c:pt>
                <c:pt idx="25">
                  <c:v>5.1600299999999999</c:v>
                </c:pt>
                <c:pt idx="26">
                  <c:v>5.1592500000000001</c:v>
                </c:pt>
                <c:pt idx="27">
                  <c:v>5.1586600000000002</c:v>
                </c:pt>
                <c:pt idx="28">
                  <c:v>5.1588599999999998</c:v>
                </c:pt>
                <c:pt idx="29">
                  <c:v>5.1583000000000006</c:v>
                </c:pt>
                <c:pt idx="30">
                  <c:v>5.1584099999999999</c:v>
                </c:pt>
                <c:pt idx="31">
                  <c:v>5.1564399999999999</c:v>
                </c:pt>
                <c:pt idx="32">
                  <c:v>5.1534899999999997</c:v>
                </c:pt>
                <c:pt idx="33">
                  <c:v>5.1477700000000004</c:v>
                </c:pt>
                <c:pt idx="34">
                  <c:v>5.1368400000000003</c:v>
                </c:pt>
                <c:pt idx="35">
                  <c:v>5.1189399999999994</c:v>
                </c:pt>
                <c:pt idx="36">
                  <c:v>5.0967799999999999</c:v>
                </c:pt>
                <c:pt idx="37">
                  <c:v>5.0724999999999998</c:v>
                </c:pt>
                <c:pt idx="38">
                  <c:v>5.0449299999999999</c:v>
                </c:pt>
                <c:pt idx="39">
                  <c:v>5.0162200000000006</c:v>
                </c:pt>
                <c:pt idx="40">
                  <c:v>4.98787</c:v>
                </c:pt>
                <c:pt idx="41">
                  <c:v>4.9582700000000006</c:v>
                </c:pt>
                <c:pt idx="42">
                  <c:v>4.9271599999999998</c:v>
                </c:pt>
                <c:pt idx="43">
                  <c:v>4.8944200000000002</c:v>
                </c:pt>
                <c:pt idx="44">
                  <c:v>4.8601799999999997</c:v>
                </c:pt>
                <c:pt idx="45">
                  <c:v>4.8296200000000002</c:v>
                </c:pt>
                <c:pt idx="46">
                  <c:v>4.8018000000000001</c:v>
                </c:pt>
                <c:pt idx="47">
                  <c:v>4.7759999999999998</c:v>
                </c:pt>
                <c:pt idx="48">
                  <c:v>4.7545299999999999</c:v>
                </c:pt>
                <c:pt idx="49">
                  <c:v>4.7341800000000003</c:v>
                </c:pt>
                <c:pt idx="50">
                  <c:v>4.7140700000000004</c:v>
                </c:pt>
                <c:pt idx="51">
                  <c:v>4.6911000000000005</c:v>
                </c:pt>
                <c:pt idx="52">
                  <c:v>4.6648100000000001</c:v>
                </c:pt>
                <c:pt idx="53">
                  <c:v>4.6345799999999997</c:v>
                </c:pt>
                <c:pt idx="54">
                  <c:v>4.6040299999999998</c:v>
                </c:pt>
                <c:pt idx="55">
                  <c:v>4.5719799999999999</c:v>
                </c:pt>
                <c:pt idx="56">
                  <c:v>4.5440100000000001</c:v>
                </c:pt>
                <c:pt idx="57">
                  <c:v>4.5188499999999996</c:v>
                </c:pt>
                <c:pt idx="58">
                  <c:v>4.4948600000000001</c:v>
                </c:pt>
                <c:pt idx="59">
                  <c:v>4.4763799999999998</c:v>
                </c:pt>
                <c:pt idx="60">
                  <c:v>4.4614399999999996</c:v>
                </c:pt>
                <c:pt idx="61">
                  <c:v>4.4469700000000003</c:v>
                </c:pt>
                <c:pt idx="62">
                  <c:v>4.4320199999999996</c:v>
                </c:pt>
                <c:pt idx="63">
                  <c:v>4.4167399999999999</c:v>
                </c:pt>
                <c:pt idx="64">
                  <c:v>4.4005700000000001</c:v>
                </c:pt>
                <c:pt idx="65">
                  <c:v>4.3811200000000001</c:v>
                </c:pt>
                <c:pt idx="66">
                  <c:v>4.3600699999999994</c:v>
                </c:pt>
                <c:pt idx="67">
                  <c:v>4.3414799999999998</c:v>
                </c:pt>
                <c:pt idx="68">
                  <c:v>4.3242199999999995</c:v>
                </c:pt>
                <c:pt idx="69">
                  <c:v>4.3093599999999999</c:v>
                </c:pt>
                <c:pt idx="70">
                  <c:v>4.2929699999999995</c:v>
                </c:pt>
                <c:pt idx="71">
                  <c:v>4.2861500000000001</c:v>
                </c:pt>
                <c:pt idx="72">
                  <c:v>4.2794100000000004</c:v>
                </c:pt>
                <c:pt idx="73">
                  <c:v>4.2723599999999999</c:v>
                </c:pt>
                <c:pt idx="74">
                  <c:v>4.2643900000000006</c:v>
                </c:pt>
                <c:pt idx="75">
                  <c:v>4.25528</c:v>
                </c:pt>
                <c:pt idx="76">
                  <c:v>4.2472500000000002</c:v>
                </c:pt>
                <c:pt idx="77">
                  <c:v>4.2434599999999998</c:v>
                </c:pt>
                <c:pt idx="78">
                  <c:v>4.2421600000000002</c:v>
                </c:pt>
                <c:pt idx="79">
                  <c:v>4.2404500000000001</c:v>
                </c:pt>
                <c:pt idx="80">
                  <c:v>4.2396700000000003</c:v>
                </c:pt>
                <c:pt idx="81">
                  <c:v>4.2353800000000001</c:v>
                </c:pt>
                <c:pt idx="82">
                  <c:v>4.2268800000000004</c:v>
                </c:pt>
                <c:pt idx="83">
                  <c:v>4.2167300000000001</c:v>
                </c:pt>
                <c:pt idx="84">
                  <c:v>4.2003400000000006</c:v>
                </c:pt>
                <c:pt idx="85">
                  <c:v>4.1796199999999999</c:v>
                </c:pt>
                <c:pt idx="86">
                  <c:v>4.1573700000000002</c:v>
                </c:pt>
                <c:pt idx="87">
                  <c:v>4.1359899999999996</c:v>
                </c:pt>
                <c:pt idx="88">
                  <c:v>4.1139700000000001</c:v>
                </c:pt>
                <c:pt idx="89">
                  <c:v>4.09389</c:v>
                </c:pt>
                <c:pt idx="90">
                  <c:v>4.0788700000000002</c:v>
                </c:pt>
                <c:pt idx="91">
                  <c:v>4.0691699999999997</c:v>
                </c:pt>
                <c:pt idx="92">
                  <c:v>4.0598099999999997</c:v>
                </c:pt>
                <c:pt idx="93">
                  <c:v>4.0701400000000003</c:v>
                </c:pt>
                <c:pt idx="94">
                  <c:v>4.0657500000000004</c:v>
                </c:pt>
              </c:numCache>
            </c:numRef>
          </c:xVal>
          <c:yVal>
            <c:numRef>
              <c:f>[0]!FT_PH</c:f>
              <c:numCache>
                <c:formatCode>0.00</c:formatCode>
                <c:ptCount val="95"/>
                <c:pt idx="0">
                  <c:v>25.689600000000002</c:v>
                </c:pt>
                <c:pt idx="1">
                  <c:v>24.931100000000001</c:v>
                </c:pt>
                <c:pt idx="2">
                  <c:v>24.1645</c:v>
                </c:pt>
                <c:pt idx="3">
                  <c:v>23.056099999999997</c:v>
                </c:pt>
                <c:pt idx="4">
                  <c:v>22.008299999999998</c:v>
                </c:pt>
                <c:pt idx="5">
                  <c:v>21.493499999999997</c:v>
                </c:pt>
                <c:pt idx="6">
                  <c:v>21.118400000000001</c:v>
                </c:pt>
                <c:pt idx="7">
                  <c:v>20.923300000000001</c:v>
                </c:pt>
                <c:pt idx="8">
                  <c:v>20.9803</c:v>
                </c:pt>
                <c:pt idx="9">
                  <c:v>21.1629</c:v>
                </c:pt>
                <c:pt idx="10">
                  <c:v>21.2959</c:v>
                </c:pt>
                <c:pt idx="11">
                  <c:v>21.4924</c:v>
                </c:pt>
                <c:pt idx="12">
                  <c:v>21.664400000000001</c:v>
                </c:pt>
                <c:pt idx="13">
                  <c:v>21.938700000000001</c:v>
                </c:pt>
                <c:pt idx="14">
                  <c:v>21.9955</c:v>
                </c:pt>
                <c:pt idx="15">
                  <c:v>22.126799999999999</c:v>
                </c:pt>
                <c:pt idx="16">
                  <c:v>21.974900000000002</c:v>
                </c:pt>
                <c:pt idx="17">
                  <c:v>21.828199999999999</c:v>
                </c:pt>
                <c:pt idx="18">
                  <c:v>21.693899999999999</c:v>
                </c:pt>
                <c:pt idx="19">
                  <c:v>21.599299999999999</c:v>
                </c:pt>
                <c:pt idx="20">
                  <c:v>21.5091</c:v>
                </c:pt>
                <c:pt idx="21">
                  <c:v>21.438600000000001</c:v>
                </c:pt>
                <c:pt idx="22">
                  <c:v>21.348600000000001</c:v>
                </c:pt>
                <c:pt idx="23">
                  <c:v>21.257000000000001</c:v>
                </c:pt>
                <c:pt idx="24">
                  <c:v>21.174799999999998</c:v>
                </c:pt>
                <c:pt idx="25">
                  <c:v>21.0595</c:v>
                </c:pt>
                <c:pt idx="26">
                  <c:v>20.933599999999998</c:v>
                </c:pt>
                <c:pt idx="27">
                  <c:v>20.851400000000002</c:v>
                </c:pt>
                <c:pt idx="28">
                  <c:v>20.763300000000001</c:v>
                </c:pt>
                <c:pt idx="29">
                  <c:v>20.700299999999999</c:v>
                </c:pt>
                <c:pt idx="30">
                  <c:v>20.7211</c:v>
                </c:pt>
                <c:pt idx="31">
                  <c:v>20.820699999999999</c:v>
                </c:pt>
                <c:pt idx="32">
                  <c:v>20.953399999999998</c:v>
                </c:pt>
                <c:pt idx="33">
                  <c:v>21.120799999999999</c:v>
                </c:pt>
                <c:pt idx="34">
                  <c:v>21.302699999999998</c:v>
                </c:pt>
                <c:pt idx="35">
                  <c:v>21.561900000000001</c:v>
                </c:pt>
                <c:pt idx="36">
                  <c:v>21.863700000000001</c:v>
                </c:pt>
                <c:pt idx="37">
                  <c:v>22.198999999999998</c:v>
                </c:pt>
                <c:pt idx="38">
                  <c:v>22.5472</c:v>
                </c:pt>
                <c:pt idx="39">
                  <c:v>22.841000000000001</c:v>
                </c:pt>
                <c:pt idx="40">
                  <c:v>23.1981</c:v>
                </c:pt>
                <c:pt idx="41">
                  <c:v>23.5626</c:v>
                </c:pt>
                <c:pt idx="42">
                  <c:v>23.965500000000002</c:v>
                </c:pt>
                <c:pt idx="43">
                  <c:v>24.3461</c:v>
                </c:pt>
                <c:pt idx="44">
                  <c:v>24.740500000000001</c:v>
                </c:pt>
                <c:pt idx="45">
                  <c:v>25.152799999999999</c:v>
                </c:pt>
                <c:pt idx="46">
                  <c:v>25.6023</c:v>
                </c:pt>
                <c:pt idx="47">
                  <c:v>26.022499999999997</c:v>
                </c:pt>
                <c:pt idx="48">
                  <c:v>26.391199999999998</c:v>
                </c:pt>
                <c:pt idx="49">
                  <c:v>26.741599999999998</c:v>
                </c:pt>
                <c:pt idx="50">
                  <c:v>27.076599999999999</c:v>
                </c:pt>
                <c:pt idx="51">
                  <c:v>27.411000000000001</c:v>
                </c:pt>
                <c:pt idx="52">
                  <c:v>27.720499999999998</c:v>
                </c:pt>
                <c:pt idx="53">
                  <c:v>28.1144</c:v>
                </c:pt>
                <c:pt idx="54">
                  <c:v>28.506599999999999</c:v>
                </c:pt>
                <c:pt idx="55">
                  <c:v>28.863</c:v>
                </c:pt>
                <c:pt idx="56">
                  <c:v>29.101700000000001</c:v>
                </c:pt>
                <c:pt idx="57">
                  <c:v>29.2331</c:v>
                </c:pt>
                <c:pt idx="58">
                  <c:v>29.315200000000001</c:v>
                </c:pt>
                <c:pt idx="59">
                  <c:v>29.2895</c:v>
                </c:pt>
                <c:pt idx="60">
                  <c:v>29.188300000000002</c:v>
                </c:pt>
                <c:pt idx="61">
                  <c:v>29.055599999999998</c:v>
                </c:pt>
                <c:pt idx="62">
                  <c:v>28.9285</c:v>
                </c:pt>
                <c:pt idx="63">
                  <c:v>28.782400000000003</c:v>
                </c:pt>
                <c:pt idx="64">
                  <c:v>28.632999999999996</c:v>
                </c:pt>
                <c:pt idx="65">
                  <c:v>28.439900000000002</c:v>
                </c:pt>
                <c:pt idx="66">
                  <c:v>28.236899999999999</c:v>
                </c:pt>
                <c:pt idx="67">
                  <c:v>27.976600000000001</c:v>
                </c:pt>
                <c:pt idx="68">
                  <c:v>27.680800000000001</c:v>
                </c:pt>
                <c:pt idx="69">
                  <c:v>27.4055</c:v>
                </c:pt>
                <c:pt idx="70">
                  <c:v>27.158500000000004</c:v>
                </c:pt>
                <c:pt idx="71">
                  <c:v>26.985399999999998</c:v>
                </c:pt>
                <c:pt idx="72">
                  <c:v>26.795999999999999</c:v>
                </c:pt>
                <c:pt idx="73">
                  <c:v>26.5945</c:v>
                </c:pt>
                <c:pt idx="74">
                  <c:v>26.359100000000002</c:v>
                </c:pt>
                <c:pt idx="75">
                  <c:v>26.119599999999998</c:v>
                </c:pt>
                <c:pt idx="76">
                  <c:v>25.8691</c:v>
                </c:pt>
                <c:pt idx="77">
                  <c:v>25.571500000000004</c:v>
                </c:pt>
                <c:pt idx="78">
                  <c:v>25.219399999999997</c:v>
                </c:pt>
                <c:pt idx="79">
                  <c:v>24.865000000000002</c:v>
                </c:pt>
                <c:pt idx="80">
                  <c:v>24.4682</c:v>
                </c:pt>
                <c:pt idx="81">
                  <c:v>24.140700000000002</c:v>
                </c:pt>
                <c:pt idx="82">
                  <c:v>23.934200000000001</c:v>
                </c:pt>
                <c:pt idx="83">
                  <c:v>23.822700000000001</c:v>
                </c:pt>
                <c:pt idx="84">
                  <c:v>23.906600000000001</c:v>
                </c:pt>
                <c:pt idx="85">
                  <c:v>24.063800000000001</c:v>
                </c:pt>
                <c:pt idx="86">
                  <c:v>24.276900000000001</c:v>
                </c:pt>
                <c:pt idx="87">
                  <c:v>24.4621</c:v>
                </c:pt>
                <c:pt idx="88">
                  <c:v>24.665200000000002</c:v>
                </c:pt>
                <c:pt idx="89">
                  <c:v>24.832599999999999</c:v>
                </c:pt>
                <c:pt idx="90">
                  <c:v>25.028099999999998</c:v>
                </c:pt>
                <c:pt idx="91">
                  <c:v>25.1172</c:v>
                </c:pt>
                <c:pt idx="92">
                  <c:v>25.209500000000002</c:v>
                </c:pt>
                <c:pt idx="93">
                  <c:v>25.130999999999997</c:v>
                </c:pt>
                <c:pt idx="94">
                  <c:v>25.032399999999999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4.9815500000000004</c:v>
                </c:pt>
                <c:pt idx="1">
                  <c:v>4.2003400000000006</c:v>
                </c:pt>
              </c:numCache>
            </c:numRef>
          </c:xVal>
          <c:yVal>
            <c:numRef>
              <c:f>info!$W$2:$W$3</c:f>
              <c:numCache>
                <c:formatCode>0.00</c:formatCode>
                <c:ptCount val="2"/>
                <c:pt idx="0">
                  <c:v>20.9803</c:v>
                </c:pt>
                <c:pt idx="1">
                  <c:v>23.906600000000001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5.1583000000000006</c:v>
                </c:pt>
                <c:pt idx="1">
                  <c:v>4.4948600000000001</c:v>
                </c:pt>
              </c:numCache>
            </c:numRef>
          </c:xVal>
          <c:yVal>
            <c:numRef>
              <c:f>info!$W$15:$W$16</c:f>
              <c:numCache>
                <c:formatCode>0.00_ </c:formatCode>
                <c:ptCount val="2"/>
                <c:pt idx="0">
                  <c:v>20.700299999999999</c:v>
                </c:pt>
                <c:pt idx="1">
                  <c:v>29.315200000000001</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4.6996027368421069</c:v>
                </c:pt>
              </c:numCache>
            </c:numRef>
          </c:xVal>
          <c:yVal>
            <c:numRef>
              <c:f>info!$N$9</c:f>
              <c:numCache>
                <c:formatCode>0.0</c:formatCode>
                <c:ptCount val="1"/>
                <c:pt idx="0">
                  <c:v>24.40439263157894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57.512500000000003</c:v>
                </c:pt>
                <c:pt idx="1">
                  <c:v>21.421399999999998</c:v>
                </c:pt>
                <c:pt idx="2">
                  <c:v>10.956899999999999</c:v>
                </c:pt>
                <c:pt idx="3">
                  <c:v>29.7624</c:v>
                </c:pt>
                <c:pt idx="4">
                  <c:v>60.5762</c:v>
                </c:pt>
                <c:pt idx="5">
                  <c:v>76.782700000000006</c:v>
                </c:pt>
                <c:pt idx="6">
                  <c:v>32.986899999999999</c:v>
                </c:pt>
                <c:pt idx="7">
                  <c:v>69.072800000000001</c:v>
                </c:pt>
                <c:pt idx="8">
                  <c:v>25.0489</c:v>
                </c:pt>
                <c:pt idx="9">
                  <c:v>55.555</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27.39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27.385800000000003</c:v>
                </c:pt>
                <c:pt idx="1">
                  <c:v>27.385800000000003</c:v>
                </c:pt>
                <c:pt idx="2">
                  <c:v>0</c:v>
                </c:pt>
              </c:numCache>
            </c:numRef>
          </c:xVal>
          <c:yVal>
            <c:numRef>
              <c:f>'R2'!$I$5:$I$7</c:f>
              <c:numCache>
                <c:formatCode>0.0_ </c:formatCode>
                <c:ptCount val="3"/>
                <c:pt idx="0">
                  <c:v>0</c:v>
                </c:pt>
                <c:pt idx="1">
                  <c:v>15.418276055130312</c:v>
                </c:pt>
                <c:pt idx="2">
                  <c:v>15.418276055130312</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78.216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78.216000000000008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2.35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2.3464800000000001</c:v>
                </c:pt>
                <c:pt idx="1">
                  <c:v>2.3464800000000001</c:v>
                </c:pt>
                <c:pt idx="2">
                  <c:v>0</c:v>
                </c:pt>
              </c:numCache>
            </c:numRef>
          </c:xVal>
          <c:yVal>
            <c:numRef>
              <c:f>'R3'!$I$6:$I$8</c:f>
              <c:numCache>
                <c:formatCode>0.0_ </c:formatCode>
                <c:ptCount val="3"/>
                <c:pt idx="0">
                  <c:v>0</c:v>
                </c:pt>
                <c:pt idx="1">
                  <c:v>73.443382883833635</c:v>
                </c:pt>
                <c:pt idx="2">
                  <c:v>73.443382883833635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-1.8379425094840045</c:v>
                </c:pt>
                <c:pt idx="1">
                  <c:v>-1.8379425094840045</c:v>
                </c:pt>
                <c:pt idx="2">
                  <c:v>-7</c:v>
                </c:pt>
              </c:numCache>
            </c:numRef>
          </c:xVal>
          <c:yVal>
            <c:numRef>
              <c:f>'R'!$I$5:$I$7</c:f>
              <c:numCache>
                <c:formatCode>0.0_ </c:formatCode>
                <c:ptCount val="3"/>
                <c:pt idx="0">
                  <c:v>0</c:v>
                </c:pt>
                <c:pt idx="1">
                  <c:v>25.952785210814973</c:v>
                </c:pt>
                <c:pt idx="2">
                  <c:v>25.952785210814973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-1.8379425094840045</c:v>
                </c:pt>
              </c:numCache>
            </c:numRef>
          </c:xVal>
          <c:yVal>
            <c:numRef>
              <c:f>'R'!$I$4</c:f>
              <c:numCache>
                <c:formatCode>0.00_ </c:formatCode>
                <c:ptCount val="1"/>
                <c:pt idx="0">
                  <c:v>25.952785210814973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0.389515</c:v>
                </c:pt>
                <c:pt idx="2">
                  <c:v>0.78947100000000003</c:v>
                </c:pt>
                <c:pt idx="3">
                  <c:v>1.1855800000000001</c:v>
                </c:pt>
                <c:pt idx="4">
                  <c:v>1.59595</c:v>
                </c:pt>
                <c:pt idx="5">
                  <c:v>2.00393</c:v>
                </c:pt>
                <c:pt idx="6">
                  <c:v>2.4162499999999998</c:v>
                </c:pt>
                <c:pt idx="7">
                  <c:v>2.8131699999999999</c:v>
                </c:pt>
                <c:pt idx="8">
                  <c:v>3.2191299999999998</c:v>
                </c:pt>
                <c:pt idx="9">
                  <c:v>3.6352000000000002</c:v>
                </c:pt>
                <c:pt idx="10">
                  <c:v>4.0394399999999999</c:v>
                </c:pt>
                <c:pt idx="11">
                  <c:v>4.4386000000000001</c:v>
                </c:pt>
                <c:pt idx="12">
                  <c:v>4.8502099999999997</c:v>
                </c:pt>
                <c:pt idx="13">
                  <c:v>5.2562199999999999</c:v>
                </c:pt>
                <c:pt idx="14">
                  <c:v>5.6670100000000003</c:v>
                </c:pt>
                <c:pt idx="15">
                  <c:v>6.0678900000000002</c:v>
                </c:pt>
                <c:pt idx="16">
                  <c:v>6.4745699999999999</c:v>
                </c:pt>
                <c:pt idx="17">
                  <c:v>6.8936299999999999</c:v>
                </c:pt>
                <c:pt idx="18">
                  <c:v>7.2833399999999999</c:v>
                </c:pt>
                <c:pt idx="19">
                  <c:v>7.7044199999999998</c:v>
                </c:pt>
                <c:pt idx="20">
                  <c:v>8.0929199999999994</c:v>
                </c:pt>
                <c:pt idx="21">
                  <c:v>8.5109899999999996</c:v>
                </c:pt>
                <c:pt idx="22">
                  <c:v>8.9072499999999994</c:v>
                </c:pt>
                <c:pt idx="23">
                  <c:v>9.3095700000000008</c:v>
                </c:pt>
                <c:pt idx="24">
                  <c:v>9.7197399999999998</c:v>
                </c:pt>
                <c:pt idx="25">
                  <c:v>10.1272</c:v>
                </c:pt>
                <c:pt idx="26">
                  <c:v>10.5419</c:v>
                </c:pt>
                <c:pt idx="27">
                  <c:v>10.9413</c:v>
                </c:pt>
                <c:pt idx="28">
                  <c:v>11.341799999999999</c:v>
                </c:pt>
                <c:pt idx="29">
                  <c:v>11.7499</c:v>
                </c:pt>
                <c:pt idx="30">
                  <c:v>12.154999999999999</c:v>
                </c:pt>
                <c:pt idx="31">
                  <c:v>12.5608</c:v>
                </c:pt>
                <c:pt idx="32">
                  <c:v>12.968400000000001</c:v>
                </c:pt>
                <c:pt idx="33">
                  <c:v>13.375299999999999</c:v>
                </c:pt>
                <c:pt idx="34">
                  <c:v>13.792999999999999</c:v>
                </c:pt>
                <c:pt idx="35">
                  <c:v>14.188000000000001</c:v>
                </c:pt>
                <c:pt idx="36">
                  <c:v>14.590299999999999</c:v>
                </c:pt>
                <c:pt idx="37">
                  <c:v>14.9993</c:v>
                </c:pt>
                <c:pt idx="38">
                  <c:v>15.4131</c:v>
                </c:pt>
                <c:pt idx="39">
                  <c:v>15.827</c:v>
                </c:pt>
                <c:pt idx="40">
                  <c:v>16.233899999999998</c:v>
                </c:pt>
                <c:pt idx="41">
                  <c:v>16.6404</c:v>
                </c:pt>
                <c:pt idx="42">
                  <c:v>17.046099999999999</c:v>
                </c:pt>
                <c:pt idx="43">
                  <c:v>17.444900000000001</c:v>
                </c:pt>
                <c:pt idx="44">
                  <c:v>17.844100000000001</c:v>
                </c:pt>
                <c:pt idx="45">
                  <c:v>18.254899999999999</c:v>
                </c:pt>
                <c:pt idx="46">
                  <c:v>18.662400000000002</c:v>
                </c:pt>
                <c:pt idx="47">
                  <c:v>19.068100000000001</c:v>
                </c:pt>
                <c:pt idx="48">
                  <c:v>19.4664</c:v>
                </c:pt>
                <c:pt idx="49">
                  <c:v>19.875499999999999</c:v>
                </c:pt>
                <c:pt idx="50">
                  <c:v>20.2835</c:v>
                </c:pt>
                <c:pt idx="51">
                  <c:v>20.690200000000001</c:v>
                </c:pt>
                <c:pt idx="52">
                  <c:v>21.1022</c:v>
                </c:pt>
                <c:pt idx="53">
                  <c:v>21.496700000000001</c:v>
                </c:pt>
                <c:pt idx="54">
                  <c:v>21.898800000000001</c:v>
                </c:pt>
                <c:pt idx="55">
                  <c:v>22.3155</c:v>
                </c:pt>
                <c:pt idx="56">
                  <c:v>22.716999999999999</c:v>
                </c:pt>
                <c:pt idx="57">
                  <c:v>23.126000000000001</c:v>
                </c:pt>
                <c:pt idx="58">
                  <c:v>23.534400000000002</c:v>
                </c:pt>
                <c:pt idx="59">
                  <c:v>23.944299999999998</c:v>
                </c:pt>
                <c:pt idx="60">
                  <c:v>24.360900000000001</c:v>
                </c:pt>
                <c:pt idx="61">
                  <c:v>24.762599999999999</c:v>
                </c:pt>
                <c:pt idx="62">
                  <c:v>25.169</c:v>
                </c:pt>
                <c:pt idx="63">
                  <c:v>25.571100000000001</c:v>
                </c:pt>
                <c:pt idx="64">
                  <c:v>25.9664</c:v>
                </c:pt>
                <c:pt idx="65">
                  <c:v>26.386199999999999</c:v>
                </c:pt>
                <c:pt idx="66">
                  <c:v>26.779</c:v>
                </c:pt>
                <c:pt idx="67">
                  <c:v>27.191700000000001</c:v>
                </c:pt>
                <c:pt idx="68">
                  <c:v>27.596699999999998</c:v>
                </c:pt>
                <c:pt idx="69">
                  <c:v>27.999199999999998</c:v>
                </c:pt>
                <c:pt idx="70">
                  <c:v>28.4069</c:v>
                </c:pt>
                <c:pt idx="71">
                  <c:v>28.824300000000001</c:v>
                </c:pt>
                <c:pt idx="72">
                  <c:v>29.229700000000001</c:v>
                </c:pt>
                <c:pt idx="73">
                  <c:v>29.642700000000001</c:v>
                </c:pt>
                <c:pt idx="74">
                  <c:v>30.037099999999999</c:v>
                </c:pt>
                <c:pt idx="75">
                  <c:v>30.436900000000001</c:v>
                </c:pt>
                <c:pt idx="76">
                  <c:v>30.842500000000001</c:v>
                </c:pt>
                <c:pt idx="77">
                  <c:v>31.251999999999999</c:v>
                </c:pt>
                <c:pt idx="78">
                  <c:v>31.657399999999999</c:v>
                </c:pt>
                <c:pt idx="79">
                  <c:v>32.0623</c:v>
                </c:pt>
                <c:pt idx="80">
                  <c:v>32.478499999999997</c:v>
                </c:pt>
                <c:pt idx="81">
                  <c:v>32.873899999999999</c:v>
                </c:pt>
                <c:pt idx="82">
                  <c:v>33.281199999999998</c:v>
                </c:pt>
                <c:pt idx="83">
                  <c:v>33.685400000000001</c:v>
                </c:pt>
                <c:pt idx="84">
                  <c:v>34.093000000000004</c:v>
                </c:pt>
                <c:pt idx="85">
                  <c:v>34.505299999999998</c:v>
                </c:pt>
                <c:pt idx="86">
                  <c:v>34.908200000000001</c:v>
                </c:pt>
                <c:pt idx="87">
                  <c:v>35.312800000000003</c:v>
                </c:pt>
                <c:pt idx="88">
                  <c:v>35.716700000000003</c:v>
                </c:pt>
                <c:pt idx="89">
                  <c:v>36.122900000000001</c:v>
                </c:pt>
                <c:pt idx="90">
                  <c:v>36.532400000000003</c:v>
                </c:pt>
                <c:pt idx="91">
                  <c:v>36.9407</c:v>
                </c:pt>
                <c:pt idx="92">
                  <c:v>37.356499999999997</c:v>
                </c:pt>
                <c:pt idx="93">
                  <c:v>37.761499999999998</c:v>
                </c:pt>
                <c:pt idx="94">
                  <c:v>38.172499999999999</c:v>
                </c:pt>
              </c:numCache>
            </c:numRef>
          </c:xVal>
          <c:yVal>
            <c:numRef>
              <c:f>FT!$J$2:$J$2000</c:f>
              <c:numCache>
                <c:formatCode>General</c:formatCode>
                <c:ptCount val="1999"/>
                <c:pt idx="0">
                  <c:v>4.8681200000000002</c:v>
                </c:pt>
                <c:pt idx="1">
                  <c:v>4.8805700000000005</c:v>
                </c:pt>
                <c:pt idx="2">
                  <c:v>4.8894500000000001</c:v>
                </c:pt>
                <c:pt idx="3">
                  <c:v>4.8884800000000004</c:v>
                </c:pt>
                <c:pt idx="4">
                  <c:v>4.8951000000000002</c:v>
                </c:pt>
                <c:pt idx="5">
                  <c:v>4.9145099999999999</c:v>
                </c:pt>
                <c:pt idx="6">
                  <c:v>4.9352099999999997</c:v>
                </c:pt>
                <c:pt idx="7">
                  <c:v>4.9560199999999996</c:v>
                </c:pt>
                <c:pt idx="8">
                  <c:v>4.9815500000000004</c:v>
                </c:pt>
                <c:pt idx="9">
                  <c:v>5.0075700000000003</c:v>
                </c:pt>
                <c:pt idx="10">
                  <c:v>5.0339500000000008</c:v>
                </c:pt>
                <c:pt idx="11">
                  <c:v>5.0609599999999997</c:v>
                </c:pt>
                <c:pt idx="12">
                  <c:v>5.0858600000000003</c:v>
                </c:pt>
                <c:pt idx="13">
                  <c:v>5.1131499999999992</c:v>
                </c:pt>
                <c:pt idx="14">
                  <c:v>5.1363300000000001</c:v>
                </c:pt>
                <c:pt idx="15">
                  <c:v>5.1597499999999998</c:v>
                </c:pt>
                <c:pt idx="16">
                  <c:v>5.1788699999999999</c:v>
                </c:pt>
                <c:pt idx="17">
                  <c:v>5.1942600000000008</c:v>
                </c:pt>
                <c:pt idx="18">
                  <c:v>5.2001600000000003</c:v>
                </c:pt>
                <c:pt idx="19">
                  <c:v>5.2022599999999999</c:v>
                </c:pt>
                <c:pt idx="20">
                  <c:v>5.1982499999999998</c:v>
                </c:pt>
                <c:pt idx="21">
                  <c:v>5.1892400000000007</c:v>
                </c:pt>
                <c:pt idx="22">
                  <c:v>5.1805699999999995</c:v>
                </c:pt>
                <c:pt idx="23">
                  <c:v>5.1707400000000003</c:v>
                </c:pt>
                <c:pt idx="24">
                  <c:v>5.1637599999999999</c:v>
                </c:pt>
                <c:pt idx="25">
                  <c:v>5.1600299999999999</c:v>
                </c:pt>
                <c:pt idx="26">
                  <c:v>5.1592500000000001</c:v>
                </c:pt>
                <c:pt idx="27">
                  <c:v>5.1586600000000002</c:v>
                </c:pt>
                <c:pt idx="28">
                  <c:v>5.1588599999999998</c:v>
                </c:pt>
                <c:pt idx="29">
                  <c:v>5.1583000000000006</c:v>
                </c:pt>
                <c:pt idx="30">
                  <c:v>5.1584099999999999</c:v>
                </c:pt>
                <c:pt idx="31">
                  <c:v>5.1564399999999999</c:v>
                </c:pt>
                <c:pt idx="32">
                  <c:v>5.1534899999999997</c:v>
                </c:pt>
                <c:pt idx="33">
                  <c:v>5.1477700000000004</c:v>
                </c:pt>
                <c:pt idx="34">
                  <c:v>5.1368400000000003</c:v>
                </c:pt>
                <c:pt idx="35">
                  <c:v>5.1189399999999994</c:v>
                </c:pt>
                <c:pt idx="36">
                  <c:v>5.0967799999999999</c:v>
                </c:pt>
                <c:pt idx="37">
                  <c:v>5.0724999999999998</c:v>
                </c:pt>
                <c:pt idx="38">
                  <c:v>5.0449299999999999</c:v>
                </c:pt>
                <c:pt idx="39">
                  <c:v>5.0162200000000006</c:v>
                </c:pt>
                <c:pt idx="40">
                  <c:v>4.98787</c:v>
                </c:pt>
                <c:pt idx="41">
                  <c:v>4.9582700000000006</c:v>
                </c:pt>
                <c:pt idx="42">
                  <c:v>4.9271599999999998</c:v>
                </c:pt>
                <c:pt idx="43">
                  <c:v>4.8944200000000002</c:v>
                </c:pt>
                <c:pt idx="44">
                  <c:v>4.8601799999999997</c:v>
                </c:pt>
                <c:pt idx="45">
                  <c:v>4.8296200000000002</c:v>
                </c:pt>
                <c:pt idx="46">
                  <c:v>4.8018000000000001</c:v>
                </c:pt>
                <c:pt idx="47">
                  <c:v>4.7759999999999998</c:v>
                </c:pt>
                <c:pt idx="48">
                  <c:v>4.7545299999999999</c:v>
                </c:pt>
                <c:pt idx="49">
                  <c:v>4.7341800000000003</c:v>
                </c:pt>
                <c:pt idx="50">
                  <c:v>4.7140700000000004</c:v>
                </c:pt>
                <c:pt idx="51">
                  <c:v>4.6911000000000005</c:v>
                </c:pt>
                <c:pt idx="52">
                  <c:v>4.6648100000000001</c:v>
                </c:pt>
                <c:pt idx="53">
                  <c:v>4.6345799999999997</c:v>
                </c:pt>
                <c:pt idx="54">
                  <c:v>4.6040299999999998</c:v>
                </c:pt>
                <c:pt idx="55">
                  <c:v>4.5719799999999999</c:v>
                </c:pt>
                <c:pt idx="56">
                  <c:v>4.5440100000000001</c:v>
                </c:pt>
                <c:pt idx="57">
                  <c:v>4.5188499999999996</c:v>
                </c:pt>
                <c:pt idx="58">
                  <c:v>4.4948600000000001</c:v>
                </c:pt>
                <c:pt idx="59">
                  <c:v>4.4763799999999998</c:v>
                </c:pt>
                <c:pt idx="60">
                  <c:v>4.4614399999999996</c:v>
                </c:pt>
                <c:pt idx="61">
                  <c:v>4.4469700000000003</c:v>
                </c:pt>
                <c:pt idx="62">
                  <c:v>4.4320199999999996</c:v>
                </c:pt>
                <c:pt idx="63">
                  <c:v>4.4167399999999999</c:v>
                </c:pt>
                <c:pt idx="64">
                  <c:v>4.4005700000000001</c:v>
                </c:pt>
                <c:pt idx="65">
                  <c:v>4.3811200000000001</c:v>
                </c:pt>
                <c:pt idx="66">
                  <c:v>4.3600699999999994</c:v>
                </c:pt>
                <c:pt idx="67">
                  <c:v>4.3414799999999998</c:v>
                </c:pt>
                <c:pt idx="68">
                  <c:v>4.3242199999999995</c:v>
                </c:pt>
                <c:pt idx="69">
                  <c:v>4.3093599999999999</c:v>
                </c:pt>
                <c:pt idx="70">
                  <c:v>4.2929699999999995</c:v>
                </c:pt>
                <c:pt idx="71">
                  <c:v>4.2861500000000001</c:v>
                </c:pt>
                <c:pt idx="72">
                  <c:v>4.2794100000000004</c:v>
                </c:pt>
                <c:pt idx="73">
                  <c:v>4.2723599999999999</c:v>
                </c:pt>
                <c:pt idx="74">
                  <c:v>4.2643900000000006</c:v>
                </c:pt>
                <c:pt idx="75">
                  <c:v>4.25528</c:v>
                </c:pt>
                <c:pt idx="76">
                  <c:v>4.2472500000000002</c:v>
                </c:pt>
                <c:pt idx="77">
                  <c:v>4.2434599999999998</c:v>
                </c:pt>
                <c:pt idx="78">
                  <c:v>4.2421600000000002</c:v>
                </c:pt>
                <c:pt idx="79">
                  <c:v>4.2404500000000001</c:v>
                </c:pt>
                <c:pt idx="80">
                  <c:v>4.2396700000000003</c:v>
                </c:pt>
                <c:pt idx="81">
                  <c:v>4.2353800000000001</c:v>
                </c:pt>
                <c:pt idx="82">
                  <c:v>4.2268800000000004</c:v>
                </c:pt>
                <c:pt idx="83">
                  <c:v>4.2167300000000001</c:v>
                </c:pt>
                <c:pt idx="84">
                  <c:v>4.2003400000000006</c:v>
                </c:pt>
                <c:pt idx="85">
                  <c:v>4.1796199999999999</c:v>
                </c:pt>
                <c:pt idx="86">
                  <c:v>4.1573700000000002</c:v>
                </c:pt>
                <c:pt idx="87">
                  <c:v>4.1359899999999996</c:v>
                </c:pt>
                <c:pt idx="88">
                  <c:v>4.1139700000000001</c:v>
                </c:pt>
                <c:pt idx="89">
                  <c:v>4.09389</c:v>
                </c:pt>
                <c:pt idx="90">
                  <c:v>4.0788700000000002</c:v>
                </c:pt>
                <c:pt idx="91">
                  <c:v>4.0691699999999997</c:v>
                </c:pt>
                <c:pt idx="92">
                  <c:v>4.0598099999999997</c:v>
                </c:pt>
                <c:pt idx="93">
                  <c:v>4.0701400000000003</c:v>
                </c:pt>
                <c:pt idx="94">
                  <c:v>4.0657500000000004</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4.8681200000000002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4.8681200000000002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4.8681200000000002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4.8681200000000002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4.8681200000000002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4.8681200000000002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4.8681200000000002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4.8681200000000002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4.8681200000000002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4.8681200000000002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4.8681200000000002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4.8681200000000002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4.8681200000000002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4.8681200000000002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4.8681200000000002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4.8681200000000002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4.8681200000000002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4.8681200000000002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4.8681200000000002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4.8681200000000002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4.8681200000000002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4.8681200000000002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4.8681200000000002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4.8681200000000002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0.389515</c:v>
                </c:pt>
                <c:pt idx="2">
                  <c:v>0.78947100000000003</c:v>
                </c:pt>
                <c:pt idx="3">
                  <c:v>1.1855800000000001</c:v>
                </c:pt>
                <c:pt idx="4">
                  <c:v>1.59595</c:v>
                </c:pt>
                <c:pt idx="5">
                  <c:v>2.00393</c:v>
                </c:pt>
                <c:pt idx="6">
                  <c:v>2.4162499999999998</c:v>
                </c:pt>
                <c:pt idx="7">
                  <c:v>2.8131699999999999</c:v>
                </c:pt>
                <c:pt idx="8">
                  <c:v>3.2191299999999998</c:v>
                </c:pt>
                <c:pt idx="9">
                  <c:v>3.6352000000000002</c:v>
                </c:pt>
                <c:pt idx="10">
                  <c:v>4.0394399999999999</c:v>
                </c:pt>
                <c:pt idx="11">
                  <c:v>4.4386000000000001</c:v>
                </c:pt>
                <c:pt idx="12">
                  <c:v>4.8502099999999997</c:v>
                </c:pt>
                <c:pt idx="13">
                  <c:v>5.2562199999999999</c:v>
                </c:pt>
                <c:pt idx="14">
                  <c:v>5.6670100000000003</c:v>
                </c:pt>
                <c:pt idx="15">
                  <c:v>6.0678900000000002</c:v>
                </c:pt>
                <c:pt idx="16">
                  <c:v>6.4745699999999999</c:v>
                </c:pt>
                <c:pt idx="17">
                  <c:v>6.8936299999999999</c:v>
                </c:pt>
                <c:pt idx="18">
                  <c:v>7.2833399999999999</c:v>
                </c:pt>
                <c:pt idx="19">
                  <c:v>7.7044199999999998</c:v>
                </c:pt>
                <c:pt idx="20">
                  <c:v>8.0929199999999994</c:v>
                </c:pt>
                <c:pt idx="21">
                  <c:v>8.5109899999999996</c:v>
                </c:pt>
                <c:pt idx="22">
                  <c:v>8.9072499999999994</c:v>
                </c:pt>
                <c:pt idx="23">
                  <c:v>9.3095700000000008</c:v>
                </c:pt>
                <c:pt idx="24">
                  <c:v>9.7197399999999998</c:v>
                </c:pt>
                <c:pt idx="25">
                  <c:v>10.1272</c:v>
                </c:pt>
                <c:pt idx="26">
                  <c:v>10.5419</c:v>
                </c:pt>
                <c:pt idx="27">
                  <c:v>10.9413</c:v>
                </c:pt>
                <c:pt idx="28">
                  <c:v>11.341799999999999</c:v>
                </c:pt>
                <c:pt idx="29">
                  <c:v>11.7499</c:v>
                </c:pt>
                <c:pt idx="30">
                  <c:v>12.154999999999999</c:v>
                </c:pt>
                <c:pt idx="31">
                  <c:v>12.5608</c:v>
                </c:pt>
                <c:pt idx="32">
                  <c:v>12.968400000000001</c:v>
                </c:pt>
                <c:pt idx="33">
                  <c:v>13.375299999999999</c:v>
                </c:pt>
                <c:pt idx="34">
                  <c:v>13.792999999999999</c:v>
                </c:pt>
                <c:pt idx="35">
                  <c:v>14.188000000000001</c:v>
                </c:pt>
                <c:pt idx="36">
                  <c:v>14.590299999999999</c:v>
                </c:pt>
                <c:pt idx="37">
                  <c:v>14.9993</c:v>
                </c:pt>
                <c:pt idx="38">
                  <c:v>15.4131</c:v>
                </c:pt>
                <c:pt idx="39">
                  <c:v>15.827</c:v>
                </c:pt>
                <c:pt idx="40">
                  <c:v>16.233899999999998</c:v>
                </c:pt>
                <c:pt idx="41">
                  <c:v>16.6404</c:v>
                </c:pt>
                <c:pt idx="42">
                  <c:v>17.046099999999999</c:v>
                </c:pt>
                <c:pt idx="43">
                  <c:v>17.444900000000001</c:v>
                </c:pt>
                <c:pt idx="44">
                  <c:v>17.844100000000001</c:v>
                </c:pt>
                <c:pt idx="45">
                  <c:v>18.254899999999999</c:v>
                </c:pt>
                <c:pt idx="46">
                  <c:v>18.662400000000002</c:v>
                </c:pt>
                <c:pt idx="47">
                  <c:v>19.068100000000001</c:v>
                </c:pt>
                <c:pt idx="48">
                  <c:v>19.4664</c:v>
                </c:pt>
                <c:pt idx="49">
                  <c:v>19.875499999999999</c:v>
                </c:pt>
                <c:pt idx="50">
                  <c:v>20.2835</c:v>
                </c:pt>
                <c:pt idx="51">
                  <c:v>20.690200000000001</c:v>
                </c:pt>
                <c:pt idx="52">
                  <c:v>21.1022</c:v>
                </c:pt>
                <c:pt idx="53">
                  <c:v>21.496700000000001</c:v>
                </c:pt>
                <c:pt idx="54">
                  <c:v>21.898800000000001</c:v>
                </c:pt>
                <c:pt idx="55">
                  <c:v>22.3155</c:v>
                </c:pt>
                <c:pt idx="56">
                  <c:v>22.716999999999999</c:v>
                </c:pt>
                <c:pt idx="57">
                  <c:v>23.126000000000001</c:v>
                </c:pt>
                <c:pt idx="58">
                  <c:v>23.534400000000002</c:v>
                </c:pt>
                <c:pt idx="59">
                  <c:v>23.944299999999998</c:v>
                </c:pt>
                <c:pt idx="60">
                  <c:v>24.360900000000001</c:v>
                </c:pt>
                <c:pt idx="61">
                  <c:v>24.762599999999999</c:v>
                </c:pt>
                <c:pt idx="62">
                  <c:v>25.169</c:v>
                </c:pt>
                <c:pt idx="63">
                  <c:v>25.571100000000001</c:v>
                </c:pt>
                <c:pt idx="64">
                  <c:v>25.9664</c:v>
                </c:pt>
                <c:pt idx="65">
                  <c:v>26.386199999999999</c:v>
                </c:pt>
                <c:pt idx="66">
                  <c:v>26.779</c:v>
                </c:pt>
                <c:pt idx="67">
                  <c:v>27.191700000000001</c:v>
                </c:pt>
                <c:pt idx="68">
                  <c:v>27.596699999999998</c:v>
                </c:pt>
                <c:pt idx="69">
                  <c:v>27.999199999999998</c:v>
                </c:pt>
                <c:pt idx="70">
                  <c:v>28.4069</c:v>
                </c:pt>
                <c:pt idx="71">
                  <c:v>28.824300000000001</c:v>
                </c:pt>
                <c:pt idx="72">
                  <c:v>29.229700000000001</c:v>
                </c:pt>
                <c:pt idx="73">
                  <c:v>29.642700000000001</c:v>
                </c:pt>
                <c:pt idx="74">
                  <c:v>30.037099999999999</c:v>
                </c:pt>
                <c:pt idx="75">
                  <c:v>30.436900000000001</c:v>
                </c:pt>
                <c:pt idx="76">
                  <c:v>30.842500000000001</c:v>
                </c:pt>
                <c:pt idx="77">
                  <c:v>31.251999999999999</c:v>
                </c:pt>
                <c:pt idx="78">
                  <c:v>31.657399999999999</c:v>
                </c:pt>
                <c:pt idx="79">
                  <c:v>32.0623</c:v>
                </c:pt>
                <c:pt idx="80">
                  <c:v>32.478499999999997</c:v>
                </c:pt>
                <c:pt idx="81">
                  <c:v>32.873899999999999</c:v>
                </c:pt>
                <c:pt idx="82">
                  <c:v>33.281199999999998</c:v>
                </c:pt>
                <c:pt idx="83">
                  <c:v>33.685400000000001</c:v>
                </c:pt>
                <c:pt idx="84">
                  <c:v>34.093000000000004</c:v>
                </c:pt>
                <c:pt idx="85">
                  <c:v>34.505299999999998</c:v>
                </c:pt>
                <c:pt idx="86">
                  <c:v>34.908200000000001</c:v>
                </c:pt>
                <c:pt idx="87">
                  <c:v>35.312800000000003</c:v>
                </c:pt>
                <c:pt idx="88">
                  <c:v>35.716700000000003</c:v>
                </c:pt>
                <c:pt idx="89">
                  <c:v>36.122900000000001</c:v>
                </c:pt>
                <c:pt idx="90">
                  <c:v>36.532400000000003</c:v>
                </c:pt>
                <c:pt idx="91">
                  <c:v>36.9407</c:v>
                </c:pt>
                <c:pt idx="92">
                  <c:v>37.356499999999997</c:v>
                </c:pt>
                <c:pt idx="93">
                  <c:v>37.761499999999998</c:v>
                </c:pt>
                <c:pt idx="94">
                  <c:v>38.172499999999999</c:v>
                </c:pt>
              </c:numCache>
            </c:numRef>
          </c:xVal>
          <c:yVal>
            <c:numRef>
              <c:f>FT!$K$2:$K$2000</c:f>
              <c:numCache>
                <c:formatCode>General</c:formatCode>
                <c:ptCount val="1999"/>
                <c:pt idx="0">
                  <c:v>25.689600000000002</c:v>
                </c:pt>
                <c:pt idx="1">
                  <c:v>24.931100000000001</c:v>
                </c:pt>
                <c:pt idx="2">
                  <c:v>24.1645</c:v>
                </c:pt>
                <c:pt idx="3">
                  <c:v>23.056099999999997</c:v>
                </c:pt>
                <c:pt idx="4">
                  <c:v>22.008299999999998</c:v>
                </c:pt>
                <c:pt idx="5">
                  <c:v>21.493499999999997</c:v>
                </c:pt>
                <c:pt idx="6">
                  <c:v>21.118400000000001</c:v>
                </c:pt>
                <c:pt idx="7">
                  <c:v>20.923300000000001</c:v>
                </c:pt>
                <c:pt idx="8">
                  <c:v>20.9803</c:v>
                </c:pt>
                <c:pt idx="9">
                  <c:v>21.1629</c:v>
                </c:pt>
                <c:pt idx="10">
                  <c:v>21.2959</c:v>
                </c:pt>
                <c:pt idx="11">
                  <c:v>21.4924</c:v>
                </c:pt>
                <c:pt idx="12">
                  <c:v>21.664400000000001</c:v>
                </c:pt>
                <c:pt idx="13">
                  <c:v>21.938700000000001</c:v>
                </c:pt>
                <c:pt idx="14">
                  <c:v>21.9955</c:v>
                </c:pt>
                <c:pt idx="15">
                  <c:v>22.126799999999999</c:v>
                </c:pt>
                <c:pt idx="16">
                  <c:v>21.974900000000002</c:v>
                </c:pt>
                <c:pt idx="17">
                  <c:v>21.828199999999999</c:v>
                </c:pt>
                <c:pt idx="18">
                  <c:v>21.693899999999999</c:v>
                </c:pt>
                <c:pt idx="19">
                  <c:v>21.599299999999999</c:v>
                </c:pt>
                <c:pt idx="20">
                  <c:v>21.5091</c:v>
                </c:pt>
                <c:pt idx="21">
                  <c:v>21.438600000000001</c:v>
                </c:pt>
                <c:pt idx="22">
                  <c:v>21.348600000000001</c:v>
                </c:pt>
                <c:pt idx="23">
                  <c:v>21.257000000000001</c:v>
                </c:pt>
                <c:pt idx="24">
                  <c:v>21.174799999999998</c:v>
                </c:pt>
                <c:pt idx="25">
                  <c:v>21.0595</c:v>
                </c:pt>
                <c:pt idx="26">
                  <c:v>20.933599999999998</c:v>
                </c:pt>
                <c:pt idx="27">
                  <c:v>20.851400000000002</c:v>
                </c:pt>
                <c:pt idx="28">
                  <c:v>20.763300000000001</c:v>
                </c:pt>
                <c:pt idx="29">
                  <c:v>20.700299999999999</c:v>
                </c:pt>
                <c:pt idx="30">
                  <c:v>20.7211</c:v>
                </c:pt>
                <c:pt idx="31">
                  <c:v>20.820699999999999</c:v>
                </c:pt>
                <c:pt idx="32">
                  <c:v>20.953399999999998</c:v>
                </c:pt>
                <c:pt idx="33">
                  <c:v>21.120799999999999</c:v>
                </c:pt>
                <c:pt idx="34">
                  <c:v>21.302699999999998</c:v>
                </c:pt>
                <c:pt idx="35">
                  <c:v>21.561900000000001</c:v>
                </c:pt>
                <c:pt idx="36">
                  <c:v>21.863700000000001</c:v>
                </c:pt>
                <c:pt idx="37">
                  <c:v>22.198999999999998</c:v>
                </c:pt>
                <c:pt idx="38">
                  <c:v>22.5472</c:v>
                </c:pt>
                <c:pt idx="39">
                  <c:v>22.841000000000001</c:v>
                </c:pt>
                <c:pt idx="40">
                  <c:v>23.1981</c:v>
                </c:pt>
                <c:pt idx="41">
                  <c:v>23.5626</c:v>
                </c:pt>
                <c:pt idx="42">
                  <c:v>23.965500000000002</c:v>
                </c:pt>
                <c:pt idx="43">
                  <c:v>24.3461</c:v>
                </c:pt>
                <c:pt idx="44">
                  <c:v>24.740500000000001</c:v>
                </c:pt>
                <c:pt idx="45">
                  <c:v>25.152799999999999</c:v>
                </c:pt>
                <c:pt idx="46">
                  <c:v>25.6023</c:v>
                </c:pt>
                <c:pt idx="47">
                  <c:v>26.022499999999997</c:v>
                </c:pt>
                <c:pt idx="48">
                  <c:v>26.391199999999998</c:v>
                </c:pt>
                <c:pt idx="49">
                  <c:v>26.741599999999998</c:v>
                </c:pt>
                <c:pt idx="50">
                  <c:v>27.076599999999999</c:v>
                </c:pt>
                <c:pt idx="51">
                  <c:v>27.411000000000001</c:v>
                </c:pt>
                <c:pt idx="52">
                  <c:v>27.720499999999998</c:v>
                </c:pt>
                <c:pt idx="53">
                  <c:v>28.1144</c:v>
                </c:pt>
                <c:pt idx="54">
                  <c:v>28.506599999999999</c:v>
                </c:pt>
                <c:pt idx="55">
                  <c:v>28.863</c:v>
                </c:pt>
                <c:pt idx="56">
                  <c:v>29.101700000000001</c:v>
                </c:pt>
                <c:pt idx="57">
                  <c:v>29.2331</c:v>
                </c:pt>
                <c:pt idx="58">
                  <c:v>29.315200000000001</c:v>
                </c:pt>
                <c:pt idx="59">
                  <c:v>29.2895</c:v>
                </c:pt>
                <c:pt idx="60">
                  <c:v>29.188300000000002</c:v>
                </c:pt>
                <c:pt idx="61">
                  <c:v>29.055599999999998</c:v>
                </c:pt>
                <c:pt idx="62">
                  <c:v>28.9285</c:v>
                </c:pt>
                <c:pt idx="63">
                  <c:v>28.782400000000003</c:v>
                </c:pt>
                <c:pt idx="64">
                  <c:v>28.632999999999996</c:v>
                </c:pt>
                <c:pt idx="65">
                  <c:v>28.439900000000002</c:v>
                </c:pt>
                <c:pt idx="66">
                  <c:v>28.236899999999999</c:v>
                </c:pt>
                <c:pt idx="67">
                  <c:v>27.976600000000001</c:v>
                </c:pt>
                <c:pt idx="68">
                  <c:v>27.680800000000001</c:v>
                </c:pt>
                <c:pt idx="69">
                  <c:v>27.4055</c:v>
                </c:pt>
                <c:pt idx="70">
                  <c:v>27.158500000000004</c:v>
                </c:pt>
                <c:pt idx="71">
                  <c:v>26.985399999999998</c:v>
                </c:pt>
                <c:pt idx="72">
                  <c:v>26.795999999999999</c:v>
                </c:pt>
                <c:pt idx="73">
                  <c:v>26.5945</c:v>
                </c:pt>
                <c:pt idx="74">
                  <c:v>26.359100000000002</c:v>
                </c:pt>
                <c:pt idx="75">
                  <c:v>26.119599999999998</c:v>
                </c:pt>
                <c:pt idx="76">
                  <c:v>25.8691</c:v>
                </c:pt>
                <c:pt idx="77">
                  <c:v>25.571500000000004</c:v>
                </c:pt>
                <c:pt idx="78">
                  <c:v>25.219399999999997</c:v>
                </c:pt>
                <c:pt idx="79">
                  <c:v>24.865000000000002</c:v>
                </c:pt>
                <c:pt idx="80">
                  <c:v>24.4682</c:v>
                </c:pt>
                <c:pt idx="81">
                  <c:v>24.140700000000002</c:v>
                </c:pt>
                <c:pt idx="82">
                  <c:v>23.934200000000001</c:v>
                </c:pt>
                <c:pt idx="83">
                  <c:v>23.822700000000001</c:v>
                </c:pt>
                <c:pt idx="84">
                  <c:v>23.906600000000001</c:v>
                </c:pt>
                <c:pt idx="85">
                  <c:v>24.063800000000001</c:v>
                </c:pt>
                <c:pt idx="86">
                  <c:v>24.276900000000001</c:v>
                </c:pt>
                <c:pt idx="87">
                  <c:v>24.4621</c:v>
                </c:pt>
                <c:pt idx="88">
                  <c:v>24.665200000000002</c:v>
                </c:pt>
                <c:pt idx="89">
                  <c:v>24.832599999999999</c:v>
                </c:pt>
                <c:pt idx="90">
                  <c:v>25.028099999999998</c:v>
                </c:pt>
                <c:pt idx="91">
                  <c:v>25.1172</c:v>
                </c:pt>
                <c:pt idx="92">
                  <c:v>25.209500000000002</c:v>
                </c:pt>
                <c:pt idx="93">
                  <c:v>25.130999999999997</c:v>
                </c:pt>
                <c:pt idx="94">
                  <c:v>25.032399999999999</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25.689600000000002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25.689600000000002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25.689600000000002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25.689600000000002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25.689600000000002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25.689600000000002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25.689600000000002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25.689600000000002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25.689600000000002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25.689600000000002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25.689600000000002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25.689600000000002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25.689600000000002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25.689600000000002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25.689600000000002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25.689600000000002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25.689600000000002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25.689600000000002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25.689600000000002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25.689600000000002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25.689600000000002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25.689600000000002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25.689600000000002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25.689600000000002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0.389515</c:v>
                </c:pt>
                <c:pt idx="2">
                  <c:v>0.78947100000000003</c:v>
                </c:pt>
                <c:pt idx="3">
                  <c:v>1.1855800000000001</c:v>
                </c:pt>
                <c:pt idx="4">
                  <c:v>1.59595</c:v>
                </c:pt>
                <c:pt idx="5">
                  <c:v>2.00393</c:v>
                </c:pt>
                <c:pt idx="6">
                  <c:v>2.4162499999999998</c:v>
                </c:pt>
                <c:pt idx="7">
                  <c:v>2.8131699999999999</c:v>
                </c:pt>
                <c:pt idx="8">
                  <c:v>3.2191299999999998</c:v>
                </c:pt>
                <c:pt idx="9">
                  <c:v>3.6352000000000002</c:v>
                </c:pt>
                <c:pt idx="10">
                  <c:v>4.0394399999999999</c:v>
                </c:pt>
                <c:pt idx="11">
                  <c:v>4.4386000000000001</c:v>
                </c:pt>
                <c:pt idx="12">
                  <c:v>4.8502099999999997</c:v>
                </c:pt>
                <c:pt idx="13">
                  <c:v>5.2562199999999999</c:v>
                </c:pt>
                <c:pt idx="14">
                  <c:v>5.6670100000000003</c:v>
                </c:pt>
                <c:pt idx="15">
                  <c:v>6.0678900000000002</c:v>
                </c:pt>
                <c:pt idx="16">
                  <c:v>6.4745699999999999</c:v>
                </c:pt>
                <c:pt idx="17">
                  <c:v>6.8936299999999999</c:v>
                </c:pt>
                <c:pt idx="18">
                  <c:v>7.2833399999999999</c:v>
                </c:pt>
                <c:pt idx="19">
                  <c:v>7.7044199999999998</c:v>
                </c:pt>
                <c:pt idx="20">
                  <c:v>8.0929199999999994</c:v>
                </c:pt>
                <c:pt idx="21">
                  <c:v>8.5109899999999996</c:v>
                </c:pt>
                <c:pt idx="22">
                  <c:v>8.9072499999999994</c:v>
                </c:pt>
                <c:pt idx="23">
                  <c:v>9.3095700000000008</c:v>
                </c:pt>
                <c:pt idx="24">
                  <c:v>9.7197399999999998</c:v>
                </c:pt>
                <c:pt idx="25">
                  <c:v>10.1272</c:v>
                </c:pt>
                <c:pt idx="26">
                  <c:v>10.5419</c:v>
                </c:pt>
                <c:pt idx="27">
                  <c:v>10.9413</c:v>
                </c:pt>
                <c:pt idx="28">
                  <c:v>11.341799999999999</c:v>
                </c:pt>
                <c:pt idx="29">
                  <c:v>11.7499</c:v>
                </c:pt>
                <c:pt idx="30">
                  <c:v>12.154999999999999</c:v>
                </c:pt>
                <c:pt idx="31">
                  <c:v>12.5608</c:v>
                </c:pt>
                <c:pt idx="32">
                  <c:v>12.968400000000001</c:v>
                </c:pt>
                <c:pt idx="33">
                  <c:v>13.375299999999999</c:v>
                </c:pt>
                <c:pt idx="34">
                  <c:v>13.792999999999999</c:v>
                </c:pt>
                <c:pt idx="35">
                  <c:v>14.188000000000001</c:v>
                </c:pt>
                <c:pt idx="36">
                  <c:v>14.590299999999999</c:v>
                </c:pt>
                <c:pt idx="37">
                  <c:v>14.9993</c:v>
                </c:pt>
                <c:pt idx="38">
                  <c:v>15.4131</c:v>
                </c:pt>
                <c:pt idx="39">
                  <c:v>15.827</c:v>
                </c:pt>
                <c:pt idx="40">
                  <c:v>16.233899999999998</c:v>
                </c:pt>
                <c:pt idx="41">
                  <c:v>16.6404</c:v>
                </c:pt>
                <c:pt idx="42">
                  <c:v>17.046099999999999</c:v>
                </c:pt>
                <c:pt idx="43">
                  <c:v>17.444900000000001</c:v>
                </c:pt>
                <c:pt idx="44">
                  <c:v>17.844100000000001</c:v>
                </c:pt>
                <c:pt idx="45">
                  <c:v>18.254899999999999</c:v>
                </c:pt>
                <c:pt idx="46">
                  <c:v>18.662400000000002</c:v>
                </c:pt>
                <c:pt idx="47">
                  <c:v>19.068100000000001</c:v>
                </c:pt>
                <c:pt idx="48">
                  <c:v>19.4664</c:v>
                </c:pt>
                <c:pt idx="49">
                  <c:v>19.875499999999999</c:v>
                </c:pt>
                <c:pt idx="50">
                  <c:v>20.2835</c:v>
                </c:pt>
                <c:pt idx="51">
                  <c:v>20.690200000000001</c:v>
                </c:pt>
                <c:pt idx="52">
                  <c:v>21.1022</c:v>
                </c:pt>
                <c:pt idx="53">
                  <c:v>21.496700000000001</c:v>
                </c:pt>
                <c:pt idx="54">
                  <c:v>21.898800000000001</c:v>
                </c:pt>
                <c:pt idx="55">
                  <c:v>22.3155</c:v>
                </c:pt>
                <c:pt idx="56">
                  <c:v>22.716999999999999</c:v>
                </c:pt>
                <c:pt idx="57">
                  <c:v>23.126000000000001</c:v>
                </c:pt>
                <c:pt idx="58">
                  <c:v>23.534400000000002</c:v>
                </c:pt>
                <c:pt idx="59">
                  <c:v>23.944299999999998</c:v>
                </c:pt>
                <c:pt idx="60">
                  <c:v>24.360900000000001</c:v>
                </c:pt>
                <c:pt idx="61">
                  <c:v>24.762599999999999</c:v>
                </c:pt>
                <c:pt idx="62">
                  <c:v>25.169</c:v>
                </c:pt>
                <c:pt idx="63">
                  <c:v>25.571100000000001</c:v>
                </c:pt>
                <c:pt idx="64">
                  <c:v>25.9664</c:v>
                </c:pt>
                <c:pt idx="65">
                  <c:v>26.386199999999999</c:v>
                </c:pt>
                <c:pt idx="66">
                  <c:v>26.779</c:v>
                </c:pt>
                <c:pt idx="67">
                  <c:v>27.191700000000001</c:v>
                </c:pt>
                <c:pt idx="68">
                  <c:v>27.596699999999998</c:v>
                </c:pt>
                <c:pt idx="69">
                  <c:v>27.999199999999998</c:v>
                </c:pt>
                <c:pt idx="70">
                  <c:v>28.4069</c:v>
                </c:pt>
                <c:pt idx="71">
                  <c:v>28.824300000000001</c:v>
                </c:pt>
                <c:pt idx="72">
                  <c:v>29.229700000000001</c:v>
                </c:pt>
                <c:pt idx="73">
                  <c:v>29.642700000000001</c:v>
                </c:pt>
                <c:pt idx="74">
                  <c:v>30.037099999999999</c:v>
                </c:pt>
                <c:pt idx="75">
                  <c:v>30.436900000000001</c:v>
                </c:pt>
                <c:pt idx="76">
                  <c:v>30.842500000000001</c:v>
                </c:pt>
                <c:pt idx="77">
                  <c:v>31.251999999999999</c:v>
                </c:pt>
                <c:pt idx="78">
                  <c:v>31.657399999999999</c:v>
                </c:pt>
                <c:pt idx="79">
                  <c:v>32.0623</c:v>
                </c:pt>
                <c:pt idx="80">
                  <c:v>32.478499999999997</c:v>
                </c:pt>
                <c:pt idx="81">
                  <c:v>32.873899999999999</c:v>
                </c:pt>
                <c:pt idx="82">
                  <c:v>33.281199999999998</c:v>
                </c:pt>
                <c:pt idx="83">
                  <c:v>33.685400000000001</c:v>
                </c:pt>
                <c:pt idx="84">
                  <c:v>34.093000000000004</c:v>
                </c:pt>
                <c:pt idx="85">
                  <c:v>34.505299999999998</c:v>
                </c:pt>
                <c:pt idx="86">
                  <c:v>34.908200000000001</c:v>
                </c:pt>
                <c:pt idx="87">
                  <c:v>35.312800000000003</c:v>
                </c:pt>
                <c:pt idx="88">
                  <c:v>35.716700000000003</c:v>
                </c:pt>
                <c:pt idx="89">
                  <c:v>36.122900000000001</c:v>
                </c:pt>
                <c:pt idx="90">
                  <c:v>36.532400000000003</c:v>
                </c:pt>
                <c:pt idx="91">
                  <c:v>36.9407</c:v>
                </c:pt>
                <c:pt idx="92">
                  <c:v>37.356499999999997</c:v>
                </c:pt>
                <c:pt idx="93">
                  <c:v>37.761499999999998</c:v>
                </c:pt>
                <c:pt idx="94">
                  <c:v>38.172499999999999</c:v>
                </c:pt>
              </c:numCache>
            </c:numRef>
          </c:xVal>
          <c:yVal>
            <c:numRef>
              <c:f>FT!$L$2:$L$2000</c:f>
              <c:numCache>
                <c:formatCode>General</c:formatCode>
                <c:ptCount val="1999"/>
                <c:pt idx="0">
                  <c:v>5.277109027715011</c:v>
                </c:pt>
                <c:pt idx="1">
                  <c:v>5.1082353085807597</c:v>
                </c:pt>
                <c:pt idx="2">
                  <c:v>4.9421714098722758</c:v>
                </c:pt>
                <c:pt idx="3">
                  <c:v>4.7164149183386241</c:v>
                </c:pt>
                <c:pt idx="4">
                  <c:v>4.4959857817000666</c:v>
                </c:pt>
                <c:pt idx="5">
                  <c:v>4.3734777220923347</c:v>
                </c:pt>
                <c:pt idx="6">
                  <c:v>4.27912895297262</c:v>
                </c:pt>
                <c:pt idx="7">
                  <c:v>4.2217949080108639</c:v>
                </c:pt>
                <c:pt idx="8">
                  <c:v>4.2116008069777475</c:v>
                </c:pt>
                <c:pt idx="9">
                  <c:v>4.2261815611164693</c:v>
                </c:pt>
                <c:pt idx="10">
                  <c:v>4.2304552091300067</c:v>
                </c:pt>
                <c:pt idx="11">
                  <c:v>4.2467041826056722</c:v>
                </c:pt>
                <c:pt idx="12">
                  <c:v>4.2597318840864666</c:v>
                </c:pt>
                <c:pt idx="13">
                  <c:v>4.2906427544664254</c:v>
                </c:pt>
                <c:pt idx="14">
                  <c:v>4.2823377781412022</c:v>
                </c:pt>
                <c:pt idx="15">
                  <c:v>4.2883473036484325</c:v>
                </c:pt>
                <c:pt idx="16">
                  <c:v>4.2431843239934581</c:v>
                </c:pt>
                <c:pt idx="17">
                  <c:v>4.2023695386830839</c:v>
                </c:pt>
                <c:pt idx="18">
                  <c:v>4.171775483831266</c:v>
                </c:pt>
                <c:pt idx="19">
                  <c:v>4.1519070557796036</c:v>
                </c:pt>
                <c:pt idx="20">
                  <c:v>4.1377578992930317</c:v>
                </c:pt>
                <c:pt idx="21">
                  <c:v>4.131356422135033</c:v>
                </c:pt>
                <c:pt idx="22">
                  <c:v>4.1208978934750427</c:v>
                </c:pt>
                <c:pt idx="23">
                  <c:v>4.1110169917652017</c:v>
                </c:pt>
                <c:pt idx="24">
                  <c:v>4.1006553364215224</c:v>
                </c:pt>
                <c:pt idx="25">
                  <c:v>4.0812747212710008</c:v>
                </c:pt>
                <c:pt idx="26">
                  <c:v>4.0574889761108688</c:v>
                </c:pt>
                <c:pt idx="27">
                  <c:v>4.0420186637615192</c:v>
                </c:pt>
                <c:pt idx="28">
                  <c:v>4.0247845454228264</c:v>
                </c:pt>
                <c:pt idx="29">
                  <c:v>4.0130081616036284</c:v>
                </c:pt>
                <c:pt idx="30">
                  <c:v>4.0169548368586447</c:v>
                </c:pt>
                <c:pt idx="31">
                  <c:v>4.03780515239196</c:v>
                </c:pt>
                <c:pt idx="32">
                  <c:v>4.0658660441758885</c:v>
                </c:pt>
                <c:pt idx="33">
                  <c:v>4.1029028103431191</c:v>
                </c:pt>
                <c:pt idx="34">
                  <c:v>4.1470437078047979</c:v>
                </c:pt>
                <c:pt idx="35">
                  <c:v>4.2121806467745282</c:v>
                </c:pt>
                <c:pt idx="36">
                  <c:v>4.2897084041296667</c:v>
                </c:pt>
                <c:pt idx="37">
                  <c:v>4.3763430261212415</c:v>
                </c:pt>
                <c:pt idx="38">
                  <c:v>4.4692790583813853</c:v>
                </c:pt>
                <c:pt idx="39">
                  <c:v>4.5534286773706096</c:v>
                </c:pt>
                <c:pt idx="40">
                  <c:v>4.6509030908985194</c:v>
                </c:pt>
                <c:pt idx="41">
                  <c:v>4.75218170853947</c:v>
                </c:pt>
                <c:pt idx="42">
                  <c:v>4.8639581422158003</c:v>
                </c:pt>
                <c:pt idx="43">
                  <c:v>4.9742563981023284</c:v>
                </c:pt>
                <c:pt idx="44">
                  <c:v>5.0904493249221225</c:v>
                </c:pt>
                <c:pt idx="45">
                  <c:v>5.2080287890144561</c:v>
                </c:pt>
                <c:pt idx="46">
                  <c:v>5.331813070098713</c:v>
                </c:pt>
                <c:pt idx="47">
                  <c:v>5.4485971524288104</c:v>
                </c:pt>
                <c:pt idx="48">
                  <c:v>5.5507484441154009</c:v>
                </c:pt>
                <c:pt idx="49">
                  <c:v>5.6486234152482577</c:v>
                </c:pt>
                <c:pt idx="50">
                  <c:v>5.7437840337542712</c:v>
                </c:pt>
                <c:pt idx="51">
                  <c:v>5.8431924282151302</c:v>
                </c:pt>
                <c:pt idx="52">
                  <c:v>5.9424713975488812</c:v>
                </c:pt>
                <c:pt idx="53">
                  <c:v>6.0662239080995475</c:v>
                </c:pt>
                <c:pt idx="54">
                  <c:v>6.1916625217472516</c:v>
                </c:pt>
                <c:pt idx="55">
                  <c:v>6.3130197419936218</c:v>
                </c:pt>
                <c:pt idx="56">
                  <c:v>6.4044093212823032</c:v>
                </c:pt>
                <c:pt idx="57">
                  <c:v>6.4691459110171845</c:v>
                </c:pt>
                <c:pt idx="58">
                  <c:v>6.5219383918520268</c:v>
                </c:pt>
                <c:pt idx="59">
                  <c:v>6.5431218976047614</c:v>
                </c:pt>
                <c:pt idx="60">
                  <c:v>6.5423495553005315</c:v>
                </c:pt>
                <c:pt idx="61">
                  <c:v>6.5337971697582837</c:v>
                </c:pt>
                <c:pt idx="62">
                  <c:v>6.5271591734694345</c:v>
                </c:pt>
                <c:pt idx="63">
                  <c:v>6.5166616101468513</c:v>
                </c:pt>
                <c:pt idx="64">
                  <c:v>6.5066570921494247</c:v>
                </c:pt>
                <c:pt idx="65">
                  <c:v>6.4914679351398732</c:v>
                </c:pt>
                <c:pt idx="66">
                  <c:v>6.4762492345306386</c:v>
                </c:pt>
                <c:pt idx="67">
                  <c:v>6.4440236969881246</c:v>
                </c:pt>
                <c:pt idx="68">
                  <c:v>6.4013394323138053</c:v>
                </c:pt>
                <c:pt idx="69">
                  <c:v>6.3595290251916756</c:v>
                </c:pt>
                <c:pt idx="70">
                  <c:v>6.3262729532235271</c:v>
                </c:pt>
                <c:pt idx="71">
                  <c:v>6.2959532447534494</c:v>
                </c:pt>
                <c:pt idx="72">
                  <c:v>6.2616108295302384</c:v>
                </c:pt>
                <c:pt idx="73">
                  <c:v>6.2247797470250639</c:v>
                </c:pt>
                <c:pt idx="74">
                  <c:v>6.1812123187607133</c:v>
                </c:pt>
                <c:pt idx="75">
                  <c:v>6.1381624710947333</c:v>
                </c:pt>
                <c:pt idx="76">
                  <c:v>6.090788157042792</c:v>
                </c:pt>
                <c:pt idx="77">
                  <c:v>6.0260966286945097</c:v>
                </c:pt>
                <c:pt idx="78">
                  <c:v>5.9449431421728542</c:v>
                </c:pt>
                <c:pt idx="79">
                  <c:v>5.8637644589607243</c:v>
                </c:pt>
                <c:pt idx="80">
                  <c:v>5.7712510643517065</c:v>
                </c:pt>
                <c:pt idx="81">
                  <c:v>5.699771921291596</c:v>
                </c:pt>
                <c:pt idx="82">
                  <c:v>5.6623798167915806</c:v>
                </c:pt>
                <c:pt idx="83">
                  <c:v>5.6495673187517346</c:v>
                </c:pt>
                <c:pt idx="84">
                  <c:v>5.6915868715389699</c:v>
                </c:pt>
                <c:pt idx="85">
                  <c:v>5.7574133533670526</c:v>
                </c:pt>
                <c:pt idx="86">
                  <c:v>5.839485059063783</c:v>
                </c:pt>
                <c:pt idx="87">
                  <c:v>5.914448535900716</c:v>
                </c:pt>
                <c:pt idx="88">
                  <c:v>5.9954739582447125</c:v>
                </c:pt>
                <c:pt idx="89">
                  <c:v>6.0657711858403616</c:v>
                </c:pt>
                <c:pt idx="90">
                  <c:v>6.1360376771017453</c:v>
                </c:pt>
                <c:pt idx="91">
                  <c:v>6.1725609890960573</c:v>
                </c:pt>
                <c:pt idx="92">
                  <c:v>6.2095270468322417</c:v>
                </c:pt>
                <c:pt idx="93">
                  <c:v>6.174480484700771</c:v>
                </c:pt>
                <c:pt idx="94">
                  <c:v>6.1568960216442221</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3.6904174314746668E-3</c:v>
                </c:pt>
                <c:pt idx="7">
                  <c:v>0</c:v>
                </c:pt>
                <c:pt idx="8">
                  <c:v>6.156609258494857E-3</c:v>
                </c:pt>
                <c:pt idx="9">
                  <c:v>0</c:v>
                </c:pt>
                <c:pt idx="10">
                  <c:v>0</c:v>
                </c:pt>
                <c:pt idx="11">
                  <c:v>5.8106320753888441E-3</c:v>
                </c:pt>
                <c:pt idx="12">
                  <c:v>0</c:v>
                </c:pt>
                <c:pt idx="13">
                  <c:v>9.3414015088307874E-3</c:v>
                </c:pt>
                <c:pt idx="14">
                  <c:v>0</c:v>
                </c:pt>
                <c:pt idx="15">
                  <c:v>0</c:v>
                </c:pt>
                <c:pt idx="16">
                  <c:v>8.3389248482825858E-3</c:v>
                </c:pt>
                <c:pt idx="17">
                  <c:v>0</c:v>
                </c:pt>
                <c:pt idx="18">
                  <c:v>0</c:v>
                </c:pt>
                <c:pt idx="19">
                  <c:v>1.5285035525148644E-2</c:v>
                </c:pt>
                <c:pt idx="20">
                  <c:v>0</c:v>
                </c:pt>
                <c:pt idx="21">
                  <c:v>1.6642368460342692E-2</c:v>
                </c:pt>
                <c:pt idx="22">
                  <c:v>0</c:v>
                </c:pt>
                <c:pt idx="23">
                  <c:v>0</c:v>
                </c:pt>
                <c:pt idx="24">
                  <c:v>4.0798591289532157E-2</c:v>
                </c:pt>
                <c:pt idx="25">
                  <c:v>0</c:v>
                </c:pt>
                <c:pt idx="26">
                  <c:v>7.0934105020946214E-2</c:v>
                </c:pt>
                <c:pt idx="27">
                  <c:v>0</c:v>
                </c:pt>
                <c:pt idx="28">
                  <c:v>0</c:v>
                </c:pt>
                <c:pt idx="29">
                  <c:v>7.2779304954199334E-2</c:v>
                </c:pt>
                <c:pt idx="30">
                  <c:v>0</c:v>
                </c:pt>
                <c:pt idx="31">
                  <c:v>8.0098012523822495E-2</c:v>
                </c:pt>
                <c:pt idx="32">
                  <c:v>0</c:v>
                </c:pt>
                <c:pt idx="33">
                  <c:v>0</c:v>
                </c:pt>
                <c:pt idx="34">
                  <c:v>6.5079086270342423E-2</c:v>
                </c:pt>
                <c:pt idx="35">
                  <c:v>0</c:v>
                </c:pt>
                <c:pt idx="36">
                  <c:v>0</c:v>
                </c:pt>
                <c:pt idx="37">
                  <c:v>6.3952469195436623E-2</c:v>
                </c:pt>
                <c:pt idx="38">
                  <c:v>0</c:v>
                </c:pt>
                <c:pt idx="39">
                  <c:v>8.3451340646215191E-2</c:v>
                </c:pt>
                <c:pt idx="40">
                  <c:v>0</c:v>
                </c:pt>
                <c:pt idx="41">
                  <c:v>0</c:v>
                </c:pt>
                <c:pt idx="42">
                  <c:v>8.946628843434655E-2</c:v>
                </c:pt>
                <c:pt idx="43">
                  <c:v>0</c:v>
                </c:pt>
                <c:pt idx="44">
                  <c:v>0.13154229205273002</c:v>
                </c:pt>
                <c:pt idx="45">
                  <c:v>0</c:v>
                </c:pt>
                <c:pt idx="46">
                  <c:v>0</c:v>
                </c:pt>
                <c:pt idx="47">
                  <c:v>0.21186162317873231</c:v>
                </c:pt>
                <c:pt idx="48">
                  <c:v>0</c:v>
                </c:pt>
                <c:pt idx="49">
                  <c:v>0.20909426240306331</c:v>
                </c:pt>
                <c:pt idx="50">
                  <c:v>0</c:v>
                </c:pt>
                <c:pt idx="51">
                  <c:v>0</c:v>
                </c:pt>
                <c:pt idx="52">
                  <c:v>0.23345423886600564</c:v>
                </c:pt>
                <c:pt idx="53">
                  <c:v>0</c:v>
                </c:pt>
                <c:pt idx="54">
                  <c:v>0</c:v>
                </c:pt>
                <c:pt idx="55">
                  <c:v>0.25905693684515602</c:v>
                </c:pt>
                <c:pt idx="56">
                  <c:v>0</c:v>
                </c:pt>
                <c:pt idx="57">
                  <c:v>0.36040153517824053</c:v>
                </c:pt>
                <c:pt idx="58">
                  <c:v>0</c:v>
                </c:pt>
                <c:pt idx="59">
                  <c:v>0</c:v>
                </c:pt>
                <c:pt idx="60">
                  <c:v>0.40263738000930943</c:v>
                </c:pt>
                <c:pt idx="61">
                  <c:v>0</c:v>
                </c:pt>
                <c:pt idx="62">
                  <c:v>0.39416491748856081</c:v>
                </c:pt>
                <c:pt idx="63">
                  <c:v>0</c:v>
                </c:pt>
                <c:pt idx="64">
                  <c:v>0</c:v>
                </c:pt>
                <c:pt idx="65">
                  <c:v>0.32166990154835196</c:v>
                </c:pt>
                <c:pt idx="66">
                  <c:v>0</c:v>
                </c:pt>
                <c:pt idx="67">
                  <c:v>0.39396116385480795</c:v>
                </c:pt>
                <c:pt idx="68">
                  <c:v>0</c:v>
                </c:pt>
                <c:pt idx="69">
                  <c:v>0</c:v>
                </c:pt>
                <c:pt idx="70">
                  <c:v>0.386128066184801</c:v>
                </c:pt>
                <c:pt idx="71">
                  <c:v>0</c:v>
                </c:pt>
                <c:pt idx="72">
                  <c:v>0</c:v>
                </c:pt>
                <c:pt idx="73">
                  <c:v>0.41212948894724361</c:v>
                </c:pt>
                <c:pt idx="74">
                  <c:v>0</c:v>
                </c:pt>
                <c:pt idx="75">
                  <c:v>0.42486848229890306</c:v>
                </c:pt>
                <c:pt idx="76">
                  <c:v>0</c:v>
                </c:pt>
                <c:pt idx="77">
                  <c:v>0</c:v>
                </c:pt>
                <c:pt idx="78">
                  <c:v>0.49369066334103268</c:v>
                </c:pt>
                <c:pt idx="79">
                  <c:v>0</c:v>
                </c:pt>
                <c:pt idx="80">
                  <c:v>0.47834415042638961</c:v>
                </c:pt>
                <c:pt idx="81">
                  <c:v>0</c:v>
                </c:pt>
                <c:pt idx="82">
                  <c:v>0</c:v>
                </c:pt>
                <c:pt idx="83">
                  <c:v>0.49093208504957714</c:v>
                </c:pt>
                <c:pt idx="84">
                  <c:v>0</c:v>
                </c:pt>
                <c:pt idx="85">
                  <c:v>0</c:v>
                </c:pt>
                <c:pt idx="86">
                  <c:v>0.49063962832526808</c:v>
                </c:pt>
                <c:pt idx="87">
                  <c:v>0</c:v>
                </c:pt>
                <c:pt idx="88">
                  <c:v>0.52306368179303198</c:v>
                </c:pt>
                <c:pt idx="89">
                  <c:v>0</c:v>
                </c:pt>
                <c:pt idx="90">
                  <c:v>0</c:v>
                </c:pt>
                <c:pt idx="91">
                  <c:v>0.46902944766956783</c:v>
                </c:pt>
                <c:pt idx="92">
                  <c:v>0</c:v>
                </c:pt>
                <c:pt idx="93">
                  <c:v>0.43917778382793354</c:v>
                </c:pt>
                <c:pt idx="94">
                  <c:v>0</c:v>
                </c:pt>
                <c:pt idx="95">
                  <c:v>0</c:v>
                </c:pt>
                <c:pt idx="96">
                  <c:v>0.44097819309169795</c:v>
                </c:pt>
                <c:pt idx="97">
                  <c:v>0</c:v>
                </c:pt>
                <c:pt idx="98">
                  <c:v>0.41276797554956396</c:v>
                </c:pt>
                <c:pt idx="99">
                  <c:v>0</c:v>
                </c:pt>
                <c:pt idx="100">
                  <c:v>0</c:v>
                </c:pt>
                <c:pt idx="101">
                  <c:v>0.44796026804141814</c:v>
                </c:pt>
                <c:pt idx="102">
                  <c:v>0</c:v>
                </c:pt>
                <c:pt idx="103">
                  <c:v>0</c:v>
                </c:pt>
                <c:pt idx="104">
                  <c:v>0.48887347074993631</c:v>
                </c:pt>
                <c:pt idx="105">
                  <c:v>0</c:v>
                </c:pt>
                <c:pt idx="106">
                  <c:v>0.57301757375091111</c:v>
                </c:pt>
                <c:pt idx="107">
                  <c:v>0</c:v>
                </c:pt>
                <c:pt idx="108">
                  <c:v>0</c:v>
                </c:pt>
                <c:pt idx="109">
                  <c:v>0.64829839368363729</c:v>
                </c:pt>
                <c:pt idx="110">
                  <c:v>0</c:v>
                </c:pt>
                <c:pt idx="111">
                  <c:v>0.56434135759640969</c:v>
                </c:pt>
                <c:pt idx="112">
                  <c:v>0</c:v>
                </c:pt>
                <c:pt idx="113">
                  <c:v>0</c:v>
                </c:pt>
                <c:pt idx="114">
                  <c:v>0.59667670797361738</c:v>
                </c:pt>
                <c:pt idx="115">
                  <c:v>0</c:v>
                </c:pt>
                <c:pt idx="116">
                  <c:v>0.65115445754986256</c:v>
                </c:pt>
                <c:pt idx="117">
                  <c:v>0</c:v>
                </c:pt>
                <c:pt idx="118">
                  <c:v>0</c:v>
                </c:pt>
                <c:pt idx="119">
                  <c:v>0.68868903858145314</c:v>
                </c:pt>
                <c:pt idx="120">
                  <c:v>0</c:v>
                </c:pt>
                <c:pt idx="121">
                  <c:v>0</c:v>
                </c:pt>
                <c:pt idx="122">
                  <c:v>0.78857837928036323</c:v>
                </c:pt>
                <c:pt idx="123">
                  <c:v>0</c:v>
                </c:pt>
                <c:pt idx="124">
                  <c:v>0.80782870642790028</c:v>
                </c:pt>
                <c:pt idx="125">
                  <c:v>0</c:v>
                </c:pt>
                <c:pt idx="126">
                  <c:v>0</c:v>
                </c:pt>
                <c:pt idx="127">
                  <c:v>0.826494120126819</c:v>
                </c:pt>
                <c:pt idx="128">
                  <c:v>0</c:v>
                </c:pt>
                <c:pt idx="129">
                  <c:v>0.90691444982127634</c:v>
                </c:pt>
                <c:pt idx="130">
                  <c:v>0</c:v>
                </c:pt>
                <c:pt idx="131">
                  <c:v>0</c:v>
                </c:pt>
                <c:pt idx="132">
                  <c:v>0.93891782229521437</c:v>
                </c:pt>
                <c:pt idx="133">
                  <c:v>0</c:v>
                </c:pt>
                <c:pt idx="134">
                  <c:v>1</c:v>
                </c:pt>
                <c:pt idx="135">
                  <c:v>0</c:v>
                </c:pt>
                <c:pt idx="136">
                  <c:v>0</c:v>
                </c:pt>
                <c:pt idx="137">
                  <c:v>0.9841300510262333</c:v>
                </c:pt>
                <c:pt idx="138">
                  <c:v>0</c:v>
                </c:pt>
                <c:pt idx="139">
                  <c:v>0</c:v>
                </c:pt>
                <c:pt idx="140">
                  <c:v>0.97277429893819767</c:v>
                </c:pt>
                <c:pt idx="141">
                  <c:v>0</c:v>
                </c:pt>
                <c:pt idx="142">
                  <c:v>0.96242853253471283</c:v>
                </c:pt>
                <c:pt idx="143">
                  <c:v>0</c:v>
                </c:pt>
                <c:pt idx="144">
                  <c:v>0</c:v>
                </c:pt>
                <c:pt idx="145">
                  <c:v>0.95751912385937477</c:v>
                </c:pt>
                <c:pt idx="146">
                  <c:v>0</c:v>
                </c:pt>
                <c:pt idx="147">
                  <c:v>0.81769319269648599</c:v>
                </c:pt>
                <c:pt idx="148">
                  <c:v>0</c:v>
                </c:pt>
                <c:pt idx="149">
                  <c:v>0</c:v>
                </c:pt>
                <c:pt idx="150">
                  <c:v>0.76043929986035852</c:v>
                </c:pt>
                <c:pt idx="151">
                  <c:v>0</c:v>
                </c:pt>
                <c:pt idx="152">
                  <c:v>0.72452860015984122</c:v>
                </c:pt>
                <c:pt idx="153">
                  <c:v>0</c:v>
                </c:pt>
                <c:pt idx="154">
                  <c:v>0</c:v>
                </c:pt>
                <c:pt idx="155">
                  <c:v>0.72588549397082458</c:v>
                </c:pt>
                <c:pt idx="156">
                  <c:v>0</c:v>
                </c:pt>
                <c:pt idx="157">
                  <c:v>0</c:v>
                </c:pt>
                <c:pt idx="158">
                  <c:v>0.70370796483493314</c:v>
                </c:pt>
                <c:pt idx="159">
                  <c:v>0</c:v>
                </c:pt>
                <c:pt idx="160">
                  <c:v>0.60510437982487719</c:v>
                </c:pt>
                <c:pt idx="161">
                  <c:v>0</c:v>
                </c:pt>
                <c:pt idx="162">
                  <c:v>0</c:v>
                </c:pt>
                <c:pt idx="163">
                  <c:v>0.60150268304892718</c:v>
                </c:pt>
                <c:pt idx="164">
                  <c:v>0</c:v>
                </c:pt>
                <c:pt idx="165">
                  <c:v>0.55101657254771086</c:v>
                </c:pt>
                <c:pt idx="166">
                  <c:v>0</c:v>
                </c:pt>
                <c:pt idx="167">
                  <c:v>0</c:v>
                </c:pt>
                <c:pt idx="168">
                  <c:v>0.48163494726118233</c:v>
                </c:pt>
                <c:pt idx="169">
                  <c:v>0</c:v>
                </c:pt>
                <c:pt idx="170">
                  <c:v>0</c:v>
                </c:pt>
                <c:pt idx="171">
                  <c:v>0.42991577597639269</c:v>
                </c:pt>
                <c:pt idx="172">
                  <c:v>0</c:v>
                </c:pt>
                <c:pt idx="173">
                  <c:v>0.41648472286871058</c:v>
                </c:pt>
                <c:pt idx="174">
                  <c:v>0</c:v>
                </c:pt>
                <c:pt idx="175">
                  <c:v>0</c:v>
                </c:pt>
                <c:pt idx="176">
                  <c:v>0.37635140475834988</c:v>
                </c:pt>
                <c:pt idx="177">
                  <c:v>0</c:v>
                </c:pt>
                <c:pt idx="178">
                  <c:v>0.29337888515145394</c:v>
                </c:pt>
                <c:pt idx="179">
                  <c:v>0</c:v>
                </c:pt>
                <c:pt idx="180">
                  <c:v>0</c:v>
                </c:pt>
                <c:pt idx="181">
                  <c:v>0.26790089844813503</c:v>
                </c:pt>
                <c:pt idx="182">
                  <c:v>0</c:v>
                </c:pt>
                <c:pt idx="183">
                  <c:v>0.2155520230452386</c:v>
                </c:pt>
                <c:pt idx="184">
                  <c:v>0</c:v>
                </c:pt>
                <c:pt idx="185">
                  <c:v>0</c:v>
                </c:pt>
                <c:pt idx="186">
                  <c:v>0.15489140458270026</c:v>
                </c:pt>
                <c:pt idx="187">
                  <c:v>0</c:v>
                </c:pt>
                <c:pt idx="188">
                  <c:v>0</c:v>
                </c:pt>
                <c:pt idx="189">
                  <c:v>0.11380869992886188</c:v>
                </c:pt>
                <c:pt idx="190">
                  <c:v>0</c:v>
                </c:pt>
                <c:pt idx="191">
                  <c:v>6.9479198686140359E-2</c:v>
                </c:pt>
                <c:pt idx="192">
                  <c:v>0</c:v>
                </c:pt>
                <c:pt idx="193">
                  <c:v>0</c:v>
                </c:pt>
                <c:pt idx="194">
                  <c:v>5.3892484828258515E-2</c:v>
                </c:pt>
                <c:pt idx="195">
                  <c:v>0</c:v>
                </c:pt>
                <c:pt idx="196">
                  <c:v>4.3708403959143882E-2</c:v>
                </c:pt>
                <c:pt idx="197">
                  <c:v>0</c:v>
                </c:pt>
                <c:pt idx="198">
                  <c:v>0</c:v>
                </c:pt>
                <c:pt idx="199">
                  <c:v>2.9230566558056611E-2</c:v>
                </c:pt>
                <c:pt idx="200">
                  <c:v>0</c:v>
                </c:pt>
                <c:pt idx="201">
                  <c:v>1.518746212553683E-2</c:v>
                </c:pt>
                <c:pt idx="202">
                  <c:v>0</c:v>
                </c:pt>
                <c:pt idx="203">
                  <c:v>0</c:v>
                </c:pt>
                <c:pt idx="204">
                  <c:v>5.3670727101868031E-3</c:v>
                </c:pt>
                <c:pt idx="205">
                  <c:v>0</c:v>
                </c:pt>
                <c:pt idx="206">
                  <c:v>0</c:v>
                </c:pt>
                <c:pt idx="207">
                  <c:v>1.791978078919403E-3</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0.9069885742028192</c:v>
                </c:pt>
                <c:pt idx="4">
                  <c:v>0</c:v>
                </c:pt>
                <c:pt idx="5">
                  <c:v>0</c:v>
                </c:pt>
                <c:pt idx="6">
                  <c:v>1</c:v>
                </c:pt>
                <c:pt idx="7">
                  <c:v>0</c:v>
                </c:pt>
                <c:pt idx="8">
                  <c:v>0.86253492421134692</c:v>
                </c:pt>
                <c:pt idx="9">
                  <c:v>0</c:v>
                </c:pt>
                <c:pt idx="10">
                  <c:v>0</c:v>
                </c:pt>
                <c:pt idx="11">
                  <c:v>0.79632629606966099</c:v>
                </c:pt>
                <c:pt idx="12">
                  <c:v>0</c:v>
                </c:pt>
                <c:pt idx="13">
                  <c:v>0.70617108392371752</c:v>
                </c:pt>
                <c:pt idx="14">
                  <c:v>0</c:v>
                </c:pt>
                <c:pt idx="15">
                  <c:v>0</c:v>
                </c:pt>
                <c:pt idx="16">
                  <c:v>0.65392545053399387</c:v>
                </c:pt>
                <c:pt idx="17">
                  <c:v>0</c:v>
                </c:pt>
                <c:pt idx="18">
                  <c:v>0</c:v>
                </c:pt>
                <c:pt idx="19">
                  <c:v>0.58655655310953769</c:v>
                </c:pt>
                <c:pt idx="20">
                  <c:v>0</c:v>
                </c:pt>
                <c:pt idx="21">
                  <c:v>0.5257833016732083</c:v>
                </c:pt>
                <c:pt idx="22">
                  <c:v>0</c:v>
                </c:pt>
                <c:pt idx="23">
                  <c:v>0</c:v>
                </c:pt>
                <c:pt idx="24">
                  <c:v>0.47125933710101792</c:v>
                </c:pt>
                <c:pt idx="25">
                  <c:v>0</c:v>
                </c:pt>
                <c:pt idx="26">
                  <c:v>0.42836103751720028</c:v>
                </c:pt>
                <c:pt idx="27">
                  <c:v>0</c:v>
                </c:pt>
                <c:pt idx="28">
                  <c:v>0</c:v>
                </c:pt>
                <c:pt idx="29">
                  <c:v>0.38341614697157983</c:v>
                </c:pt>
                <c:pt idx="30">
                  <c:v>0</c:v>
                </c:pt>
                <c:pt idx="31">
                  <c:v>0.34903704064051322</c:v>
                </c:pt>
                <c:pt idx="32">
                  <c:v>0</c:v>
                </c:pt>
                <c:pt idx="33">
                  <c:v>0</c:v>
                </c:pt>
                <c:pt idx="34">
                  <c:v>0.32512509838762044</c:v>
                </c:pt>
                <c:pt idx="35">
                  <c:v>0</c:v>
                </c:pt>
                <c:pt idx="36">
                  <c:v>0</c:v>
                </c:pt>
                <c:pt idx="37">
                  <c:v>0.30678837607669179</c:v>
                </c:pt>
                <c:pt idx="38">
                  <c:v>0</c:v>
                </c:pt>
                <c:pt idx="39">
                  <c:v>0.29462173922628815</c:v>
                </c:pt>
                <c:pt idx="40">
                  <c:v>0</c:v>
                </c:pt>
                <c:pt idx="41">
                  <c:v>0</c:v>
                </c:pt>
                <c:pt idx="42">
                  <c:v>0.28008246355052557</c:v>
                </c:pt>
                <c:pt idx="43">
                  <c:v>0</c:v>
                </c:pt>
                <c:pt idx="44">
                  <c:v>0.27074855936650694</c:v>
                </c:pt>
                <c:pt idx="45">
                  <c:v>0</c:v>
                </c:pt>
                <c:pt idx="46">
                  <c:v>0</c:v>
                </c:pt>
                <c:pt idx="47">
                  <c:v>0.26405100673825854</c:v>
                </c:pt>
                <c:pt idx="48">
                  <c:v>0</c:v>
                </c:pt>
                <c:pt idx="49">
                  <c:v>0.25626909972711259</c:v>
                </c:pt>
                <c:pt idx="50">
                  <c:v>0</c:v>
                </c:pt>
                <c:pt idx="51">
                  <c:v>0</c:v>
                </c:pt>
                <c:pt idx="52">
                  <c:v>0.24902727205033182</c:v>
                </c:pt>
                <c:pt idx="53">
                  <c:v>0</c:v>
                </c:pt>
                <c:pt idx="54">
                  <c:v>0</c:v>
                </c:pt>
                <c:pt idx="55">
                  <c:v>0.24297597618315786</c:v>
                </c:pt>
                <c:pt idx="56">
                  <c:v>0</c:v>
                </c:pt>
                <c:pt idx="57">
                  <c:v>0.23767120046530887</c:v>
                </c:pt>
                <c:pt idx="58">
                  <c:v>0</c:v>
                </c:pt>
                <c:pt idx="59">
                  <c:v>0</c:v>
                </c:pt>
                <c:pt idx="60">
                  <c:v>0.23062567882672219</c:v>
                </c:pt>
                <c:pt idx="61">
                  <c:v>0</c:v>
                </c:pt>
                <c:pt idx="62">
                  <c:v>0.22527708583944886</c:v>
                </c:pt>
                <c:pt idx="63">
                  <c:v>0</c:v>
                </c:pt>
                <c:pt idx="64">
                  <c:v>0</c:v>
                </c:pt>
                <c:pt idx="65">
                  <c:v>0.21847844402632444</c:v>
                </c:pt>
                <c:pt idx="66">
                  <c:v>0</c:v>
                </c:pt>
                <c:pt idx="67">
                  <c:v>0.21036877082733119</c:v>
                </c:pt>
                <c:pt idx="68">
                  <c:v>0</c:v>
                </c:pt>
                <c:pt idx="69">
                  <c:v>0</c:v>
                </c:pt>
                <c:pt idx="70">
                  <c:v>0.20426354793810722</c:v>
                </c:pt>
                <c:pt idx="71">
                  <c:v>0</c:v>
                </c:pt>
                <c:pt idx="72">
                  <c:v>0</c:v>
                </c:pt>
                <c:pt idx="73">
                  <c:v>0.19577894638844062</c:v>
                </c:pt>
                <c:pt idx="74">
                  <c:v>0</c:v>
                </c:pt>
                <c:pt idx="75">
                  <c:v>0.18702047230745653</c:v>
                </c:pt>
                <c:pt idx="76">
                  <c:v>0</c:v>
                </c:pt>
                <c:pt idx="77">
                  <c:v>0</c:v>
                </c:pt>
                <c:pt idx="78">
                  <c:v>0.181054300223735</c:v>
                </c:pt>
                <c:pt idx="79">
                  <c:v>0</c:v>
                </c:pt>
                <c:pt idx="80">
                  <c:v>0.1732428814099575</c:v>
                </c:pt>
                <c:pt idx="81">
                  <c:v>0</c:v>
                </c:pt>
                <c:pt idx="82">
                  <c:v>0</c:v>
                </c:pt>
                <c:pt idx="83">
                  <c:v>0.16873432378379613</c:v>
                </c:pt>
                <c:pt idx="84">
                  <c:v>0</c:v>
                </c:pt>
                <c:pt idx="85">
                  <c:v>0</c:v>
                </c:pt>
                <c:pt idx="86">
                  <c:v>0.16118158784825753</c:v>
                </c:pt>
                <c:pt idx="87">
                  <c:v>0</c:v>
                </c:pt>
                <c:pt idx="88">
                  <c:v>0.15426498223840751</c:v>
                </c:pt>
                <c:pt idx="89">
                  <c:v>0</c:v>
                </c:pt>
                <c:pt idx="90">
                  <c:v>0</c:v>
                </c:pt>
                <c:pt idx="91">
                  <c:v>0.14653529226640041</c:v>
                </c:pt>
                <c:pt idx="92">
                  <c:v>0</c:v>
                </c:pt>
                <c:pt idx="93">
                  <c:v>0.13775409626614887</c:v>
                </c:pt>
                <c:pt idx="94">
                  <c:v>0</c:v>
                </c:pt>
                <c:pt idx="95">
                  <c:v>0</c:v>
                </c:pt>
                <c:pt idx="96">
                  <c:v>0.13119895601956486</c:v>
                </c:pt>
                <c:pt idx="97">
                  <c:v>0</c:v>
                </c:pt>
                <c:pt idx="98">
                  <c:v>0.12400345636760475</c:v>
                </c:pt>
                <c:pt idx="99">
                  <c:v>0</c:v>
                </c:pt>
                <c:pt idx="100">
                  <c:v>0</c:v>
                </c:pt>
                <c:pt idx="101">
                  <c:v>0.11608505101325288</c:v>
                </c:pt>
                <c:pt idx="102">
                  <c:v>0</c:v>
                </c:pt>
                <c:pt idx="103">
                  <c:v>0</c:v>
                </c:pt>
                <c:pt idx="104">
                  <c:v>0.1084884978082899</c:v>
                </c:pt>
                <c:pt idx="105">
                  <c:v>0</c:v>
                </c:pt>
                <c:pt idx="106">
                  <c:v>0.1003628091595927</c:v>
                </c:pt>
                <c:pt idx="107">
                  <c:v>0</c:v>
                </c:pt>
                <c:pt idx="108">
                  <c:v>0</c:v>
                </c:pt>
                <c:pt idx="109">
                  <c:v>9.3299595453911172E-2</c:v>
                </c:pt>
                <c:pt idx="110">
                  <c:v>0</c:v>
                </c:pt>
                <c:pt idx="111">
                  <c:v>8.6478198355999084E-2</c:v>
                </c:pt>
                <c:pt idx="112">
                  <c:v>0</c:v>
                </c:pt>
                <c:pt idx="113">
                  <c:v>0</c:v>
                </c:pt>
                <c:pt idx="114">
                  <c:v>7.9476502328216805E-2</c:v>
                </c:pt>
                <c:pt idx="115">
                  <c:v>0</c:v>
                </c:pt>
                <c:pt idx="116">
                  <c:v>7.3279440844596769E-2</c:v>
                </c:pt>
                <c:pt idx="117">
                  <c:v>0</c:v>
                </c:pt>
                <c:pt idx="118">
                  <c:v>0</c:v>
                </c:pt>
                <c:pt idx="119">
                  <c:v>6.7328416707053557E-2</c:v>
                </c:pt>
                <c:pt idx="120">
                  <c:v>0</c:v>
                </c:pt>
                <c:pt idx="121">
                  <c:v>0</c:v>
                </c:pt>
                <c:pt idx="122">
                  <c:v>6.2072504793561731E-2</c:v>
                </c:pt>
                <c:pt idx="123">
                  <c:v>0</c:v>
                </c:pt>
                <c:pt idx="124">
                  <c:v>5.6037224376091675E-2</c:v>
                </c:pt>
                <c:pt idx="125">
                  <c:v>0</c:v>
                </c:pt>
                <c:pt idx="126">
                  <c:v>0</c:v>
                </c:pt>
                <c:pt idx="127">
                  <c:v>5.1357626751920245E-2</c:v>
                </c:pt>
                <c:pt idx="128">
                  <c:v>0</c:v>
                </c:pt>
                <c:pt idx="129">
                  <c:v>4.6220512773159451E-2</c:v>
                </c:pt>
                <c:pt idx="130">
                  <c:v>0</c:v>
                </c:pt>
                <c:pt idx="131">
                  <c:v>0</c:v>
                </c:pt>
                <c:pt idx="132">
                  <c:v>4.1697632997445146E-2</c:v>
                </c:pt>
                <c:pt idx="133">
                  <c:v>0</c:v>
                </c:pt>
                <c:pt idx="134">
                  <c:v>3.6868899839285797E-2</c:v>
                </c:pt>
                <c:pt idx="135">
                  <c:v>0</c:v>
                </c:pt>
                <c:pt idx="136">
                  <c:v>0</c:v>
                </c:pt>
                <c:pt idx="137">
                  <c:v>3.2546546840072951E-2</c:v>
                </c:pt>
                <c:pt idx="138">
                  <c:v>0</c:v>
                </c:pt>
                <c:pt idx="139">
                  <c:v>0</c:v>
                </c:pt>
                <c:pt idx="140">
                  <c:v>2.8245264166876852E-2</c:v>
                </c:pt>
                <c:pt idx="141">
                  <c:v>0</c:v>
                </c:pt>
                <c:pt idx="142">
                  <c:v>2.5026667600567581E-2</c:v>
                </c:pt>
                <c:pt idx="143">
                  <c:v>0</c:v>
                </c:pt>
                <c:pt idx="144">
                  <c:v>0</c:v>
                </c:pt>
                <c:pt idx="145">
                  <c:v>2.1034599885978344E-2</c:v>
                </c:pt>
                <c:pt idx="146">
                  <c:v>0</c:v>
                </c:pt>
                <c:pt idx="147">
                  <c:v>1.7941549430863887E-2</c:v>
                </c:pt>
                <c:pt idx="148">
                  <c:v>0</c:v>
                </c:pt>
                <c:pt idx="149">
                  <c:v>0</c:v>
                </c:pt>
                <c:pt idx="150">
                  <c:v>1.5198161286238803E-2</c:v>
                </c:pt>
                <c:pt idx="151">
                  <c:v>0</c:v>
                </c:pt>
                <c:pt idx="152">
                  <c:v>1.2337660165653635E-2</c:v>
                </c:pt>
                <c:pt idx="153">
                  <c:v>0</c:v>
                </c:pt>
                <c:pt idx="154">
                  <c:v>0</c:v>
                </c:pt>
                <c:pt idx="155">
                  <c:v>1.0351736060984631E-2</c:v>
                </c:pt>
                <c:pt idx="156">
                  <c:v>0</c:v>
                </c:pt>
                <c:pt idx="157">
                  <c:v>0</c:v>
                </c:pt>
                <c:pt idx="158">
                  <c:v>8.2613361711375583E-3</c:v>
                </c:pt>
                <c:pt idx="159">
                  <c:v>0</c:v>
                </c:pt>
                <c:pt idx="160">
                  <c:v>6.3790453722611523E-3</c:v>
                </c:pt>
                <c:pt idx="161">
                  <c:v>0</c:v>
                </c:pt>
                <c:pt idx="162">
                  <c:v>0</c:v>
                </c:pt>
                <c:pt idx="163">
                  <c:v>5.1278383641405944E-3</c:v>
                </c:pt>
                <c:pt idx="164">
                  <c:v>0</c:v>
                </c:pt>
                <c:pt idx="165">
                  <c:v>4.1007558966946441E-3</c:v>
                </c:pt>
                <c:pt idx="166">
                  <c:v>0</c:v>
                </c:pt>
                <c:pt idx="167">
                  <c:v>0</c:v>
                </c:pt>
                <c:pt idx="168">
                  <c:v>3.2025811166053277E-3</c:v>
                </c:pt>
                <c:pt idx="169">
                  <c:v>0</c:v>
                </c:pt>
                <c:pt idx="170">
                  <c:v>2.5428530267435742E-3</c:v>
                </c:pt>
                <c:pt idx="171">
                  <c:v>0</c:v>
                </c:pt>
                <c:pt idx="172">
                  <c:v>0</c:v>
                </c:pt>
                <c:pt idx="173">
                  <c:v>1.9294696444626053E-3</c:v>
                </c:pt>
                <c:pt idx="174">
                  <c:v>0</c:v>
                </c:pt>
                <c:pt idx="175">
                  <c:v>0</c:v>
                </c:pt>
                <c:pt idx="176">
                  <c:v>1.3691624634661109E-3</c:v>
                </c:pt>
                <c:pt idx="177">
                  <c:v>0</c:v>
                </c:pt>
                <c:pt idx="178">
                  <c:v>9.8580097755802585E-4</c:v>
                </c:pt>
                <c:pt idx="179">
                  <c:v>0</c:v>
                </c:pt>
                <c:pt idx="180">
                  <c:v>0</c:v>
                </c:pt>
                <c:pt idx="181">
                  <c:v>7.2376486453736423E-4</c:v>
                </c:pt>
                <c:pt idx="182">
                  <c:v>0</c:v>
                </c:pt>
                <c:pt idx="183">
                  <c:v>5.1311999403024118E-4</c:v>
                </c:pt>
                <c:pt idx="184">
                  <c:v>0</c:v>
                </c:pt>
                <c:pt idx="185">
                  <c:v>0</c:v>
                </c:pt>
                <c:pt idx="186">
                  <c:v>3.665118981987282E-4</c:v>
                </c:pt>
                <c:pt idx="187">
                  <c:v>0</c:v>
                </c:pt>
                <c:pt idx="188">
                  <c:v>0</c:v>
                </c:pt>
                <c:pt idx="189">
                  <c:v>2.2917941698741569E-4</c:v>
                </c:pt>
                <c:pt idx="190">
                  <c:v>0</c:v>
                </c:pt>
                <c:pt idx="191">
                  <c:v>1.6093024538446627E-4</c:v>
                </c:pt>
                <c:pt idx="192">
                  <c:v>0</c:v>
                </c:pt>
                <c:pt idx="193">
                  <c:v>0</c:v>
                </c:pt>
                <c:pt idx="194">
                  <c:v>9.183859439604902E-5</c:v>
                </c:pt>
                <c:pt idx="195">
                  <c:v>0</c:v>
                </c:pt>
                <c:pt idx="196">
                  <c:v>6.4879254061078043E-5</c:v>
                </c:pt>
                <c:pt idx="197">
                  <c:v>0</c:v>
                </c:pt>
                <c:pt idx="198">
                  <c:v>0</c:v>
                </c:pt>
                <c:pt idx="199">
                  <c:v>3.5384134189649402E-5</c:v>
                </c:pt>
                <c:pt idx="200">
                  <c:v>0</c:v>
                </c:pt>
                <c:pt idx="201">
                  <c:v>1.8534546480292543E-5</c:v>
                </c:pt>
                <c:pt idx="202">
                  <c:v>0</c:v>
                </c:pt>
                <c:pt idx="203">
                  <c:v>0</c:v>
                </c:pt>
                <c:pt idx="204">
                  <c:v>5.8973556982749E-6</c:v>
                </c:pt>
                <c:pt idx="205">
                  <c:v>0</c:v>
                </c:pt>
                <c:pt idx="206">
                  <c:v>0</c:v>
                </c:pt>
                <c:pt idx="207">
                  <c:v>1.6849587709356859E-6</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(64.4 , 73.4)
활발한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64.360027734414771</c:v>
                </c:pt>
              </c:numCache>
            </c:numRef>
          </c:xVal>
          <c:yVal>
            <c:numRef>
              <c:f>info!$W$20:$W$21</c:f>
              <c:numCache>
                <c:formatCode>General</c:formatCode>
                <c:ptCount val="2"/>
                <c:pt idx="0">
                  <c:v>50</c:v>
                </c:pt>
                <c:pt idx="1">
                  <c:v>73.443382883833635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30.505500000000001</c:v>
                      </c:pt>
                    </c:numCache>
                  </c:numRef>
                </c:xVal>
                <c:yVal>
                  <c:numRef>
                    <c:extLst>
                      <c:ext uri="{02D57815-91ED-43cb-92C2-25804820EDAC}">
                        <c15:formulaRef>
                          <c15:sqref>info!$W$18</c15:sqref>
                        </c15:formulaRef>
                      </c:ext>
                    </c:extLst>
                    <c:numCache>
                      <c:formatCode>General</c:formatCode>
                      <c:ptCount val="1"/>
                      <c:pt idx="0">
                        <c:v>58.745000000000005</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(64.4 , 73.4)
활발한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64.360027734414771</c:v>
                </c:pt>
              </c:numCache>
            </c:numRef>
          </c:xVal>
          <c:yVal>
            <c:numRef>
              <c:f>info!$W$20:$W$21</c:f>
              <c:numCache>
                <c:formatCode>General</c:formatCode>
                <c:ptCount val="2"/>
                <c:pt idx="0">
                  <c:v>50</c:v>
                </c:pt>
                <c:pt idx="1">
                  <c:v>73.443382883833635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57.512500000000003</c:v>
                </c:pt>
                <c:pt idx="1">
                  <c:v>21.421399999999998</c:v>
                </c:pt>
                <c:pt idx="2">
                  <c:v>10.956899999999999</c:v>
                </c:pt>
                <c:pt idx="3">
                  <c:v>29.7624</c:v>
                </c:pt>
                <c:pt idx="4">
                  <c:v>60.5762</c:v>
                </c:pt>
                <c:pt idx="5">
                  <c:v>76.782700000000006</c:v>
                </c:pt>
                <c:pt idx="6">
                  <c:v>32.986899999999999</c:v>
                </c:pt>
                <c:pt idx="7">
                  <c:v>69.072800000000001</c:v>
                </c:pt>
                <c:pt idx="8">
                  <c:v>25.0489</c:v>
                </c:pt>
                <c:pt idx="9">
                  <c:v>55.555</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0.4601729531582634</c:v>
                </c:pt>
                <c:pt idx="1">
                  <c:v>0.22997864994130079</c:v>
                </c:pt>
                <c:pt idx="2">
                  <c:v>0.30984839690043586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3.6904174314746668E-3</c:v>
                </c:pt>
                <c:pt idx="7">
                  <c:v>0</c:v>
                </c:pt>
                <c:pt idx="8">
                  <c:v>6.156609258494857E-3</c:v>
                </c:pt>
                <c:pt idx="9">
                  <c:v>0</c:v>
                </c:pt>
                <c:pt idx="10">
                  <c:v>0</c:v>
                </c:pt>
                <c:pt idx="11">
                  <c:v>5.8106320753888441E-3</c:v>
                </c:pt>
                <c:pt idx="12">
                  <c:v>0</c:v>
                </c:pt>
                <c:pt idx="13">
                  <c:v>9.3414015088307874E-3</c:v>
                </c:pt>
                <c:pt idx="14">
                  <c:v>0</c:v>
                </c:pt>
                <c:pt idx="15">
                  <c:v>0</c:v>
                </c:pt>
                <c:pt idx="16">
                  <c:v>8.3389248482825858E-3</c:v>
                </c:pt>
                <c:pt idx="17">
                  <c:v>0</c:v>
                </c:pt>
                <c:pt idx="18">
                  <c:v>0</c:v>
                </c:pt>
                <c:pt idx="19">
                  <c:v>1.5285035525148644E-2</c:v>
                </c:pt>
                <c:pt idx="20">
                  <c:v>0</c:v>
                </c:pt>
                <c:pt idx="21">
                  <c:v>1.6642368460342692E-2</c:v>
                </c:pt>
                <c:pt idx="22">
                  <c:v>0</c:v>
                </c:pt>
                <c:pt idx="23">
                  <c:v>0</c:v>
                </c:pt>
                <c:pt idx="24">
                  <c:v>4.0798591289532157E-2</c:v>
                </c:pt>
                <c:pt idx="25">
                  <c:v>0</c:v>
                </c:pt>
                <c:pt idx="26">
                  <c:v>7.0934105020946214E-2</c:v>
                </c:pt>
                <c:pt idx="27">
                  <c:v>0</c:v>
                </c:pt>
                <c:pt idx="28">
                  <c:v>0</c:v>
                </c:pt>
                <c:pt idx="29">
                  <c:v>7.2779304954199334E-2</c:v>
                </c:pt>
                <c:pt idx="30">
                  <c:v>0</c:v>
                </c:pt>
                <c:pt idx="31">
                  <c:v>8.0098012523822495E-2</c:v>
                </c:pt>
                <c:pt idx="32">
                  <c:v>0</c:v>
                </c:pt>
                <c:pt idx="33">
                  <c:v>0</c:v>
                </c:pt>
                <c:pt idx="34">
                  <c:v>6.5079086270342423E-2</c:v>
                </c:pt>
                <c:pt idx="35">
                  <c:v>0</c:v>
                </c:pt>
                <c:pt idx="36">
                  <c:v>0</c:v>
                </c:pt>
                <c:pt idx="37">
                  <c:v>6.3952469195436623E-2</c:v>
                </c:pt>
                <c:pt idx="38">
                  <c:v>0</c:v>
                </c:pt>
                <c:pt idx="39">
                  <c:v>8.3451340646215191E-2</c:v>
                </c:pt>
                <c:pt idx="40">
                  <c:v>0</c:v>
                </c:pt>
                <c:pt idx="41">
                  <c:v>0</c:v>
                </c:pt>
                <c:pt idx="42">
                  <c:v>8.946628843434655E-2</c:v>
                </c:pt>
                <c:pt idx="43">
                  <c:v>0</c:v>
                </c:pt>
                <c:pt idx="44">
                  <c:v>0.13154229205273002</c:v>
                </c:pt>
                <c:pt idx="45">
                  <c:v>0</c:v>
                </c:pt>
                <c:pt idx="46">
                  <c:v>0</c:v>
                </c:pt>
                <c:pt idx="47">
                  <c:v>0.21186162317873231</c:v>
                </c:pt>
                <c:pt idx="48">
                  <c:v>0</c:v>
                </c:pt>
                <c:pt idx="49">
                  <c:v>0.20909426240306331</c:v>
                </c:pt>
                <c:pt idx="50">
                  <c:v>0</c:v>
                </c:pt>
                <c:pt idx="51">
                  <c:v>0</c:v>
                </c:pt>
                <c:pt idx="52">
                  <c:v>0.23345423886600564</c:v>
                </c:pt>
                <c:pt idx="53">
                  <c:v>0</c:v>
                </c:pt>
                <c:pt idx="54">
                  <c:v>0</c:v>
                </c:pt>
                <c:pt idx="55">
                  <c:v>0.25905693684515602</c:v>
                </c:pt>
                <c:pt idx="56">
                  <c:v>0</c:v>
                </c:pt>
                <c:pt idx="57">
                  <c:v>0.36040153517824053</c:v>
                </c:pt>
                <c:pt idx="58">
                  <c:v>0</c:v>
                </c:pt>
                <c:pt idx="59">
                  <c:v>0</c:v>
                </c:pt>
                <c:pt idx="60">
                  <c:v>0.40263738000930943</c:v>
                </c:pt>
                <c:pt idx="61">
                  <c:v>0</c:v>
                </c:pt>
                <c:pt idx="62">
                  <c:v>0.39416491748856081</c:v>
                </c:pt>
                <c:pt idx="63">
                  <c:v>0</c:v>
                </c:pt>
                <c:pt idx="64">
                  <c:v>0</c:v>
                </c:pt>
                <c:pt idx="65">
                  <c:v>0.32166990154835196</c:v>
                </c:pt>
                <c:pt idx="66">
                  <c:v>0</c:v>
                </c:pt>
                <c:pt idx="67">
                  <c:v>0.39396116385480795</c:v>
                </c:pt>
                <c:pt idx="68">
                  <c:v>0</c:v>
                </c:pt>
                <c:pt idx="69">
                  <c:v>0</c:v>
                </c:pt>
                <c:pt idx="70">
                  <c:v>0.386128066184801</c:v>
                </c:pt>
                <c:pt idx="71">
                  <c:v>0</c:v>
                </c:pt>
                <c:pt idx="72">
                  <c:v>0</c:v>
                </c:pt>
                <c:pt idx="73">
                  <c:v>0.41212948894724361</c:v>
                </c:pt>
                <c:pt idx="74">
                  <c:v>0</c:v>
                </c:pt>
                <c:pt idx="75">
                  <c:v>0.42486848229890306</c:v>
                </c:pt>
                <c:pt idx="76">
                  <c:v>0</c:v>
                </c:pt>
                <c:pt idx="77">
                  <c:v>0</c:v>
                </c:pt>
                <c:pt idx="78">
                  <c:v>0.49369066334103268</c:v>
                </c:pt>
                <c:pt idx="79">
                  <c:v>0</c:v>
                </c:pt>
                <c:pt idx="80">
                  <c:v>0.47834415042638961</c:v>
                </c:pt>
                <c:pt idx="81">
                  <c:v>0</c:v>
                </c:pt>
                <c:pt idx="82">
                  <c:v>0</c:v>
                </c:pt>
                <c:pt idx="83">
                  <c:v>0.49093208504957714</c:v>
                </c:pt>
                <c:pt idx="84">
                  <c:v>0</c:v>
                </c:pt>
                <c:pt idx="85">
                  <c:v>0</c:v>
                </c:pt>
                <c:pt idx="86">
                  <c:v>0.49063962832526808</c:v>
                </c:pt>
                <c:pt idx="87">
                  <c:v>0</c:v>
                </c:pt>
                <c:pt idx="88">
                  <c:v>0.52306368179303198</c:v>
                </c:pt>
                <c:pt idx="89">
                  <c:v>0</c:v>
                </c:pt>
                <c:pt idx="90">
                  <c:v>0</c:v>
                </c:pt>
                <c:pt idx="91">
                  <c:v>0.46902944766956783</c:v>
                </c:pt>
                <c:pt idx="92">
                  <c:v>0</c:v>
                </c:pt>
                <c:pt idx="93">
                  <c:v>0.43917778382793354</c:v>
                </c:pt>
                <c:pt idx="94">
                  <c:v>0</c:v>
                </c:pt>
                <c:pt idx="95">
                  <c:v>0</c:v>
                </c:pt>
                <c:pt idx="96">
                  <c:v>0.44097819309169795</c:v>
                </c:pt>
                <c:pt idx="97">
                  <c:v>0</c:v>
                </c:pt>
                <c:pt idx="98">
                  <c:v>0.41276797554956396</c:v>
                </c:pt>
                <c:pt idx="99">
                  <c:v>0</c:v>
                </c:pt>
                <c:pt idx="100">
                  <c:v>0</c:v>
                </c:pt>
                <c:pt idx="101">
                  <c:v>0.44796026804141814</c:v>
                </c:pt>
                <c:pt idx="102">
                  <c:v>0</c:v>
                </c:pt>
                <c:pt idx="103">
                  <c:v>0</c:v>
                </c:pt>
                <c:pt idx="104">
                  <c:v>0.48887347074993631</c:v>
                </c:pt>
                <c:pt idx="105">
                  <c:v>0</c:v>
                </c:pt>
                <c:pt idx="106">
                  <c:v>0.57301757375091111</c:v>
                </c:pt>
                <c:pt idx="107">
                  <c:v>0</c:v>
                </c:pt>
                <c:pt idx="108">
                  <c:v>0</c:v>
                </c:pt>
                <c:pt idx="109">
                  <c:v>0.64829839368363729</c:v>
                </c:pt>
                <c:pt idx="110">
                  <c:v>0</c:v>
                </c:pt>
                <c:pt idx="111">
                  <c:v>0.56434135759640969</c:v>
                </c:pt>
                <c:pt idx="112">
                  <c:v>0</c:v>
                </c:pt>
                <c:pt idx="113">
                  <c:v>0</c:v>
                </c:pt>
                <c:pt idx="114">
                  <c:v>0.59667670797361738</c:v>
                </c:pt>
                <c:pt idx="115">
                  <c:v>0</c:v>
                </c:pt>
                <c:pt idx="116">
                  <c:v>0.65115445754986256</c:v>
                </c:pt>
                <c:pt idx="117">
                  <c:v>0</c:v>
                </c:pt>
                <c:pt idx="118">
                  <c:v>0</c:v>
                </c:pt>
                <c:pt idx="119">
                  <c:v>0.68868903858145314</c:v>
                </c:pt>
                <c:pt idx="120">
                  <c:v>0</c:v>
                </c:pt>
                <c:pt idx="121">
                  <c:v>0</c:v>
                </c:pt>
                <c:pt idx="122">
                  <c:v>0.78857837928036323</c:v>
                </c:pt>
                <c:pt idx="123">
                  <c:v>0</c:v>
                </c:pt>
                <c:pt idx="124">
                  <c:v>0.80782870642790028</c:v>
                </c:pt>
                <c:pt idx="125">
                  <c:v>0</c:v>
                </c:pt>
                <c:pt idx="126">
                  <c:v>0</c:v>
                </c:pt>
                <c:pt idx="127">
                  <c:v>0.826494120126819</c:v>
                </c:pt>
                <c:pt idx="128">
                  <c:v>0</c:v>
                </c:pt>
                <c:pt idx="129">
                  <c:v>0.90691444982127634</c:v>
                </c:pt>
                <c:pt idx="130">
                  <c:v>0</c:v>
                </c:pt>
                <c:pt idx="131">
                  <c:v>0</c:v>
                </c:pt>
                <c:pt idx="132">
                  <c:v>0.93891782229521437</c:v>
                </c:pt>
                <c:pt idx="133">
                  <c:v>0</c:v>
                </c:pt>
                <c:pt idx="134">
                  <c:v>1</c:v>
                </c:pt>
                <c:pt idx="135">
                  <c:v>0</c:v>
                </c:pt>
                <c:pt idx="136">
                  <c:v>0</c:v>
                </c:pt>
                <c:pt idx="137">
                  <c:v>0.9841300510262333</c:v>
                </c:pt>
                <c:pt idx="138">
                  <c:v>0</c:v>
                </c:pt>
                <c:pt idx="139">
                  <c:v>0</c:v>
                </c:pt>
                <c:pt idx="140">
                  <c:v>0.97277429893819767</c:v>
                </c:pt>
                <c:pt idx="141">
                  <c:v>0</c:v>
                </c:pt>
                <c:pt idx="142">
                  <c:v>0.96242853253471283</c:v>
                </c:pt>
                <c:pt idx="143">
                  <c:v>0</c:v>
                </c:pt>
                <c:pt idx="144">
                  <c:v>0</c:v>
                </c:pt>
                <c:pt idx="145">
                  <c:v>0.95751912385937477</c:v>
                </c:pt>
                <c:pt idx="146">
                  <c:v>0</c:v>
                </c:pt>
                <c:pt idx="147">
                  <c:v>0.81769319269648599</c:v>
                </c:pt>
                <c:pt idx="148">
                  <c:v>0</c:v>
                </c:pt>
                <c:pt idx="149">
                  <c:v>0</c:v>
                </c:pt>
                <c:pt idx="150">
                  <c:v>0.76043929986035852</c:v>
                </c:pt>
                <c:pt idx="151">
                  <c:v>0</c:v>
                </c:pt>
                <c:pt idx="152">
                  <c:v>0.72452860015984122</c:v>
                </c:pt>
                <c:pt idx="153">
                  <c:v>0</c:v>
                </c:pt>
                <c:pt idx="154">
                  <c:v>0</c:v>
                </c:pt>
                <c:pt idx="155">
                  <c:v>0.72588549397082458</c:v>
                </c:pt>
                <c:pt idx="156">
                  <c:v>0</c:v>
                </c:pt>
                <c:pt idx="157">
                  <c:v>0</c:v>
                </c:pt>
                <c:pt idx="158">
                  <c:v>0.70370796483493314</c:v>
                </c:pt>
                <c:pt idx="159">
                  <c:v>0</c:v>
                </c:pt>
                <c:pt idx="160">
                  <c:v>0.60510437982487719</c:v>
                </c:pt>
                <c:pt idx="161">
                  <c:v>0</c:v>
                </c:pt>
                <c:pt idx="162">
                  <c:v>0</c:v>
                </c:pt>
                <c:pt idx="163">
                  <c:v>0.60150268304892718</c:v>
                </c:pt>
                <c:pt idx="164">
                  <c:v>0</c:v>
                </c:pt>
                <c:pt idx="165">
                  <c:v>0.55101657254771086</c:v>
                </c:pt>
                <c:pt idx="166">
                  <c:v>0</c:v>
                </c:pt>
                <c:pt idx="167">
                  <c:v>0</c:v>
                </c:pt>
                <c:pt idx="168">
                  <c:v>0.48163494726118233</c:v>
                </c:pt>
                <c:pt idx="169">
                  <c:v>0</c:v>
                </c:pt>
                <c:pt idx="170">
                  <c:v>0</c:v>
                </c:pt>
                <c:pt idx="171">
                  <c:v>0.42991577597639269</c:v>
                </c:pt>
                <c:pt idx="172">
                  <c:v>0</c:v>
                </c:pt>
                <c:pt idx="173">
                  <c:v>0.41648472286871058</c:v>
                </c:pt>
                <c:pt idx="174">
                  <c:v>0</c:v>
                </c:pt>
                <c:pt idx="175">
                  <c:v>0</c:v>
                </c:pt>
                <c:pt idx="176">
                  <c:v>0.37635140475834988</c:v>
                </c:pt>
                <c:pt idx="177">
                  <c:v>0</c:v>
                </c:pt>
                <c:pt idx="178">
                  <c:v>0.29337888515145394</c:v>
                </c:pt>
                <c:pt idx="179">
                  <c:v>0</c:v>
                </c:pt>
                <c:pt idx="180">
                  <c:v>0</c:v>
                </c:pt>
                <c:pt idx="181">
                  <c:v>0.26790089844813503</c:v>
                </c:pt>
                <c:pt idx="182">
                  <c:v>0</c:v>
                </c:pt>
                <c:pt idx="183">
                  <c:v>0.2155520230452386</c:v>
                </c:pt>
                <c:pt idx="184">
                  <c:v>0</c:v>
                </c:pt>
                <c:pt idx="185">
                  <c:v>0</c:v>
                </c:pt>
                <c:pt idx="186">
                  <c:v>0.15489140458270026</c:v>
                </c:pt>
                <c:pt idx="187">
                  <c:v>0</c:v>
                </c:pt>
                <c:pt idx="188">
                  <c:v>0</c:v>
                </c:pt>
                <c:pt idx="189">
                  <c:v>0.11380869992886188</c:v>
                </c:pt>
                <c:pt idx="190">
                  <c:v>0</c:v>
                </c:pt>
                <c:pt idx="191">
                  <c:v>6.9479198686140359E-2</c:v>
                </c:pt>
                <c:pt idx="192">
                  <c:v>0</c:v>
                </c:pt>
                <c:pt idx="193">
                  <c:v>0</c:v>
                </c:pt>
                <c:pt idx="194">
                  <c:v>5.3892484828258515E-2</c:v>
                </c:pt>
                <c:pt idx="195">
                  <c:v>0</c:v>
                </c:pt>
                <c:pt idx="196">
                  <c:v>4.3708403959143882E-2</c:v>
                </c:pt>
                <c:pt idx="197">
                  <c:v>0</c:v>
                </c:pt>
                <c:pt idx="198">
                  <c:v>0</c:v>
                </c:pt>
                <c:pt idx="199">
                  <c:v>2.9230566558056611E-2</c:v>
                </c:pt>
                <c:pt idx="200">
                  <c:v>0</c:v>
                </c:pt>
                <c:pt idx="201">
                  <c:v>1.518746212553683E-2</c:v>
                </c:pt>
                <c:pt idx="202">
                  <c:v>0</c:v>
                </c:pt>
                <c:pt idx="203">
                  <c:v>0</c:v>
                </c:pt>
                <c:pt idx="204">
                  <c:v>5.3670727101868031E-3</c:v>
                </c:pt>
                <c:pt idx="205">
                  <c:v>0</c:v>
                </c:pt>
                <c:pt idx="206">
                  <c:v>0</c:v>
                </c:pt>
                <c:pt idx="207">
                  <c:v>1.791978078919403E-3</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95"/>
                <c:pt idx="0">
                  <c:v>4.8681200000000002</c:v>
                </c:pt>
                <c:pt idx="1">
                  <c:v>4.8805700000000005</c:v>
                </c:pt>
                <c:pt idx="2">
                  <c:v>4.8894500000000001</c:v>
                </c:pt>
                <c:pt idx="3">
                  <c:v>4.8884800000000004</c:v>
                </c:pt>
                <c:pt idx="4">
                  <c:v>4.8951000000000002</c:v>
                </c:pt>
                <c:pt idx="5">
                  <c:v>4.9145099999999999</c:v>
                </c:pt>
                <c:pt idx="6">
                  <c:v>4.9352099999999997</c:v>
                </c:pt>
                <c:pt idx="7">
                  <c:v>4.9560199999999996</c:v>
                </c:pt>
                <c:pt idx="8">
                  <c:v>4.9815500000000004</c:v>
                </c:pt>
                <c:pt idx="9">
                  <c:v>5.0075700000000003</c:v>
                </c:pt>
                <c:pt idx="10">
                  <c:v>5.0339500000000008</c:v>
                </c:pt>
                <c:pt idx="11">
                  <c:v>5.0609599999999997</c:v>
                </c:pt>
                <c:pt idx="12">
                  <c:v>5.0858600000000003</c:v>
                </c:pt>
                <c:pt idx="13">
                  <c:v>5.1131499999999992</c:v>
                </c:pt>
                <c:pt idx="14">
                  <c:v>5.1363300000000001</c:v>
                </c:pt>
                <c:pt idx="15">
                  <c:v>5.1597499999999998</c:v>
                </c:pt>
                <c:pt idx="16">
                  <c:v>5.1788699999999999</c:v>
                </c:pt>
                <c:pt idx="17">
                  <c:v>5.1942600000000008</c:v>
                </c:pt>
                <c:pt idx="18">
                  <c:v>5.2001600000000003</c:v>
                </c:pt>
                <c:pt idx="19">
                  <c:v>5.2022599999999999</c:v>
                </c:pt>
                <c:pt idx="20">
                  <c:v>5.1982499999999998</c:v>
                </c:pt>
                <c:pt idx="21">
                  <c:v>5.1892400000000007</c:v>
                </c:pt>
                <c:pt idx="22">
                  <c:v>5.1805699999999995</c:v>
                </c:pt>
                <c:pt idx="23">
                  <c:v>5.1707400000000003</c:v>
                </c:pt>
                <c:pt idx="24">
                  <c:v>5.1637599999999999</c:v>
                </c:pt>
                <c:pt idx="25">
                  <c:v>5.1600299999999999</c:v>
                </c:pt>
                <c:pt idx="26">
                  <c:v>5.1592500000000001</c:v>
                </c:pt>
                <c:pt idx="27">
                  <c:v>5.1586600000000002</c:v>
                </c:pt>
                <c:pt idx="28">
                  <c:v>5.1588599999999998</c:v>
                </c:pt>
                <c:pt idx="29">
                  <c:v>5.1583000000000006</c:v>
                </c:pt>
                <c:pt idx="30">
                  <c:v>5.1584099999999999</c:v>
                </c:pt>
                <c:pt idx="31">
                  <c:v>5.1564399999999999</c:v>
                </c:pt>
                <c:pt idx="32">
                  <c:v>5.1534899999999997</c:v>
                </c:pt>
                <c:pt idx="33">
                  <c:v>5.1477700000000004</c:v>
                </c:pt>
                <c:pt idx="34">
                  <c:v>5.1368400000000003</c:v>
                </c:pt>
                <c:pt idx="35">
                  <c:v>5.1189399999999994</c:v>
                </c:pt>
                <c:pt idx="36">
                  <c:v>5.0967799999999999</c:v>
                </c:pt>
                <c:pt idx="37">
                  <c:v>5.0724999999999998</c:v>
                </c:pt>
                <c:pt idx="38">
                  <c:v>5.0449299999999999</c:v>
                </c:pt>
                <c:pt idx="39">
                  <c:v>5.0162200000000006</c:v>
                </c:pt>
                <c:pt idx="40">
                  <c:v>4.98787</c:v>
                </c:pt>
                <c:pt idx="41">
                  <c:v>4.9582700000000006</c:v>
                </c:pt>
                <c:pt idx="42">
                  <c:v>4.9271599999999998</c:v>
                </c:pt>
                <c:pt idx="43">
                  <c:v>4.8944200000000002</c:v>
                </c:pt>
                <c:pt idx="44">
                  <c:v>4.8601799999999997</c:v>
                </c:pt>
                <c:pt idx="45">
                  <c:v>4.8296200000000002</c:v>
                </c:pt>
                <c:pt idx="46">
                  <c:v>4.8018000000000001</c:v>
                </c:pt>
                <c:pt idx="47">
                  <c:v>4.7759999999999998</c:v>
                </c:pt>
                <c:pt idx="48">
                  <c:v>4.7545299999999999</c:v>
                </c:pt>
                <c:pt idx="49">
                  <c:v>4.7341800000000003</c:v>
                </c:pt>
                <c:pt idx="50">
                  <c:v>4.7140700000000004</c:v>
                </c:pt>
                <c:pt idx="51">
                  <c:v>4.6911000000000005</c:v>
                </c:pt>
                <c:pt idx="52">
                  <c:v>4.6648100000000001</c:v>
                </c:pt>
                <c:pt idx="53">
                  <c:v>4.6345799999999997</c:v>
                </c:pt>
                <c:pt idx="54">
                  <c:v>4.6040299999999998</c:v>
                </c:pt>
                <c:pt idx="55">
                  <c:v>4.5719799999999999</c:v>
                </c:pt>
                <c:pt idx="56">
                  <c:v>4.5440100000000001</c:v>
                </c:pt>
                <c:pt idx="57">
                  <c:v>4.5188499999999996</c:v>
                </c:pt>
                <c:pt idx="58">
                  <c:v>4.4948600000000001</c:v>
                </c:pt>
                <c:pt idx="59">
                  <c:v>4.4763799999999998</c:v>
                </c:pt>
                <c:pt idx="60">
                  <c:v>4.4614399999999996</c:v>
                </c:pt>
                <c:pt idx="61">
                  <c:v>4.4469700000000003</c:v>
                </c:pt>
                <c:pt idx="62">
                  <c:v>4.4320199999999996</c:v>
                </c:pt>
                <c:pt idx="63">
                  <c:v>4.4167399999999999</c:v>
                </c:pt>
                <c:pt idx="64">
                  <c:v>4.4005700000000001</c:v>
                </c:pt>
                <c:pt idx="65">
                  <c:v>4.3811200000000001</c:v>
                </c:pt>
                <c:pt idx="66">
                  <c:v>4.3600699999999994</c:v>
                </c:pt>
                <c:pt idx="67">
                  <c:v>4.3414799999999998</c:v>
                </c:pt>
                <c:pt idx="68">
                  <c:v>4.3242199999999995</c:v>
                </c:pt>
                <c:pt idx="69">
                  <c:v>4.3093599999999999</c:v>
                </c:pt>
                <c:pt idx="70">
                  <c:v>4.2929699999999995</c:v>
                </c:pt>
                <c:pt idx="71">
                  <c:v>4.2861500000000001</c:v>
                </c:pt>
                <c:pt idx="72">
                  <c:v>4.2794100000000004</c:v>
                </c:pt>
                <c:pt idx="73">
                  <c:v>4.2723599999999999</c:v>
                </c:pt>
                <c:pt idx="74">
                  <c:v>4.2643900000000006</c:v>
                </c:pt>
                <c:pt idx="75">
                  <c:v>4.25528</c:v>
                </c:pt>
                <c:pt idx="76">
                  <c:v>4.2472500000000002</c:v>
                </c:pt>
                <c:pt idx="77">
                  <c:v>4.2434599999999998</c:v>
                </c:pt>
                <c:pt idx="78">
                  <c:v>4.2421600000000002</c:v>
                </c:pt>
                <c:pt idx="79">
                  <c:v>4.2404500000000001</c:v>
                </c:pt>
                <c:pt idx="80">
                  <c:v>4.2396700000000003</c:v>
                </c:pt>
                <c:pt idx="81">
                  <c:v>4.2353800000000001</c:v>
                </c:pt>
                <c:pt idx="82">
                  <c:v>4.2268800000000004</c:v>
                </c:pt>
                <c:pt idx="83">
                  <c:v>4.2167300000000001</c:v>
                </c:pt>
                <c:pt idx="84">
                  <c:v>4.2003400000000006</c:v>
                </c:pt>
                <c:pt idx="85">
                  <c:v>4.1796199999999999</c:v>
                </c:pt>
                <c:pt idx="86">
                  <c:v>4.1573700000000002</c:v>
                </c:pt>
                <c:pt idx="87">
                  <c:v>4.1359899999999996</c:v>
                </c:pt>
                <c:pt idx="88">
                  <c:v>4.1139700000000001</c:v>
                </c:pt>
                <c:pt idx="89">
                  <c:v>4.09389</c:v>
                </c:pt>
                <c:pt idx="90">
                  <c:v>4.0788700000000002</c:v>
                </c:pt>
                <c:pt idx="91">
                  <c:v>4.0691699999999997</c:v>
                </c:pt>
                <c:pt idx="92">
                  <c:v>4.0598099999999997</c:v>
                </c:pt>
                <c:pt idx="93">
                  <c:v>4.0701400000000003</c:v>
                </c:pt>
                <c:pt idx="94">
                  <c:v>4.0657500000000004</c:v>
                </c:pt>
              </c:numCache>
              <c:extLst xmlns:c15="http://schemas.microsoft.com/office/drawing/2012/chart"/>
            </c:numRef>
          </c:xVal>
          <c:yVal>
            <c:numRef>
              <c:f>[0]!FT_PH</c:f>
              <c:numCache>
                <c:formatCode>0.00</c:formatCode>
                <c:ptCount val="95"/>
                <c:pt idx="0">
                  <c:v>25.689600000000002</c:v>
                </c:pt>
                <c:pt idx="1">
                  <c:v>24.931100000000001</c:v>
                </c:pt>
                <c:pt idx="2">
                  <c:v>24.1645</c:v>
                </c:pt>
                <c:pt idx="3">
                  <c:v>23.056099999999997</c:v>
                </c:pt>
                <c:pt idx="4">
                  <c:v>22.008299999999998</c:v>
                </c:pt>
                <c:pt idx="5">
                  <c:v>21.493499999999997</c:v>
                </c:pt>
                <c:pt idx="6">
                  <c:v>21.118400000000001</c:v>
                </c:pt>
                <c:pt idx="7">
                  <c:v>20.923300000000001</c:v>
                </c:pt>
                <c:pt idx="8">
                  <c:v>20.9803</c:v>
                </c:pt>
                <c:pt idx="9">
                  <c:v>21.1629</c:v>
                </c:pt>
                <c:pt idx="10">
                  <c:v>21.2959</c:v>
                </c:pt>
                <c:pt idx="11">
                  <c:v>21.4924</c:v>
                </c:pt>
                <c:pt idx="12">
                  <c:v>21.664400000000001</c:v>
                </c:pt>
                <c:pt idx="13">
                  <c:v>21.938700000000001</c:v>
                </c:pt>
                <c:pt idx="14">
                  <c:v>21.9955</c:v>
                </c:pt>
                <c:pt idx="15">
                  <c:v>22.126799999999999</c:v>
                </c:pt>
                <c:pt idx="16">
                  <c:v>21.974900000000002</c:v>
                </c:pt>
                <c:pt idx="17">
                  <c:v>21.828199999999999</c:v>
                </c:pt>
                <c:pt idx="18">
                  <c:v>21.693899999999999</c:v>
                </c:pt>
                <c:pt idx="19">
                  <c:v>21.599299999999999</c:v>
                </c:pt>
                <c:pt idx="20">
                  <c:v>21.5091</c:v>
                </c:pt>
                <c:pt idx="21">
                  <c:v>21.438600000000001</c:v>
                </c:pt>
                <c:pt idx="22">
                  <c:v>21.348600000000001</c:v>
                </c:pt>
                <c:pt idx="23">
                  <c:v>21.257000000000001</c:v>
                </c:pt>
                <c:pt idx="24">
                  <c:v>21.174799999999998</c:v>
                </c:pt>
                <c:pt idx="25">
                  <c:v>21.0595</c:v>
                </c:pt>
                <c:pt idx="26">
                  <c:v>20.933599999999998</c:v>
                </c:pt>
                <c:pt idx="27">
                  <c:v>20.851400000000002</c:v>
                </c:pt>
                <c:pt idx="28">
                  <c:v>20.763300000000001</c:v>
                </c:pt>
                <c:pt idx="29">
                  <c:v>20.700299999999999</c:v>
                </c:pt>
                <c:pt idx="30">
                  <c:v>20.7211</c:v>
                </c:pt>
                <c:pt idx="31">
                  <c:v>20.820699999999999</c:v>
                </c:pt>
                <c:pt idx="32">
                  <c:v>20.953399999999998</c:v>
                </c:pt>
                <c:pt idx="33">
                  <c:v>21.120799999999999</c:v>
                </c:pt>
                <c:pt idx="34">
                  <c:v>21.302699999999998</c:v>
                </c:pt>
                <c:pt idx="35">
                  <c:v>21.561900000000001</c:v>
                </c:pt>
                <c:pt idx="36">
                  <c:v>21.863700000000001</c:v>
                </c:pt>
                <c:pt idx="37">
                  <c:v>22.198999999999998</c:v>
                </c:pt>
                <c:pt idx="38">
                  <c:v>22.5472</c:v>
                </c:pt>
                <c:pt idx="39">
                  <c:v>22.841000000000001</c:v>
                </c:pt>
                <c:pt idx="40">
                  <c:v>23.1981</c:v>
                </c:pt>
                <c:pt idx="41">
                  <c:v>23.5626</c:v>
                </c:pt>
                <c:pt idx="42">
                  <c:v>23.965500000000002</c:v>
                </c:pt>
                <c:pt idx="43">
                  <c:v>24.3461</c:v>
                </c:pt>
                <c:pt idx="44">
                  <c:v>24.740500000000001</c:v>
                </c:pt>
                <c:pt idx="45">
                  <c:v>25.152799999999999</c:v>
                </c:pt>
                <c:pt idx="46">
                  <c:v>25.6023</c:v>
                </c:pt>
                <c:pt idx="47">
                  <c:v>26.022499999999997</c:v>
                </c:pt>
                <c:pt idx="48">
                  <c:v>26.391199999999998</c:v>
                </c:pt>
                <c:pt idx="49">
                  <c:v>26.741599999999998</c:v>
                </c:pt>
                <c:pt idx="50">
                  <c:v>27.076599999999999</c:v>
                </c:pt>
                <c:pt idx="51">
                  <c:v>27.411000000000001</c:v>
                </c:pt>
                <c:pt idx="52">
                  <c:v>27.720499999999998</c:v>
                </c:pt>
                <c:pt idx="53">
                  <c:v>28.1144</c:v>
                </c:pt>
                <c:pt idx="54">
                  <c:v>28.506599999999999</c:v>
                </c:pt>
                <c:pt idx="55">
                  <c:v>28.863</c:v>
                </c:pt>
                <c:pt idx="56">
                  <c:v>29.101700000000001</c:v>
                </c:pt>
                <c:pt idx="57">
                  <c:v>29.2331</c:v>
                </c:pt>
                <c:pt idx="58">
                  <c:v>29.315200000000001</c:v>
                </c:pt>
                <c:pt idx="59">
                  <c:v>29.2895</c:v>
                </c:pt>
                <c:pt idx="60">
                  <c:v>29.188300000000002</c:v>
                </c:pt>
                <c:pt idx="61">
                  <c:v>29.055599999999998</c:v>
                </c:pt>
                <c:pt idx="62">
                  <c:v>28.9285</c:v>
                </c:pt>
                <c:pt idx="63">
                  <c:v>28.782400000000003</c:v>
                </c:pt>
                <c:pt idx="64">
                  <c:v>28.632999999999996</c:v>
                </c:pt>
                <c:pt idx="65">
                  <c:v>28.439900000000002</c:v>
                </c:pt>
                <c:pt idx="66">
                  <c:v>28.236899999999999</c:v>
                </c:pt>
                <c:pt idx="67">
                  <c:v>27.976600000000001</c:v>
                </c:pt>
                <c:pt idx="68">
                  <c:v>27.680800000000001</c:v>
                </c:pt>
                <c:pt idx="69">
                  <c:v>27.4055</c:v>
                </c:pt>
                <c:pt idx="70">
                  <c:v>27.158500000000004</c:v>
                </c:pt>
                <c:pt idx="71">
                  <c:v>26.985399999999998</c:v>
                </c:pt>
                <c:pt idx="72">
                  <c:v>26.795999999999999</c:v>
                </c:pt>
                <c:pt idx="73">
                  <c:v>26.5945</c:v>
                </c:pt>
                <c:pt idx="74">
                  <c:v>26.359100000000002</c:v>
                </c:pt>
                <c:pt idx="75">
                  <c:v>26.119599999999998</c:v>
                </c:pt>
                <c:pt idx="76">
                  <c:v>25.8691</c:v>
                </c:pt>
                <c:pt idx="77">
                  <c:v>25.571500000000004</c:v>
                </c:pt>
                <c:pt idx="78">
                  <c:v>25.219399999999997</c:v>
                </c:pt>
                <c:pt idx="79">
                  <c:v>24.865000000000002</c:v>
                </c:pt>
                <c:pt idx="80">
                  <c:v>24.4682</c:v>
                </c:pt>
                <c:pt idx="81">
                  <c:v>24.140700000000002</c:v>
                </c:pt>
                <c:pt idx="82">
                  <c:v>23.934200000000001</c:v>
                </c:pt>
                <c:pt idx="83">
                  <c:v>23.822700000000001</c:v>
                </c:pt>
                <c:pt idx="84">
                  <c:v>23.906600000000001</c:v>
                </c:pt>
                <c:pt idx="85">
                  <c:v>24.063800000000001</c:v>
                </c:pt>
                <c:pt idx="86">
                  <c:v>24.276900000000001</c:v>
                </c:pt>
                <c:pt idx="87">
                  <c:v>24.4621</c:v>
                </c:pt>
                <c:pt idx="88">
                  <c:v>24.665200000000002</c:v>
                </c:pt>
                <c:pt idx="89">
                  <c:v>24.832599999999999</c:v>
                </c:pt>
                <c:pt idx="90">
                  <c:v>25.028099999999998</c:v>
                </c:pt>
                <c:pt idx="91">
                  <c:v>25.1172</c:v>
                </c:pt>
                <c:pt idx="92">
                  <c:v>25.209500000000002</c:v>
                </c:pt>
                <c:pt idx="93">
                  <c:v>25.130999999999997</c:v>
                </c:pt>
                <c:pt idx="94">
                  <c:v>25.032399999999999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4.8681200000000002</c:v>
                </c:pt>
              </c:numCache>
            </c:numRef>
          </c:xVal>
          <c:yVal>
            <c:numRef>
              <c:f>[0]!FT_PH01</c:f>
              <c:numCache>
                <c:formatCode>0.00</c:formatCode>
                <c:ptCount val="1"/>
                <c:pt idx="0">
                  <c:v>25.689600000000002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4.8681200000000002</c:v>
                </c:pt>
              </c:numCache>
            </c:numRef>
          </c:xVal>
          <c:yVal>
            <c:numRef>
              <c:f>[0]!FT_PH02</c:f>
              <c:numCache>
                <c:formatCode>0.00</c:formatCode>
                <c:ptCount val="1"/>
                <c:pt idx="0">
                  <c:v>25.689600000000002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4.8681200000000002</c:v>
                </c:pt>
              </c:numCache>
            </c:numRef>
          </c:xVal>
          <c:yVal>
            <c:numRef>
              <c:f>[0]!FT_PH03</c:f>
              <c:numCache>
                <c:formatCode>0.00</c:formatCode>
                <c:ptCount val="1"/>
                <c:pt idx="0">
                  <c:v>25.689600000000002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4.8681200000000002</c:v>
                </c:pt>
              </c:numCache>
            </c:numRef>
          </c:xVal>
          <c:yVal>
            <c:numRef>
              <c:f>[0]!FT_PH04</c:f>
              <c:numCache>
                <c:formatCode>0.00</c:formatCode>
                <c:ptCount val="1"/>
                <c:pt idx="0">
                  <c:v>25.689600000000002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4.8681200000000002</c:v>
                </c:pt>
              </c:numCache>
            </c:numRef>
          </c:xVal>
          <c:yVal>
            <c:numRef>
              <c:f>[0]!FT_PH05</c:f>
              <c:numCache>
                <c:formatCode>0.00</c:formatCode>
                <c:ptCount val="1"/>
                <c:pt idx="0">
                  <c:v>25.689600000000002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4.8681200000000002</c:v>
                </c:pt>
              </c:numCache>
            </c:numRef>
          </c:xVal>
          <c:yVal>
            <c:numRef>
              <c:f>[0]!FT_PH06</c:f>
              <c:numCache>
                <c:formatCode>0.00</c:formatCode>
                <c:ptCount val="1"/>
                <c:pt idx="0">
                  <c:v>25.689600000000002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4.8681200000000002</c:v>
                </c:pt>
              </c:numCache>
            </c:numRef>
          </c:xVal>
          <c:yVal>
            <c:numRef>
              <c:f>[0]!FT_PH07</c:f>
              <c:numCache>
                <c:formatCode>0.00</c:formatCode>
                <c:ptCount val="1"/>
                <c:pt idx="0">
                  <c:v>25.689600000000002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4.8681200000000002</c:v>
                </c:pt>
              </c:numCache>
            </c:numRef>
          </c:xVal>
          <c:yVal>
            <c:numRef>
              <c:f>[0]!FT_PH08</c:f>
              <c:numCache>
                <c:formatCode>0.00</c:formatCode>
                <c:ptCount val="1"/>
                <c:pt idx="0">
                  <c:v>25.689600000000002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4.8681200000000002</c:v>
                </c:pt>
              </c:numCache>
            </c:numRef>
          </c:xVal>
          <c:yVal>
            <c:numRef>
              <c:f>[0]!FT_PH09</c:f>
              <c:numCache>
                <c:formatCode>0.00</c:formatCode>
                <c:ptCount val="1"/>
                <c:pt idx="0">
                  <c:v>25.689600000000002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4.8681200000000002</c:v>
                </c:pt>
              </c:numCache>
            </c:numRef>
          </c:xVal>
          <c:yVal>
            <c:numRef>
              <c:f>[0]!FT_PH10</c:f>
              <c:numCache>
                <c:formatCode>0.00</c:formatCode>
                <c:ptCount val="1"/>
                <c:pt idx="0">
                  <c:v>25.689600000000002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4.8681200000000002</c:v>
                </c:pt>
              </c:numCache>
            </c:numRef>
          </c:xVal>
          <c:yVal>
            <c:numRef>
              <c:f>[0]!FT_PH11</c:f>
              <c:numCache>
                <c:formatCode>0.00</c:formatCode>
                <c:ptCount val="1"/>
                <c:pt idx="0">
                  <c:v>25.689600000000002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4.8681200000000002</c:v>
                </c:pt>
              </c:numCache>
            </c:numRef>
          </c:xVal>
          <c:yVal>
            <c:numRef>
              <c:f>[0]!FT_PH12</c:f>
              <c:numCache>
                <c:formatCode>0.00</c:formatCode>
                <c:ptCount val="1"/>
                <c:pt idx="0">
                  <c:v>25.689600000000002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4.8681200000000002</c:v>
                </c:pt>
              </c:numCache>
            </c:numRef>
          </c:xVal>
          <c:yVal>
            <c:numRef>
              <c:f>[0]!FT_PH13</c:f>
              <c:numCache>
                <c:formatCode>0.00</c:formatCode>
                <c:ptCount val="1"/>
                <c:pt idx="0">
                  <c:v>25.689600000000002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4.8681200000000002</c:v>
                </c:pt>
              </c:numCache>
            </c:numRef>
          </c:xVal>
          <c:yVal>
            <c:numRef>
              <c:f>[0]!FT_PH14</c:f>
              <c:numCache>
                <c:formatCode>0.00</c:formatCode>
                <c:ptCount val="1"/>
                <c:pt idx="0">
                  <c:v>25.689600000000002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4.8681200000000002</c:v>
                </c:pt>
              </c:numCache>
            </c:numRef>
          </c:xVal>
          <c:yVal>
            <c:numRef>
              <c:f>[0]!FT_PH15</c:f>
              <c:numCache>
                <c:formatCode>0.00</c:formatCode>
                <c:ptCount val="1"/>
                <c:pt idx="0">
                  <c:v>25.689600000000002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4.8681200000000002</c:v>
                </c:pt>
              </c:numCache>
            </c:numRef>
          </c:xVal>
          <c:yVal>
            <c:numRef>
              <c:f>[0]!FT_PH16</c:f>
              <c:numCache>
                <c:formatCode>0.00</c:formatCode>
                <c:ptCount val="1"/>
                <c:pt idx="0">
                  <c:v>25.689600000000002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4.8681200000000002</c:v>
                </c:pt>
              </c:numCache>
            </c:numRef>
          </c:xVal>
          <c:yVal>
            <c:numRef>
              <c:f>[0]!FT_PH17</c:f>
              <c:numCache>
                <c:formatCode>0.00</c:formatCode>
                <c:ptCount val="1"/>
                <c:pt idx="0">
                  <c:v>25.689600000000002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4.8681200000000002</c:v>
                </c:pt>
              </c:numCache>
            </c:numRef>
          </c:xVal>
          <c:yVal>
            <c:numRef>
              <c:f>[0]!FT_PH18</c:f>
              <c:numCache>
                <c:formatCode>0.00</c:formatCode>
                <c:ptCount val="1"/>
                <c:pt idx="0">
                  <c:v>25.689600000000002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4.8681200000000002</c:v>
                </c:pt>
              </c:numCache>
            </c:numRef>
          </c:xVal>
          <c:yVal>
            <c:numRef>
              <c:f>[0]!FT_PH19</c:f>
              <c:numCache>
                <c:formatCode>0.00</c:formatCode>
                <c:ptCount val="1"/>
                <c:pt idx="0">
                  <c:v>25.689600000000002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4.8681200000000002</c:v>
                </c:pt>
              </c:numCache>
            </c:numRef>
          </c:xVal>
          <c:yVal>
            <c:numRef>
              <c:f>[0]!FT_PH20</c:f>
              <c:numCache>
                <c:formatCode>0.00</c:formatCode>
                <c:ptCount val="1"/>
                <c:pt idx="0">
                  <c:v>25.689600000000002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4.8681200000000002</c:v>
                </c:pt>
              </c:numCache>
            </c:numRef>
          </c:xVal>
          <c:yVal>
            <c:numRef>
              <c:f>[0]!FT_PH21</c:f>
              <c:numCache>
                <c:formatCode>0.00</c:formatCode>
                <c:ptCount val="1"/>
                <c:pt idx="0">
                  <c:v>25.689600000000002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4.8681200000000002</c:v>
                </c:pt>
              </c:numCache>
            </c:numRef>
          </c:xVal>
          <c:yVal>
            <c:numRef>
              <c:f>[0]!FT_PH22</c:f>
              <c:numCache>
                <c:formatCode>0.00</c:formatCode>
                <c:ptCount val="1"/>
                <c:pt idx="0">
                  <c:v>25.689600000000002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4.8681200000000002</c:v>
                </c:pt>
              </c:numCache>
            </c:numRef>
          </c:xVal>
          <c:yVal>
            <c:numRef>
              <c:f>[0]!FT_PH23</c:f>
              <c:numCache>
                <c:formatCode>0.00</c:formatCode>
                <c:ptCount val="1"/>
                <c:pt idx="0">
                  <c:v>25.689600000000002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4.8681200000000002</c:v>
                </c:pt>
              </c:numCache>
            </c:numRef>
          </c:xVal>
          <c:yVal>
            <c:numRef>
              <c:f>[0]!FT_PH24</c:f>
              <c:numCache>
                <c:formatCode>0.00</c:formatCode>
                <c:ptCount val="1"/>
                <c:pt idx="0">
                  <c:v>25.689600000000002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4.8681200000000002</c:v>
                </c:pt>
              </c:numCache>
            </c:numRef>
          </c:xVal>
          <c:yVal>
            <c:numRef>
              <c:f>info!$H$2</c:f>
              <c:numCache>
                <c:formatCode>0.00</c:formatCode>
                <c:ptCount val="1"/>
                <c:pt idx="0">
                  <c:v>25.689600000000002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0.1557998196600382</c:v>
                </c:pt>
                <c:pt idx="1">
                  <c:v>0.39990131453218469</c:v>
                </c:pt>
                <c:pt idx="2">
                  <c:v>0.44429886580777711</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95"/>
                <c:pt idx="0">
                  <c:v>0</c:v>
                </c:pt>
                <c:pt idx="1">
                  <c:v>0.389515</c:v>
                </c:pt>
                <c:pt idx="2">
                  <c:v>0.78947100000000003</c:v>
                </c:pt>
                <c:pt idx="3">
                  <c:v>1.1855800000000001</c:v>
                </c:pt>
                <c:pt idx="4">
                  <c:v>1.59595</c:v>
                </c:pt>
                <c:pt idx="5">
                  <c:v>2.00393</c:v>
                </c:pt>
                <c:pt idx="6">
                  <c:v>2.4162499999999998</c:v>
                </c:pt>
                <c:pt idx="7">
                  <c:v>2.8131699999999999</c:v>
                </c:pt>
                <c:pt idx="8">
                  <c:v>3.2191299999999998</c:v>
                </c:pt>
                <c:pt idx="9">
                  <c:v>3.6352000000000002</c:v>
                </c:pt>
                <c:pt idx="10">
                  <c:v>4.0394399999999999</c:v>
                </c:pt>
                <c:pt idx="11">
                  <c:v>4.4386000000000001</c:v>
                </c:pt>
                <c:pt idx="12">
                  <c:v>4.8502099999999997</c:v>
                </c:pt>
                <c:pt idx="13">
                  <c:v>5.2562199999999999</c:v>
                </c:pt>
                <c:pt idx="14">
                  <c:v>5.6670100000000003</c:v>
                </c:pt>
                <c:pt idx="15">
                  <c:v>6.0678900000000002</c:v>
                </c:pt>
                <c:pt idx="16">
                  <c:v>6.4745699999999999</c:v>
                </c:pt>
                <c:pt idx="17">
                  <c:v>6.8936299999999999</c:v>
                </c:pt>
                <c:pt idx="18">
                  <c:v>7.2833399999999999</c:v>
                </c:pt>
                <c:pt idx="19">
                  <c:v>7.7044199999999998</c:v>
                </c:pt>
                <c:pt idx="20">
                  <c:v>8.0929199999999994</c:v>
                </c:pt>
                <c:pt idx="21">
                  <c:v>8.5109899999999996</c:v>
                </c:pt>
                <c:pt idx="22">
                  <c:v>8.9072499999999994</c:v>
                </c:pt>
                <c:pt idx="23">
                  <c:v>9.3095700000000008</c:v>
                </c:pt>
                <c:pt idx="24">
                  <c:v>9.7197399999999998</c:v>
                </c:pt>
                <c:pt idx="25">
                  <c:v>10.1272</c:v>
                </c:pt>
                <c:pt idx="26">
                  <c:v>10.5419</c:v>
                </c:pt>
                <c:pt idx="27">
                  <c:v>10.9413</c:v>
                </c:pt>
                <c:pt idx="28">
                  <c:v>11.341799999999999</c:v>
                </c:pt>
                <c:pt idx="29">
                  <c:v>11.7499</c:v>
                </c:pt>
                <c:pt idx="30">
                  <c:v>12.154999999999999</c:v>
                </c:pt>
                <c:pt idx="31">
                  <c:v>12.5608</c:v>
                </c:pt>
                <c:pt idx="32">
                  <c:v>12.968400000000001</c:v>
                </c:pt>
                <c:pt idx="33">
                  <c:v>13.375299999999999</c:v>
                </c:pt>
                <c:pt idx="34">
                  <c:v>13.792999999999999</c:v>
                </c:pt>
                <c:pt idx="35">
                  <c:v>14.188000000000001</c:v>
                </c:pt>
                <c:pt idx="36">
                  <c:v>14.590299999999999</c:v>
                </c:pt>
                <c:pt idx="37">
                  <c:v>14.9993</c:v>
                </c:pt>
                <c:pt idx="38">
                  <c:v>15.4131</c:v>
                </c:pt>
                <c:pt idx="39">
                  <c:v>15.827</c:v>
                </c:pt>
                <c:pt idx="40">
                  <c:v>16.233899999999998</c:v>
                </c:pt>
                <c:pt idx="41">
                  <c:v>16.6404</c:v>
                </c:pt>
                <c:pt idx="42">
                  <c:v>17.046099999999999</c:v>
                </c:pt>
                <c:pt idx="43">
                  <c:v>17.444900000000001</c:v>
                </c:pt>
                <c:pt idx="44">
                  <c:v>17.844100000000001</c:v>
                </c:pt>
                <c:pt idx="45">
                  <c:v>18.254899999999999</c:v>
                </c:pt>
                <c:pt idx="46">
                  <c:v>18.662400000000002</c:v>
                </c:pt>
                <c:pt idx="47">
                  <c:v>19.068100000000001</c:v>
                </c:pt>
                <c:pt idx="48">
                  <c:v>19.4664</c:v>
                </c:pt>
                <c:pt idx="49">
                  <c:v>19.875499999999999</c:v>
                </c:pt>
                <c:pt idx="50">
                  <c:v>20.2835</c:v>
                </c:pt>
                <c:pt idx="51">
                  <c:v>20.690200000000001</c:v>
                </c:pt>
                <c:pt idx="52">
                  <c:v>21.1022</c:v>
                </c:pt>
                <c:pt idx="53">
                  <c:v>21.496700000000001</c:v>
                </c:pt>
                <c:pt idx="54">
                  <c:v>21.898800000000001</c:v>
                </c:pt>
                <c:pt idx="55">
                  <c:v>22.3155</c:v>
                </c:pt>
                <c:pt idx="56">
                  <c:v>22.716999999999999</c:v>
                </c:pt>
                <c:pt idx="57">
                  <c:v>23.126000000000001</c:v>
                </c:pt>
                <c:pt idx="58">
                  <c:v>23.534400000000002</c:v>
                </c:pt>
                <c:pt idx="59">
                  <c:v>23.944299999999998</c:v>
                </c:pt>
                <c:pt idx="60">
                  <c:v>24.360900000000001</c:v>
                </c:pt>
                <c:pt idx="61">
                  <c:v>24.762599999999999</c:v>
                </c:pt>
                <c:pt idx="62">
                  <c:v>25.169</c:v>
                </c:pt>
                <c:pt idx="63">
                  <c:v>25.571100000000001</c:v>
                </c:pt>
                <c:pt idx="64">
                  <c:v>25.9664</c:v>
                </c:pt>
                <c:pt idx="65">
                  <c:v>26.386199999999999</c:v>
                </c:pt>
                <c:pt idx="66">
                  <c:v>26.779</c:v>
                </c:pt>
                <c:pt idx="67">
                  <c:v>27.191700000000001</c:v>
                </c:pt>
                <c:pt idx="68">
                  <c:v>27.596699999999998</c:v>
                </c:pt>
                <c:pt idx="69">
                  <c:v>27.999199999999998</c:v>
                </c:pt>
                <c:pt idx="70">
                  <c:v>28.4069</c:v>
                </c:pt>
                <c:pt idx="71">
                  <c:v>28.824300000000001</c:v>
                </c:pt>
                <c:pt idx="72">
                  <c:v>29.229700000000001</c:v>
                </c:pt>
                <c:pt idx="73">
                  <c:v>29.642700000000001</c:v>
                </c:pt>
                <c:pt idx="74">
                  <c:v>30.037099999999999</c:v>
                </c:pt>
                <c:pt idx="75">
                  <c:v>30.436900000000001</c:v>
                </c:pt>
                <c:pt idx="76">
                  <c:v>30.842500000000001</c:v>
                </c:pt>
                <c:pt idx="77">
                  <c:v>31.251999999999999</c:v>
                </c:pt>
                <c:pt idx="78">
                  <c:v>31.657399999999999</c:v>
                </c:pt>
                <c:pt idx="79">
                  <c:v>32.0623</c:v>
                </c:pt>
                <c:pt idx="80">
                  <c:v>32.478499999999997</c:v>
                </c:pt>
                <c:pt idx="81">
                  <c:v>32.873899999999999</c:v>
                </c:pt>
                <c:pt idx="82">
                  <c:v>33.281199999999998</c:v>
                </c:pt>
                <c:pt idx="83">
                  <c:v>33.685400000000001</c:v>
                </c:pt>
                <c:pt idx="84">
                  <c:v>34.093000000000004</c:v>
                </c:pt>
                <c:pt idx="85">
                  <c:v>34.505299999999998</c:v>
                </c:pt>
                <c:pt idx="86">
                  <c:v>34.908200000000001</c:v>
                </c:pt>
                <c:pt idx="87">
                  <c:v>35.312800000000003</c:v>
                </c:pt>
                <c:pt idx="88">
                  <c:v>35.716700000000003</c:v>
                </c:pt>
                <c:pt idx="89">
                  <c:v>36.122900000000001</c:v>
                </c:pt>
                <c:pt idx="90">
                  <c:v>36.532400000000003</c:v>
                </c:pt>
                <c:pt idx="91">
                  <c:v>36.9407</c:v>
                </c:pt>
                <c:pt idx="92">
                  <c:v>37.356499999999997</c:v>
                </c:pt>
                <c:pt idx="93">
                  <c:v>37.761499999999998</c:v>
                </c:pt>
                <c:pt idx="94">
                  <c:v>38.172499999999999</c:v>
                </c:pt>
              </c:numCache>
            </c:numRef>
          </c:xVal>
          <c:yVal>
            <c:numRef>
              <c:f>[0]!FT_E</c:f>
              <c:numCache>
                <c:formatCode>0.00</c:formatCode>
                <c:ptCount val="95"/>
                <c:pt idx="0">
                  <c:v>4.8681200000000002</c:v>
                </c:pt>
                <c:pt idx="1">
                  <c:v>4.8805700000000005</c:v>
                </c:pt>
                <c:pt idx="2">
                  <c:v>4.8894500000000001</c:v>
                </c:pt>
                <c:pt idx="3">
                  <c:v>4.8884800000000004</c:v>
                </c:pt>
                <c:pt idx="4">
                  <c:v>4.8951000000000002</c:v>
                </c:pt>
                <c:pt idx="5">
                  <c:v>4.9145099999999999</c:v>
                </c:pt>
                <c:pt idx="6">
                  <c:v>4.9352099999999997</c:v>
                </c:pt>
                <c:pt idx="7">
                  <c:v>4.9560199999999996</c:v>
                </c:pt>
                <c:pt idx="8">
                  <c:v>4.9815500000000004</c:v>
                </c:pt>
                <c:pt idx="9">
                  <c:v>5.0075700000000003</c:v>
                </c:pt>
                <c:pt idx="10">
                  <c:v>5.0339500000000008</c:v>
                </c:pt>
                <c:pt idx="11">
                  <c:v>5.0609599999999997</c:v>
                </c:pt>
                <c:pt idx="12">
                  <c:v>5.0858600000000003</c:v>
                </c:pt>
                <c:pt idx="13">
                  <c:v>5.1131499999999992</c:v>
                </c:pt>
                <c:pt idx="14">
                  <c:v>5.1363300000000001</c:v>
                </c:pt>
                <c:pt idx="15">
                  <c:v>5.1597499999999998</c:v>
                </c:pt>
                <c:pt idx="16">
                  <c:v>5.1788699999999999</c:v>
                </c:pt>
                <c:pt idx="17">
                  <c:v>5.1942600000000008</c:v>
                </c:pt>
                <c:pt idx="18">
                  <c:v>5.2001600000000003</c:v>
                </c:pt>
                <c:pt idx="19">
                  <c:v>5.2022599999999999</c:v>
                </c:pt>
                <c:pt idx="20">
                  <c:v>5.1982499999999998</c:v>
                </c:pt>
                <c:pt idx="21">
                  <c:v>5.1892400000000007</c:v>
                </c:pt>
                <c:pt idx="22">
                  <c:v>5.1805699999999995</c:v>
                </c:pt>
                <c:pt idx="23">
                  <c:v>5.1707400000000003</c:v>
                </c:pt>
                <c:pt idx="24">
                  <c:v>5.1637599999999999</c:v>
                </c:pt>
                <c:pt idx="25">
                  <c:v>5.1600299999999999</c:v>
                </c:pt>
                <c:pt idx="26">
                  <c:v>5.1592500000000001</c:v>
                </c:pt>
                <c:pt idx="27">
                  <c:v>5.1586600000000002</c:v>
                </c:pt>
                <c:pt idx="28">
                  <c:v>5.1588599999999998</c:v>
                </c:pt>
                <c:pt idx="29">
                  <c:v>5.1583000000000006</c:v>
                </c:pt>
                <c:pt idx="30">
                  <c:v>5.1584099999999999</c:v>
                </c:pt>
                <c:pt idx="31">
                  <c:v>5.1564399999999999</c:v>
                </c:pt>
                <c:pt idx="32">
                  <c:v>5.1534899999999997</c:v>
                </c:pt>
                <c:pt idx="33">
                  <c:v>5.1477700000000004</c:v>
                </c:pt>
                <c:pt idx="34">
                  <c:v>5.1368400000000003</c:v>
                </c:pt>
                <c:pt idx="35">
                  <c:v>5.1189399999999994</c:v>
                </c:pt>
                <c:pt idx="36">
                  <c:v>5.0967799999999999</c:v>
                </c:pt>
                <c:pt idx="37">
                  <c:v>5.0724999999999998</c:v>
                </c:pt>
                <c:pt idx="38">
                  <c:v>5.0449299999999999</c:v>
                </c:pt>
                <c:pt idx="39">
                  <c:v>5.0162200000000006</c:v>
                </c:pt>
                <c:pt idx="40">
                  <c:v>4.98787</c:v>
                </c:pt>
                <c:pt idx="41">
                  <c:v>4.9582700000000006</c:v>
                </c:pt>
                <c:pt idx="42">
                  <c:v>4.9271599999999998</c:v>
                </c:pt>
                <c:pt idx="43">
                  <c:v>4.8944200000000002</c:v>
                </c:pt>
                <c:pt idx="44">
                  <c:v>4.8601799999999997</c:v>
                </c:pt>
                <c:pt idx="45">
                  <c:v>4.8296200000000002</c:v>
                </c:pt>
                <c:pt idx="46">
                  <c:v>4.8018000000000001</c:v>
                </c:pt>
                <c:pt idx="47">
                  <c:v>4.7759999999999998</c:v>
                </c:pt>
                <c:pt idx="48">
                  <c:v>4.7545299999999999</c:v>
                </c:pt>
                <c:pt idx="49">
                  <c:v>4.7341800000000003</c:v>
                </c:pt>
                <c:pt idx="50">
                  <c:v>4.7140700000000004</c:v>
                </c:pt>
                <c:pt idx="51">
                  <c:v>4.6911000000000005</c:v>
                </c:pt>
                <c:pt idx="52">
                  <c:v>4.6648100000000001</c:v>
                </c:pt>
                <c:pt idx="53">
                  <c:v>4.6345799999999997</c:v>
                </c:pt>
                <c:pt idx="54">
                  <c:v>4.6040299999999998</c:v>
                </c:pt>
                <c:pt idx="55">
                  <c:v>4.5719799999999999</c:v>
                </c:pt>
                <c:pt idx="56">
                  <c:v>4.5440100000000001</c:v>
                </c:pt>
                <c:pt idx="57">
                  <c:v>4.5188499999999996</c:v>
                </c:pt>
                <c:pt idx="58">
                  <c:v>4.4948600000000001</c:v>
                </c:pt>
                <c:pt idx="59">
                  <c:v>4.4763799999999998</c:v>
                </c:pt>
                <c:pt idx="60">
                  <c:v>4.4614399999999996</c:v>
                </c:pt>
                <c:pt idx="61">
                  <c:v>4.4469700000000003</c:v>
                </c:pt>
                <c:pt idx="62">
                  <c:v>4.4320199999999996</c:v>
                </c:pt>
                <c:pt idx="63">
                  <c:v>4.4167399999999999</c:v>
                </c:pt>
                <c:pt idx="64">
                  <c:v>4.4005700000000001</c:v>
                </c:pt>
                <c:pt idx="65">
                  <c:v>4.3811200000000001</c:v>
                </c:pt>
                <c:pt idx="66">
                  <c:v>4.3600699999999994</c:v>
                </c:pt>
                <c:pt idx="67">
                  <c:v>4.3414799999999998</c:v>
                </c:pt>
                <c:pt idx="68">
                  <c:v>4.3242199999999995</c:v>
                </c:pt>
                <c:pt idx="69">
                  <c:v>4.3093599999999999</c:v>
                </c:pt>
                <c:pt idx="70">
                  <c:v>4.2929699999999995</c:v>
                </c:pt>
                <c:pt idx="71">
                  <c:v>4.2861500000000001</c:v>
                </c:pt>
                <c:pt idx="72">
                  <c:v>4.2794100000000004</c:v>
                </c:pt>
                <c:pt idx="73">
                  <c:v>4.2723599999999999</c:v>
                </c:pt>
                <c:pt idx="74">
                  <c:v>4.2643900000000006</c:v>
                </c:pt>
                <c:pt idx="75">
                  <c:v>4.25528</c:v>
                </c:pt>
                <c:pt idx="76">
                  <c:v>4.2472500000000002</c:v>
                </c:pt>
                <c:pt idx="77">
                  <c:v>4.2434599999999998</c:v>
                </c:pt>
                <c:pt idx="78">
                  <c:v>4.2421600000000002</c:v>
                </c:pt>
                <c:pt idx="79">
                  <c:v>4.2404500000000001</c:v>
                </c:pt>
                <c:pt idx="80">
                  <c:v>4.2396700000000003</c:v>
                </c:pt>
                <c:pt idx="81">
                  <c:v>4.2353800000000001</c:v>
                </c:pt>
                <c:pt idx="82">
                  <c:v>4.2268800000000004</c:v>
                </c:pt>
                <c:pt idx="83">
                  <c:v>4.2167300000000001</c:v>
                </c:pt>
                <c:pt idx="84">
                  <c:v>4.2003400000000006</c:v>
                </c:pt>
                <c:pt idx="85">
                  <c:v>4.1796199999999999</c:v>
                </c:pt>
                <c:pt idx="86">
                  <c:v>4.1573700000000002</c:v>
                </c:pt>
                <c:pt idx="87">
                  <c:v>4.1359899999999996</c:v>
                </c:pt>
                <c:pt idx="88">
                  <c:v>4.1139700000000001</c:v>
                </c:pt>
                <c:pt idx="89">
                  <c:v>4.09389</c:v>
                </c:pt>
                <c:pt idx="90">
                  <c:v>4.0788700000000002</c:v>
                </c:pt>
                <c:pt idx="91">
                  <c:v>4.0691699999999997</c:v>
                </c:pt>
                <c:pt idx="92">
                  <c:v>4.0598099999999997</c:v>
                </c:pt>
                <c:pt idx="93">
                  <c:v>4.0701400000000003</c:v>
                </c:pt>
                <c:pt idx="94">
                  <c:v>4.0657500000000004</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4.8681200000000002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4.8681200000000002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4.8681200000000002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4.8681200000000002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4.8681200000000002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4.8681200000000002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4.8681200000000002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4.8681200000000002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4.8681200000000002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4.8681200000000002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4.8681200000000002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4.8681200000000002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4.8681200000000002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4.8681200000000002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4.8681200000000002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4.8681200000000002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4.8681200000000002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4.8681200000000002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4.8681200000000002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4.8681200000000002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4.8681200000000002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4.8681200000000002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4.8681200000000002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4.8681200000000002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95"/>
                <c:pt idx="0">
                  <c:v>0</c:v>
                </c:pt>
                <c:pt idx="1">
                  <c:v>0.389515</c:v>
                </c:pt>
                <c:pt idx="2">
                  <c:v>0.78947100000000003</c:v>
                </c:pt>
                <c:pt idx="3">
                  <c:v>1.1855800000000001</c:v>
                </c:pt>
                <c:pt idx="4">
                  <c:v>1.59595</c:v>
                </c:pt>
                <c:pt idx="5">
                  <c:v>2.00393</c:v>
                </c:pt>
                <c:pt idx="6">
                  <c:v>2.4162499999999998</c:v>
                </c:pt>
                <c:pt idx="7">
                  <c:v>2.8131699999999999</c:v>
                </c:pt>
                <c:pt idx="8">
                  <c:v>3.2191299999999998</c:v>
                </c:pt>
                <c:pt idx="9">
                  <c:v>3.6352000000000002</c:v>
                </c:pt>
                <c:pt idx="10">
                  <c:v>4.0394399999999999</c:v>
                </c:pt>
                <c:pt idx="11">
                  <c:v>4.4386000000000001</c:v>
                </c:pt>
                <c:pt idx="12">
                  <c:v>4.8502099999999997</c:v>
                </c:pt>
                <c:pt idx="13">
                  <c:v>5.2562199999999999</c:v>
                </c:pt>
                <c:pt idx="14">
                  <c:v>5.6670100000000003</c:v>
                </c:pt>
                <c:pt idx="15">
                  <c:v>6.0678900000000002</c:v>
                </c:pt>
                <c:pt idx="16">
                  <c:v>6.4745699999999999</c:v>
                </c:pt>
                <c:pt idx="17">
                  <c:v>6.8936299999999999</c:v>
                </c:pt>
                <c:pt idx="18">
                  <c:v>7.2833399999999999</c:v>
                </c:pt>
                <c:pt idx="19">
                  <c:v>7.7044199999999998</c:v>
                </c:pt>
                <c:pt idx="20">
                  <c:v>8.0929199999999994</c:v>
                </c:pt>
                <c:pt idx="21">
                  <c:v>8.5109899999999996</c:v>
                </c:pt>
                <c:pt idx="22">
                  <c:v>8.9072499999999994</c:v>
                </c:pt>
                <c:pt idx="23">
                  <c:v>9.3095700000000008</c:v>
                </c:pt>
                <c:pt idx="24">
                  <c:v>9.7197399999999998</c:v>
                </c:pt>
                <c:pt idx="25">
                  <c:v>10.1272</c:v>
                </c:pt>
                <c:pt idx="26">
                  <c:v>10.5419</c:v>
                </c:pt>
                <c:pt idx="27">
                  <c:v>10.9413</c:v>
                </c:pt>
                <c:pt idx="28">
                  <c:v>11.341799999999999</c:v>
                </c:pt>
                <c:pt idx="29">
                  <c:v>11.7499</c:v>
                </c:pt>
                <c:pt idx="30">
                  <c:v>12.154999999999999</c:v>
                </c:pt>
                <c:pt idx="31">
                  <c:v>12.5608</c:v>
                </c:pt>
                <c:pt idx="32">
                  <c:v>12.968400000000001</c:v>
                </c:pt>
                <c:pt idx="33">
                  <c:v>13.375299999999999</c:v>
                </c:pt>
                <c:pt idx="34">
                  <c:v>13.792999999999999</c:v>
                </c:pt>
                <c:pt idx="35">
                  <c:v>14.188000000000001</c:v>
                </c:pt>
                <c:pt idx="36">
                  <c:v>14.590299999999999</c:v>
                </c:pt>
                <c:pt idx="37">
                  <c:v>14.9993</c:v>
                </c:pt>
                <c:pt idx="38">
                  <c:v>15.4131</c:v>
                </c:pt>
                <c:pt idx="39">
                  <c:v>15.827</c:v>
                </c:pt>
                <c:pt idx="40">
                  <c:v>16.233899999999998</c:v>
                </c:pt>
                <c:pt idx="41">
                  <c:v>16.6404</c:v>
                </c:pt>
                <c:pt idx="42">
                  <c:v>17.046099999999999</c:v>
                </c:pt>
                <c:pt idx="43">
                  <c:v>17.444900000000001</c:v>
                </c:pt>
                <c:pt idx="44">
                  <c:v>17.844100000000001</c:v>
                </c:pt>
                <c:pt idx="45">
                  <c:v>18.254899999999999</c:v>
                </c:pt>
                <c:pt idx="46">
                  <c:v>18.662400000000002</c:v>
                </c:pt>
                <c:pt idx="47">
                  <c:v>19.068100000000001</c:v>
                </c:pt>
                <c:pt idx="48">
                  <c:v>19.4664</c:v>
                </c:pt>
                <c:pt idx="49">
                  <c:v>19.875499999999999</c:v>
                </c:pt>
                <c:pt idx="50">
                  <c:v>20.2835</c:v>
                </c:pt>
                <c:pt idx="51">
                  <c:v>20.690200000000001</c:v>
                </c:pt>
                <c:pt idx="52">
                  <c:v>21.1022</c:v>
                </c:pt>
                <c:pt idx="53">
                  <c:v>21.496700000000001</c:v>
                </c:pt>
                <c:pt idx="54">
                  <c:v>21.898800000000001</c:v>
                </c:pt>
                <c:pt idx="55">
                  <c:v>22.3155</c:v>
                </c:pt>
                <c:pt idx="56">
                  <c:v>22.716999999999999</c:v>
                </c:pt>
                <c:pt idx="57">
                  <c:v>23.126000000000001</c:v>
                </c:pt>
                <c:pt idx="58">
                  <c:v>23.534400000000002</c:v>
                </c:pt>
                <c:pt idx="59">
                  <c:v>23.944299999999998</c:v>
                </c:pt>
                <c:pt idx="60">
                  <c:v>24.360900000000001</c:v>
                </c:pt>
                <c:pt idx="61">
                  <c:v>24.762599999999999</c:v>
                </c:pt>
                <c:pt idx="62">
                  <c:v>25.169</c:v>
                </c:pt>
                <c:pt idx="63">
                  <c:v>25.571100000000001</c:v>
                </c:pt>
                <c:pt idx="64">
                  <c:v>25.9664</c:v>
                </c:pt>
                <c:pt idx="65">
                  <c:v>26.386199999999999</c:v>
                </c:pt>
                <c:pt idx="66">
                  <c:v>26.779</c:v>
                </c:pt>
                <c:pt idx="67">
                  <c:v>27.191700000000001</c:v>
                </c:pt>
                <c:pt idx="68">
                  <c:v>27.596699999999998</c:v>
                </c:pt>
                <c:pt idx="69">
                  <c:v>27.999199999999998</c:v>
                </c:pt>
                <c:pt idx="70">
                  <c:v>28.4069</c:v>
                </c:pt>
                <c:pt idx="71">
                  <c:v>28.824300000000001</c:v>
                </c:pt>
                <c:pt idx="72">
                  <c:v>29.229700000000001</c:v>
                </c:pt>
                <c:pt idx="73">
                  <c:v>29.642700000000001</c:v>
                </c:pt>
                <c:pt idx="74">
                  <c:v>30.037099999999999</c:v>
                </c:pt>
                <c:pt idx="75">
                  <c:v>30.436900000000001</c:v>
                </c:pt>
                <c:pt idx="76">
                  <c:v>30.842500000000001</c:v>
                </c:pt>
                <c:pt idx="77">
                  <c:v>31.251999999999999</c:v>
                </c:pt>
                <c:pt idx="78">
                  <c:v>31.657399999999999</c:v>
                </c:pt>
                <c:pt idx="79">
                  <c:v>32.0623</c:v>
                </c:pt>
                <c:pt idx="80">
                  <c:v>32.478499999999997</c:v>
                </c:pt>
                <c:pt idx="81">
                  <c:v>32.873899999999999</c:v>
                </c:pt>
                <c:pt idx="82">
                  <c:v>33.281199999999998</c:v>
                </c:pt>
                <c:pt idx="83">
                  <c:v>33.685400000000001</c:v>
                </c:pt>
                <c:pt idx="84">
                  <c:v>34.093000000000004</c:v>
                </c:pt>
                <c:pt idx="85">
                  <c:v>34.505299999999998</c:v>
                </c:pt>
                <c:pt idx="86">
                  <c:v>34.908200000000001</c:v>
                </c:pt>
                <c:pt idx="87">
                  <c:v>35.312800000000003</c:v>
                </c:pt>
                <c:pt idx="88">
                  <c:v>35.716700000000003</c:v>
                </c:pt>
                <c:pt idx="89">
                  <c:v>36.122900000000001</c:v>
                </c:pt>
                <c:pt idx="90">
                  <c:v>36.532400000000003</c:v>
                </c:pt>
                <c:pt idx="91">
                  <c:v>36.9407</c:v>
                </c:pt>
                <c:pt idx="92">
                  <c:v>37.356499999999997</c:v>
                </c:pt>
                <c:pt idx="93">
                  <c:v>37.761499999999998</c:v>
                </c:pt>
                <c:pt idx="94">
                  <c:v>38.172499999999999</c:v>
                </c:pt>
              </c:numCache>
            </c:numRef>
          </c:xVal>
          <c:yVal>
            <c:numRef>
              <c:f>[0]!FT_PH</c:f>
              <c:numCache>
                <c:formatCode>0.00</c:formatCode>
                <c:ptCount val="95"/>
                <c:pt idx="0">
                  <c:v>25.689600000000002</c:v>
                </c:pt>
                <c:pt idx="1">
                  <c:v>24.931100000000001</c:v>
                </c:pt>
                <c:pt idx="2">
                  <c:v>24.1645</c:v>
                </c:pt>
                <c:pt idx="3">
                  <c:v>23.056099999999997</c:v>
                </c:pt>
                <c:pt idx="4">
                  <c:v>22.008299999999998</c:v>
                </c:pt>
                <c:pt idx="5">
                  <c:v>21.493499999999997</c:v>
                </c:pt>
                <c:pt idx="6">
                  <c:v>21.118400000000001</c:v>
                </c:pt>
                <c:pt idx="7">
                  <c:v>20.923300000000001</c:v>
                </c:pt>
                <c:pt idx="8">
                  <c:v>20.9803</c:v>
                </c:pt>
                <c:pt idx="9">
                  <c:v>21.1629</c:v>
                </c:pt>
                <c:pt idx="10">
                  <c:v>21.2959</c:v>
                </c:pt>
                <c:pt idx="11">
                  <c:v>21.4924</c:v>
                </c:pt>
                <c:pt idx="12">
                  <c:v>21.664400000000001</c:v>
                </c:pt>
                <c:pt idx="13">
                  <c:v>21.938700000000001</c:v>
                </c:pt>
                <c:pt idx="14">
                  <c:v>21.9955</c:v>
                </c:pt>
                <c:pt idx="15">
                  <c:v>22.126799999999999</c:v>
                </c:pt>
                <c:pt idx="16">
                  <c:v>21.974900000000002</c:v>
                </c:pt>
                <c:pt idx="17">
                  <c:v>21.828199999999999</c:v>
                </c:pt>
                <c:pt idx="18">
                  <c:v>21.693899999999999</c:v>
                </c:pt>
                <c:pt idx="19">
                  <c:v>21.599299999999999</c:v>
                </c:pt>
                <c:pt idx="20">
                  <c:v>21.5091</c:v>
                </c:pt>
                <c:pt idx="21">
                  <c:v>21.438600000000001</c:v>
                </c:pt>
                <c:pt idx="22">
                  <c:v>21.348600000000001</c:v>
                </c:pt>
                <c:pt idx="23">
                  <c:v>21.257000000000001</c:v>
                </c:pt>
                <c:pt idx="24">
                  <c:v>21.174799999999998</c:v>
                </c:pt>
                <c:pt idx="25">
                  <c:v>21.0595</c:v>
                </c:pt>
                <c:pt idx="26">
                  <c:v>20.933599999999998</c:v>
                </c:pt>
                <c:pt idx="27">
                  <c:v>20.851400000000002</c:v>
                </c:pt>
                <c:pt idx="28">
                  <c:v>20.763300000000001</c:v>
                </c:pt>
                <c:pt idx="29">
                  <c:v>20.700299999999999</c:v>
                </c:pt>
                <c:pt idx="30">
                  <c:v>20.7211</c:v>
                </c:pt>
                <c:pt idx="31">
                  <c:v>20.820699999999999</c:v>
                </c:pt>
                <c:pt idx="32">
                  <c:v>20.953399999999998</c:v>
                </c:pt>
                <c:pt idx="33">
                  <c:v>21.120799999999999</c:v>
                </c:pt>
                <c:pt idx="34">
                  <c:v>21.302699999999998</c:v>
                </c:pt>
                <c:pt idx="35">
                  <c:v>21.561900000000001</c:v>
                </c:pt>
                <c:pt idx="36">
                  <c:v>21.863700000000001</c:v>
                </c:pt>
                <c:pt idx="37">
                  <c:v>22.198999999999998</c:v>
                </c:pt>
                <c:pt idx="38">
                  <c:v>22.5472</c:v>
                </c:pt>
                <c:pt idx="39">
                  <c:v>22.841000000000001</c:v>
                </c:pt>
                <c:pt idx="40">
                  <c:v>23.1981</c:v>
                </c:pt>
                <c:pt idx="41">
                  <c:v>23.5626</c:v>
                </c:pt>
                <c:pt idx="42">
                  <c:v>23.965500000000002</c:v>
                </c:pt>
                <c:pt idx="43">
                  <c:v>24.3461</c:v>
                </c:pt>
                <c:pt idx="44">
                  <c:v>24.740500000000001</c:v>
                </c:pt>
                <c:pt idx="45">
                  <c:v>25.152799999999999</c:v>
                </c:pt>
                <c:pt idx="46">
                  <c:v>25.6023</c:v>
                </c:pt>
                <c:pt idx="47">
                  <c:v>26.022499999999997</c:v>
                </c:pt>
                <c:pt idx="48">
                  <c:v>26.391199999999998</c:v>
                </c:pt>
                <c:pt idx="49">
                  <c:v>26.741599999999998</c:v>
                </c:pt>
                <c:pt idx="50">
                  <c:v>27.076599999999999</c:v>
                </c:pt>
                <c:pt idx="51">
                  <c:v>27.411000000000001</c:v>
                </c:pt>
                <c:pt idx="52">
                  <c:v>27.720499999999998</c:v>
                </c:pt>
                <c:pt idx="53">
                  <c:v>28.1144</c:v>
                </c:pt>
                <c:pt idx="54">
                  <c:v>28.506599999999999</c:v>
                </c:pt>
                <c:pt idx="55">
                  <c:v>28.863</c:v>
                </c:pt>
                <c:pt idx="56">
                  <c:v>29.101700000000001</c:v>
                </c:pt>
                <c:pt idx="57">
                  <c:v>29.2331</c:v>
                </c:pt>
                <c:pt idx="58">
                  <c:v>29.315200000000001</c:v>
                </c:pt>
                <c:pt idx="59">
                  <c:v>29.2895</c:v>
                </c:pt>
                <c:pt idx="60">
                  <c:v>29.188300000000002</c:v>
                </c:pt>
                <c:pt idx="61">
                  <c:v>29.055599999999998</c:v>
                </c:pt>
                <c:pt idx="62">
                  <c:v>28.9285</c:v>
                </c:pt>
                <c:pt idx="63">
                  <c:v>28.782400000000003</c:v>
                </c:pt>
                <c:pt idx="64">
                  <c:v>28.632999999999996</c:v>
                </c:pt>
                <c:pt idx="65">
                  <c:v>28.439900000000002</c:v>
                </c:pt>
                <c:pt idx="66">
                  <c:v>28.236899999999999</c:v>
                </c:pt>
                <c:pt idx="67">
                  <c:v>27.976600000000001</c:v>
                </c:pt>
                <c:pt idx="68">
                  <c:v>27.680800000000001</c:v>
                </c:pt>
                <c:pt idx="69">
                  <c:v>27.4055</c:v>
                </c:pt>
                <c:pt idx="70">
                  <c:v>27.158500000000004</c:v>
                </c:pt>
                <c:pt idx="71">
                  <c:v>26.985399999999998</c:v>
                </c:pt>
                <c:pt idx="72">
                  <c:v>26.795999999999999</c:v>
                </c:pt>
                <c:pt idx="73">
                  <c:v>26.5945</c:v>
                </c:pt>
                <c:pt idx="74">
                  <c:v>26.359100000000002</c:v>
                </c:pt>
                <c:pt idx="75">
                  <c:v>26.119599999999998</c:v>
                </c:pt>
                <c:pt idx="76">
                  <c:v>25.8691</c:v>
                </c:pt>
                <c:pt idx="77">
                  <c:v>25.571500000000004</c:v>
                </c:pt>
                <c:pt idx="78">
                  <c:v>25.219399999999997</c:v>
                </c:pt>
                <c:pt idx="79">
                  <c:v>24.865000000000002</c:v>
                </c:pt>
                <c:pt idx="80">
                  <c:v>24.4682</c:v>
                </c:pt>
                <c:pt idx="81">
                  <c:v>24.140700000000002</c:v>
                </c:pt>
                <c:pt idx="82">
                  <c:v>23.934200000000001</c:v>
                </c:pt>
                <c:pt idx="83">
                  <c:v>23.822700000000001</c:v>
                </c:pt>
                <c:pt idx="84">
                  <c:v>23.906600000000001</c:v>
                </c:pt>
                <c:pt idx="85">
                  <c:v>24.063800000000001</c:v>
                </c:pt>
                <c:pt idx="86">
                  <c:v>24.276900000000001</c:v>
                </c:pt>
                <c:pt idx="87">
                  <c:v>24.4621</c:v>
                </c:pt>
                <c:pt idx="88">
                  <c:v>24.665200000000002</c:v>
                </c:pt>
                <c:pt idx="89">
                  <c:v>24.832599999999999</c:v>
                </c:pt>
                <c:pt idx="90">
                  <c:v>25.028099999999998</c:v>
                </c:pt>
                <c:pt idx="91">
                  <c:v>25.1172</c:v>
                </c:pt>
                <c:pt idx="92">
                  <c:v>25.209500000000002</c:v>
                </c:pt>
                <c:pt idx="93">
                  <c:v>25.130999999999997</c:v>
                </c:pt>
                <c:pt idx="94">
                  <c:v>25.032399999999999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25.689600000000002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25.689600000000002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25.689600000000002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25.689600000000002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25.689600000000002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25.689600000000002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25.689600000000002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25.689600000000002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25.689600000000002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25.689600000000002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25.689600000000002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25.689600000000002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25.689600000000002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25.689600000000002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25.689600000000002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25.689600000000002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25.689600000000002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25.689600000000002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25.689600000000002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25.689600000000002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25.689600000000002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25.689600000000002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25.689600000000002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25.689600000000002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25.95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-1.8379425094840045</c:v>
                </c:pt>
                <c:pt idx="1">
                  <c:v>-1.8379425094840045</c:v>
                </c:pt>
                <c:pt idx="2">
                  <c:v>-7</c:v>
                </c:pt>
              </c:numCache>
            </c:numRef>
          </c:xVal>
          <c:yVal>
            <c:numRef>
              <c:f>'R'!$I$5:$I$7</c:f>
              <c:numCache>
                <c:formatCode>0.0_ </c:formatCode>
                <c:ptCount val="3"/>
                <c:pt idx="0">
                  <c:v>0</c:v>
                </c:pt>
                <c:pt idx="1">
                  <c:v>25.952785210814973</c:v>
                </c:pt>
                <c:pt idx="2">
                  <c:v>25.952785210814973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-1.8379425094840045</c:v>
                </c:pt>
                <c:pt idx="1">
                  <c:v>-1.8379425094840045</c:v>
                </c:pt>
                <c:pt idx="2">
                  <c:v>-7</c:v>
                </c:pt>
              </c:numCache>
            </c:numRef>
          </c:xVal>
          <c:yVal>
            <c:numRef>
              <c:f>'R'!$I$5:$I$7</c:f>
              <c:numCache>
                <c:formatCode>0.0_ </c:formatCode>
                <c:ptCount val="3"/>
                <c:pt idx="0">
                  <c:v>0</c:v>
                </c:pt>
                <c:pt idx="1">
                  <c:v>25.952785210814973</c:v>
                </c:pt>
                <c:pt idx="2">
                  <c:v>25.952785210814973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-1.8379425094840045</c:v>
                </c:pt>
              </c:numCache>
            </c:numRef>
          </c:xVal>
          <c:yVal>
            <c:numRef>
              <c:f>'R'!$I$4</c:f>
              <c:numCache>
                <c:formatCode>0.00_ </c:formatCode>
                <c:ptCount val="1"/>
                <c:pt idx="0">
                  <c:v>25.952785210814973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27.39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27.385800000000003</c:v>
                </c:pt>
                <c:pt idx="1">
                  <c:v>27.385800000000003</c:v>
                </c:pt>
                <c:pt idx="2">
                  <c:v>0</c:v>
                </c:pt>
              </c:numCache>
            </c:numRef>
          </c:xVal>
          <c:yVal>
            <c:numRef>
              <c:f>'R2'!$I$5:$I$7</c:f>
              <c:numCache>
                <c:formatCode>0.0_ </c:formatCode>
                <c:ptCount val="3"/>
                <c:pt idx="0">
                  <c:v>0</c:v>
                </c:pt>
                <c:pt idx="1">
                  <c:v>15.418276055130312</c:v>
                </c:pt>
                <c:pt idx="2">
                  <c:v>15.418276055130312</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2.35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2.3464800000000001</c:v>
                </c:pt>
                <c:pt idx="1">
                  <c:v>2.3464800000000001</c:v>
                </c:pt>
                <c:pt idx="2">
                  <c:v>0</c:v>
                </c:pt>
              </c:numCache>
            </c:numRef>
          </c:xVal>
          <c:yVal>
            <c:numRef>
              <c:f>'R3'!$I$6:$I$8</c:f>
              <c:numCache>
                <c:formatCode>0.0_ </c:formatCode>
                <c:ptCount val="3"/>
                <c:pt idx="0">
                  <c:v>0</c:v>
                </c:pt>
                <c:pt idx="1">
                  <c:v>73.443382883833635</c:v>
                </c:pt>
                <c:pt idx="2">
                  <c:v>73.443382883833635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감정변이도2.35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2.3464800000000001</c:v>
                </c:pt>
                <c:pt idx="1">
                  <c:v>2.3464800000000001</c:v>
                </c:pt>
                <c:pt idx="2">
                  <c:v>0</c:v>
                </c:pt>
              </c:numCache>
            </c:numRef>
          </c:xVal>
          <c:yVal>
            <c:numRef>
              <c:f>'R4'!$I$5:$I$7</c:f>
              <c:numCache>
                <c:formatCode>0.0_ </c:formatCode>
                <c:ptCount val="3"/>
                <c:pt idx="0">
                  <c:v>0</c:v>
                </c:pt>
                <c:pt idx="1">
                  <c:v>8.7193916490659967E-2</c:v>
                </c:pt>
                <c:pt idx="2">
                  <c:v>8.7193916490659967E-2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0.54453452851726847</c:v>
                </c:pt>
                <c:pt idx="1">
                  <c:v>0.27213967021602514</c:v>
                </c:pt>
                <c:pt idx="2">
                  <c:v>0.18332580126670633</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0.20029530895847189</c:v>
                </c:pt>
                <c:pt idx="1">
                  <c:v>0.51411071926720442</c:v>
                </c:pt>
                <c:pt idx="2">
                  <c:v>0.28559397177432372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(64.4 , 73.4)
활발한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64.360027734414771</c:v>
                      </c:pt>
                    </c:numCache>
                  </c:numRef>
                </c:xVal>
                <c:yVal>
                  <c:numRef>
                    <c:extLst>
                      <c:ext uri="{02D57815-91ED-43cb-92C2-25804820EDAC}">
                        <c15:formulaRef>
                          <c15:sqref>info!$W$20:$W$21</c15:sqref>
                        </c15:formulaRef>
                      </c:ext>
                    </c:extLst>
                    <c:numCache>
                      <c:formatCode>General</c:formatCode>
                      <c:ptCount val="2"/>
                      <c:pt idx="0">
                        <c:v>50</c:v>
                      </c:pt>
                      <c:pt idx="1">
                        <c:v>73.443382883833635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(30.5 , 41.3)</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30.505500000000001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58.745000000000005</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vZtD%5e1%5e7%5e\2025-07-16%2013_39_1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vZtD%5e1%5e7%5e\2025-07-16%2013_39_1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A7A17139-089F-642C-6674-750D7D25EA6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CA3AB025-D7DD-6ED1-0F11-71CC9741D63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45854.569363425922</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vZtD</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7</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45854.569363425922</v>
      </c>
      <c r="H7" s="876"/>
      <c r="I7" s="877"/>
      <c r="J7" s="166" t="str">
        <f>lang!B160</f>
        <v>나이</v>
      </c>
      <c r="K7" s="878" t="str">
        <f>IF(FH_info!B2="","",TRIM(MID(SUBSTITUTE(FH_info!B2,"^",REPT(" ",LEN(FH_info!B2))),LEN(FH_info!B2)*4-LEN(FH_info!B2)+1,LEN(FH_info!B2))))</f>
        <v>7</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vZtD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-1.8379425094840045</v>
      </c>
      <c r="I20" s="862"/>
      <c r="J20" s="311" t="str">
        <f>lang!B174</f>
        <v>정보량</v>
      </c>
      <c r="K20" s="236">
        <f ca="1">info!N9</f>
        <v>24.40439263157894</v>
      </c>
      <c r="L20" s="312" t="str">
        <f>lang!B175</f>
        <v>에너지</v>
      </c>
      <c r="M20" s="863">
        <f ca="1">info!M9</f>
        <v>4.6996027368421069</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46.448099999999997</v>
      </c>
      <c r="N32" s="816"/>
      <c r="O32" s="817">
        <f>Measurement!N7</f>
        <v>57.512500000000003</v>
      </c>
      <c r="P32" s="818"/>
      <c r="Q32" s="819">
        <f>Measurement!T7</f>
        <v>66.470100000000002</v>
      </c>
      <c r="R32" s="820"/>
    </row>
    <row r="33" spans="3:18" ht="12.75" customHeight="1">
      <c r="C33" s="77"/>
      <c r="I33" s="502">
        <f>Measurement!L8</f>
        <v>2</v>
      </c>
      <c r="J33" s="139" t="str">
        <f>lang!B15</f>
        <v>스트레스</v>
      </c>
      <c r="K33" s="90" t="s">
        <v>226</v>
      </c>
      <c r="L33" s="504" t="str">
        <f>Measurement!Y8</f>
        <v>낮음</v>
      </c>
      <c r="M33" s="792">
        <f>Measurement!R8</f>
        <v>14.281700000000001</v>
      </c>
      <c r="N33" s="793"/>
      <c r="O33" s="806">
        <f>Measurement!N8</f>
        <v>21.421399999999998</v>
      </c>
      <c r="P33" s="807"/>
      <c r="Q33" s="792">
        <f>Measurement!T8</f>
        <v>50.283099999999997</v>
      </c>
      <c r="R33" s="808"/>
    </row>
    <row r="34" spans="3:18" ht="12.75" customHeight="1">
      <c r="C34" s="77"/>
      <c r="I34" s="502">
        <f>Measurement!L9</f>
        <v>1</v>
      </c>
      <c r="J34" s="139" t="str">
        <f>lang!B16</f>
        <v>불안</v>
      </c>
      <c r="K34" s="90" t="s">
        <v>227</v>
      </c>
      <c r="L34" s="504" t="str">
        <f>Measurement!Y9</f>
        <v>매우 낮음</v>
      </c>
      <c r="M34" s="792">
        <f>Measurement!R9</f>
        <v>3.1979299999999999</v>
      </c>
      <c r="N34" s="793"/>
      <c r="O34" s="806">
        <f>Measurement!N9</f>
        <v>10.956899999999999</v>
      </c>
      <c r="P34" s="807"/>
      <c r="Q34" s="792">
        <f>Measurement!T9</f>
        <v>31.131499999999999</v>
      </c>
      <c r="R34" s="808"/>
    </row>
    <row r="35" spans="3:18" ht="12.75" customHeight="1">
      <c r="C35" s="77"/>
      <c r="I35" s="502">
        <f>Measurement!L10</f>
        <v>3</v>
      </c>
      <c r="J35" s="139" t="str">
        <f>lang!B17</f>
        <v>의심</v>
      </c>
      <c r="K35" s="90" t="s">
        <v>225</v>
      </c>
      <c r="L35" s="504" t="str">
        <f>Measurement!Y10</f>
        <v>보통</v>
      </c>
      <c r="M35" s="792">
        <f>Measurement!R10</f>
        <v>27.927299999999999</v>
      </c>
      <c r="N35" s="793"/>
      <c r="O35" s="806">
        <f>Measurement!N10</f>
        <v>29.7624</v>
      </c>
      <c r="P35" s="807"/>
      <c r="Q35" s="792">
        <f>Measurement!T10</f>
        <v>40.811799999999998</v>
      </c>
      <c r="R35" s="808"/>
    </row>
    <row r="36" spans="3:18" ht="12.75" customHeight="1">
      <c r="C36" s="77"/>
      <c r="I36" s="502">
        <f>Measurement!L11</f>
        <v>3</v>
      </c>
      <c r="J36" s="139" t="str">
        <f>lang!B18</f>
        <v>밸런스</v>
      </c>
      <c r="K36" s="90" t="s">
        <v>2171</v>
      </c>
      <c r="L36" s="504" t="str">
        <f>Measurement!Y11</f>
        <v>보통</v>
      </c>
      <c r="M36" s="792">
        <f>Measurement!R11</f>
        <v>28.952300000000001</v>
      </c>
      <c r="N36" s="793"/>
      <c r="O36" s="806">
        <f>Measurement!N11</f>
        <v>60.5762</v>
      </c>
      <c r="P36" s="807"/>
      <c r="Q36" s="792">
        <f>Measurement!T11</f>
        <v>71.863799999999998</v>
      </c>
      <c r="R36" s="808"/>
    </row>
    <row r="37" spans="3:18" ht="12.75" customHeight="1">
      <c r="C37" s="77"/>
      <c r="I37" s="502">
        <f>Measurement!L12</f>
        <v>4</v>
      </c>
      <c r="J37" s="139" t="str">
        <f>lang!B19</f>
        <v>카리스마</v>
      </c>
      <c r="K37" s="90" t="s">
        <v>229</v>
      </c>
      <c r="L37" s="504" t="str">
        <f>Measurement!Y12</f>
        <v>높음</v>
      </c>
      <c r="M37" s="792">
        <f>Measurement!R12</f>
        <v>35.807499999999997</v>
      </c>
      <c r="N37" s="793"/>
      <c r="O37" s="806">
        <f>Measurement!N12</f>
        <v>76.782700000000006</v>
      </c>
      <c r="P37" s="807"/>
      <c r="Q37" s="792">
        <f>Measurement!T12</f>
        <v>86.198599999999999</v>
      </c>
      <c r="R37" s="808"/>
    </row>
    <row r="38" spans="3:18" ht="12.75" customHeight="1">
      <c r="C38" s="77"/>
      <c r="I38" s="502">
        <f>Measurement!L13</f>
        <v>3</v>
      </c>
      <c r="J38" s="139" t="str">
        <f>lang!B20</f>
        <v>에너지</v>
      </c>
      <c r="K38" s="90" t="s">
        <v>2170</v>
      </c>
      <c r="L38" s="504" t="str">
        <f>Measurement!Y13</f>
        <v>보통</v>
      </c>
      <c r="M38" s="792">
        <f>Measurement!R13</f>
        <v>25.167999999999999</v>
      </c>
      <c r="N38" s="793"/>
      <c r="O38" s="806">
        <f>Measurement!N13</f>
        <v>32.986899999999999</v>
      </c>
      <c r="P38" s="807"/>
      <c r="Q38" s="792">
        <f>Measurement!T13</f>
        <v>40.820999999999998</v>
      </c>
      <c r="R38" s="808"/>
    </row>
    <row r="39" spans="3:18" ht="12.75" customHeight="1">
      <c r="C39" s="77"/>
      <c r="I39" s="502">
        <f>Measurement!L14</f>
        <v>3</v>
      </c>
      <c r="J39" s="139" t="str">
        <f>lang!B21</f>
        <v>자기조절</v>
      </c>
      <c r="K39" s="90" t="s">
        <v>230</v>
      </c>
      <c r="L39" s="504" t="str">
        <f>Measurement!Y14</f>
        <v>보통</v>
      </c>
      <c r="M39" s="792">
        <f>Measurement!R14</f>
        <v>47.572699999999998</v>
      </c>
      <c r="N39" s="793"/>
      <c r="O39" s="806">
        <f>Measurement!N14</f>
        <v>69.072800000000001</v>
      </c>
      <c r="P39" s="807"/>
      <c r="Q39" s="792">
        <f>Measurement!T14</f>
        <v>75.993700000000004</v>
      </c>
      <c r="R39" s="808"/>
    </row>
    <row r="40" spans="3:18" ht="12.75" customHeight="1">
      <c r="C40" s="77"/>
      <c r="I40" s="502">
        <f>Measurement!L15</f>
        <v>4</v>
      </c>
      <c r="J40" s="139" t="str">
        <f>lang!B22</f>
        <v>억제</v>
      </c>
      <c r="K40" s="91" t="s">
        <v>248</v>
      </c>
      <c r="L40" s="504" t="str">
        <f>Measurement!Y15</f>
        <v>높음</v>
      </c>
      <c r="M40" s="792">
        <f>Measurement!R15</f>
        <v>19.602</v>
      </c>
      <c r="N40" s="793"/>
      <c r="O40" s="806">
        <f>Measurement!N15</f>
        <v>25.0489</v>
      </c>
      <c r="P40" s="807"/>
      <c r="Q40" s="792">
        <f>Measurement!T15</f>
        <v>44.33</v>
      </c>
      <c r="R40" s="808"/>
    </row>
    <row r="41" spans="3:18" ht="12.75" customHeight="1" thickBot="1">
      <c r="C41" s="77"/>
      <c r="I41" s="502">
        <f>Measurement!L16</f>
        <v>5</v>
      </c>
      <c r="J41" s="140" t="str">
        <f>lang!B23</f>
        <v>신경성</v>
      </c>
      <c r="K41" s="92" t="s">
        <v>231</v>
      </c>
      <c r="L41" s="504" t="str">
        <f>Measurement!Y16</f>
        <v>매우 높음</v>
      </c>
      <c r="M41" s="794">
        <f>Measurement!R16</f>
        <v>2.9274900000000001</v>
      </c>
      <c r="N41" s="795"/>
      <c r="O41" s="796">
        <f>Measurement!N16</f>
        <v>55.555</v>
      </c>
      <c r="P41" s="797"/>
      <c r="Q41" s="794">
        <f>Measurement!T16</f>
        <v>58.68</v>
      </c>
      <c r="R41" s="798"/>
    </row>
    <row r="42" spans="3:18" ht="29.25" customHeight="1" thickBot="1">
      <c r="C42" s="77"/>
      <c r="I42" s="84"/>
      <c r="J42" s="780" t="str">
        <f>lang!B215</f>
        <v>감정변이도</v>
      </c>
      <c r="K42" s="781"/>
      <c r="L42" s="319" t="str">
        <f>info!V43</f>
        <v>보통</v>
      </c>
      <c r="M42" s="782">
        <f>info!W43</f>
        <v>19.821999999999999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2.3464800000000001</v>
      </c>
      <c r="E44" s="249" t="s">
        <v>1072</v>
      </c>
      <c r="G44" s="289"/>
      <c r="H44" s="289"/>
      <c r="I44" s="290"/>
      <c r="J44" s="802">
        <f>info!$W$36</f>
        <v>27.385800000000003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45854.569363425922</v>
      </c>
      <c r="H7" s="876"/>
      <c r="I7" s="877"/>
      <c r="J7" s="166" t="str">
        <f>lang!B160</f>
        <v>나이</v>
      </c>
      <c r="K7" s="878" t="str">
        <f>IF(FH_info!B2="","",TRIM(MID(SUBSTITUTE(FH_info!B2,"^",REPT(" ",LEN(FH_info!B2))),LEN(FH_info!B2)*4-LEN(FH_info!B2)+1,LEN(FH_info!B2))))</f>
        <v>7</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vZtD</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-1.8379425094840045</v>
      </c>
      <c r="I20" s="862"/>
      <c r="J20" s="311" t="str">
        <f>lang!B174</f>
        <v>정보량</v>
      </c>
      <c r="K20" s="236">
        <f ca="1">info!N9</f>
        <v>24.40439263157894</v>
      </c>
      <c r="L20" s="312" t="str">
        <f>lang!B175</f>
        <v>에너지</v>
      </c>
      <c r="M20" s="863">
        <f ca="1">info!M9</f>
        <v>4.6996027368421069</v>
      </c>
      <c r="N20" s="864"/>
      <c r="O20" s="846" t="str">
        <f>lang!B180</f>
        <v>유형</v>
      </c>
      <c r="P20" s="865"/>
      <c r="Q20" s="846" t="str">
        <f>IF(info!CB24&lt;&gt;"", info!CB24,"")</f>
        <v>4</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심리적으로 조금 불편한 상태이지만 심리적 불편안함이 개선되어 지는 긍정적 방향성을 갖고 있다. 에너지 대사량이 매우 크며 감소하는 상태이다.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5</v>
      </c>
      <c r="J32" s="138" t="str">
        <f>lang!B14</f>
        <v>적극/공격성</v>
      </c>
      <c r="K32" s="89" t="s">
        <v>225</v>
      </c>
      <c r="L32" s="503" t="str">
        <f>Measurement!Y7</f>
        <v>매우 높음</v>
      </c>
      <c r="M32" s="815">
        <f>Measurement!R7</f>
        <v>46.448099999999997</v>
      </c>
      <c r="N32" s="816"/>
      <c r="O32" s="817">
        <f>Measurement!N7</f>
        <v>57.512500000000003</v>
      </c>
      <c r="P32" s="818"/>
      <c r="Q32" s="819">
        <f>Measurement!T7</f>
        <v>66.470100000000002</v>
      </c>
      <c r="R32" s="820"/>
    </row>
    <row r="33" spans="3:18" ht="12.75" customHeight="1">
      <c r="C33" s="77"/>
      <c r="I33" s="502">
        <f>Measurement!L8</f>
        <v>2</v>
      </c>
      <c r="J33" s="139" t="str">
        <f>lang!B15</f>
        <v>스트레스</v>
      </c>
      <c r="K33" s="90" t="s">
        <v>226</v>
      </c>
      <c r="L33" s="504" t="str">
        <f>Measurement!Y8</f>
        <v>낮음</v>
      </c>
      <c r="M33" s="792">
        <f>Measurement!R8</f>
        <v>14.281700000000001</v>
      </c>
      <c r="N33" s="793"/>
      <c r="O33" s="806">
        <f>Measurement!N8</f>
        <v>21.421399999999998</v>
      </c>
      <c r="P33" s="807"/>
      <c r="Q33" s="792">
        <f>Measurement!T8</f>
        <v>50.283099999999997</v>
      </c>
      <c r="R33" s="808"/>
    </row>
    <row r="34" spans="3:18" ht="12.75" customHeight="1">
      <c r="C34" s="77"/>
      <c r="I34" s="502">
        <f>Measurement!L9</f>
        <v>1</v>
      </c>
      <c r="J34" s="139" t="str">
        <f>lang!B16</f>
        <v>불안</v>
      </c>
      <c r="K34" s="90" t="s">
        <v>227</v>
      </c>
      <c r="L34" s="504" t="str">
        <f>Measurement!Y9</f>
        <v>매우 낮음</v>
      </c>
      <c r="M34" s="792">
        <f>Measurement!R9</f>
        <v>3.1979299999999999</v>
      </c>
      <c r="N34" s="793"/>
      <c r="O34" s="806">
        <f>Measurement!N9</f>
        <v>10.956899999999999</v>
      </c>
      <c r="P34" s="807"/>
      <c r="Q34" s="792">
        <f>Measurement!T9</f>
        <v>31.131499999999999</v>
      </c>
      <c r="R34" s="808"/>
    </row>
    <row r="35" spans="3:18" ht="12.75" customHeight="1">
      <c r="C35" s="77"/>
      <c r="I35" s="502">
        <f>Measurement!L10</f>
        <v>3</v>
      </c>
      <c r="J35" s="139" t="str">
        <f>lang!B17</f>
        <v>의심</v>
      </c>
      <c r="K35" s="90" t="s">
        <v>225</v>
      </c>
      <c r="L35" s="504" t="str">
        <f>Measurement!Y10</f>
        <v>보통</v>
      </c>
      <c r="M35" s="792">
        <f>Measurement!R10</f>
        <v>27.927299999999999</v>
      </c>
      <c r="N35" s="793"/>
      <c r="O35" s="806">
        <f>Measurement!N10</f>
        <v>29.7624</v>
      </c>
      <c r="P35" s="807"/>
      <c r="Q35" s="792">
        <f>Measurement!T10</f>
        <v>40.811799999999998</v>
      </c>
      <c r="R35" s="808"/>
    </row>
    <row r="36" spans="3:18" ht="12.75" customHeight="1">
      <c r="C36" s="77"/>
      <c r="I36" s="502">
        <f>Measurement!L11</f>
        <v>3</v>
      </c>
      <c r="J36" s="139" t="str">
        <f>lang!B18</f>
        <v>밸런스</v>
      </c>
      <c r="K36" s="90" t="s">
        <v>2171</v>
      </c>
      <c r="L36" s="504" t="str">
        <f>Measurement!Y11</f>
        <v>보통</v>
      </c>
      <c r="M36" s="792">
        <f>Measurement!R11</f>
        <v>28.952300000000001</v>
      </c>
      <c r="N36" s="793"/>
      <c r="O36" s="806">
        <f>Measurement!N11</f>
        <v>60.5762</v>
      </c>
      <c r="P36" s="807"/>
      <c r="Q36" s="792">
        <f>Measurement!T11</f>
        <v>71.863799999999998</v>
      </c>
      <c r="R36" s="808"/>
    </row>
    <row r="37" spans="3:18" ht="12.75" customHeight="1">
      <c r="C37" s="77"/>
      <c r="I37" s="502">
        <f>Measurement!L12</f>
        <v>4</v>
      </c>
      <c r="J37" s="139" t="str">
        <f>lang!B19</f>
        <v>카리스마</v>
      </c>
      <c r="K37" s="90" t="s">
        <v>229</v>
      </c>
      <c r="L37" s="504" t="str">
        <f>Measurement!Y12</f>
        <v>높음</v>
      </c>
      <c r="M37" s="792">
        <f>Measurement!R12</f>
        <v>35.807499999999997</v>
      </c>
      <c r="N37" s="793"/>
      <c r="O37" s="806">
        <f>Measurement!N12</f>
        <v>76.782700000000006</v>
      </c>
      <c r="P37" s="807"/>
      <c r="Q37" s="792">
        <f>Measurement!T12</f>
        <v>86.198599999999999</v>
      </c>
      <c r="R37" s="808"/>
    </row>
    <row r="38" spans="3:18" ht="12.75" customHeight="1">
      <c r="C38" s="77"/>
      <c r="I38" s="502">
        <f>Measurement!L13</f>
        <v>3</v>
      </c>
      <c r="J38" s="139" t="str">
        <f>lang!B20</f>
        <v>에너지</v>
      </c>
      <c r="K38" s="90" t="s">
        <v>2170</v>
      </c>
      <c r="L38" s="504" t="str">
        <f>Measurement!Y13</f>
        <v>보통</v>
      </c>
      <c r="M38" s="792">
        <f>Measurement!R13</f>
        <v>25.167999999999999</v>
      </c>
      <c r="N38" s="793"/>
      <c r="O38" s="806">
        <f>Measurement!N13</f>
        <v>32.986899999999999</v>
      </c>
      <c r="P38" s="807"/>
      <c r="Q38" s="792">
        <f>Measurement!T13</f>
        <v>40.820999999999998</v>
      </c>
      <c r="R38" s="808"/>
    </row>
    <row r="39" spans="3:18" ht="12.75" customHeight="1">
      <c r="C39" s="77"/>
      <c r="I39" s="502">
        <f>Measurement!L14</f>
        <v>3</v>
      </c>
      <c r="J39" s="139" t="str">
        <f>lang!B21</f>
        <v>자기조절</v>
      </c>
      <c r="K39" s="90" t="s">
        <v>230</v>
      </c>
      <c r="L39" s="504" t="str">
        <f>Measurement!Y14</f>
        <v>보통</v>
      </c>
      <c r="M39" s="792">
        <f>Measurement!R14</f>
        <v>47.572699999999998</v>
      </c>
      <c r="N39" s="793"/>
      <c r="O39" s="806">
        <f>Measurement!N14</f>
        <v>69.072800000000001</v>
      </c>
      <c r="P39" s="807"/>
      <c r="Q39" s="792">
        <f>Measurement!T14</f>
        <v>75.993700000000004</v>
      </c>
      <c r="R39" s="808"/>
    </row>
    <row r="40" spans="3:18" ht="12.75" customHeight="1">
      <c r="C40" s="77"/>
      <c r="I40" s="502">
        <f>Measurement!L15</f>
        <v>4</v>
      </c>
      <c r="J40" s="139" t="str">
        <f>lang!B22</f>
        <v>억제</v>
      </c>
      <c r="K40" s="91" t="s">
        <v>248</v>
      </c>
      <c r="L40" s="504" t="str">
        <f>Measurement!Y15</f>
        <v>높음</v>
      </c>
      <c r="M40" s="792">
        <f>Measurement!R15</f>
        <v>19.602</v>
      </c>
      <c r="N40" s="793"/>
      <c r="O40" s="806">
        <f>Measurement!N15</f>
        <v>25.0489</v>
      </c>
      <c r="P40" s="807"/>
      <c r="Q40" s="792">
        <f>Measurement!T15</f>
        <v>44.33</v>
      </c>
      <c r="R40" s="808"/>
    </row>
    <row r="41" spans="3:18" ht="12.75" customHeight="1" thickBot="1">
      <c r="C41" s="77"/>
      <c r="I41" s="502">
        <f>Measurement!L16</f>
        <v>5</v>
      </c>
      <c r="J41" s="140" t="str">
        <f>lang!B23</f>
        <v>신경성</v>
      </c>
      <c r="K41" s="92" t="s">
        <v>231</v>
      </c>
      <c r="L41" s="504" t="str">
        <f>Measurement!Y16</f>
        <v>매우 높음</v>
      </c>
      <c r="M41" s="794">
        <f>Measurement!R16</f>
        <v>2.9274900000000001</v>
      </c>
      <c r="N41" s="795"/>
      <c r="O41" s="796">
        <f>Measurement!N16</f>
        <v>55.555</v>
      </c>
      <c r="P41" s="797"/>
      <c r="Q41" s="794">
        <f>Measurement!T16</f>
        <v>58.68</v>
      </c>
      <c r="R41" s="798"/>
    </row>
    <row r="42" spans="3:18" ht="29.25" customHeight="1" thickBot="1">
      <c r="C42" s="77"/>
      <c r="I42" s="84"/>
      <c r="J42" s="780" t="str">
        <f>lang!B215</f>
        <v>감정변이도</v>
      </c>
      <c r="K42" s="781"/>
      <c r="L42" s="319" t="str">
        <f>info!V43</f>
        <v>보통</v>
      </c>
      <c r="M42" s="782">
        <f>info!W43</f>
        <v>19.821999999999999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낮 음</v>
      </c>
      <c r="N43" s="789"/>
      <c r="O43" s="789"/>
      <c r="P43" s="789"/>
      <c r="Q43" s="789"/>
      <c r="R43" s="791"/>
    </row>
    <row r="44" spans="3:18" ht="16.5" customHeight="1">
      <c r="C44" s="799">
        <f>info!$V$36</f>
        <v>2.3464800000000001</v>
      </c>
      <c r="E44" s="249" t="s">
        <v>1195</v>
      </c>
      <c r="G44" s="289"/>
      <c r="H44" s="289"/>
      <c r="I44" s="290"/>
      <c r="J44" s="802">
        <f>info!$W$36</f>
        <v>27.385800000000003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45854.569363425922</v>
      </c>
      <c r="I7" s="914"/>
      <c r="J7" s="915"/>
      <c r="K7" s="166" t="str">
        <f>lang!B160</f>
        <v>나이</v>
      </c>
      <c r="L7" s="878" t="str">
        <f>IF(FH_info!B2="","",TRIM(MID(SUBSTITUTE(FH_info!B2,"^",REPT(" ",LEN(FH_info!B2))),LEN(FH_info!B2)*4-LEN(FH_info!B2)+1,LEN(FH_info!B2))))</f>
        <v>7</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vZtD</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(0.04,0.08)</v>
      </c>
      <c r="S18" s="966"/>
      <c r="T18" s="967"/>
    </row>
    <row r="19" spans="2:22" ht="16.5" customHeight="1">
      <c r="C19" s="136" t="str">
        <f>lang!B328</f>
        <v>최소값</v>
      </c>
      <c r="D19" s="105">
        <f ca="1">info!M7</f>
        <v>20.700299999999999</v>
      </c>
      <c r="E19" s="94" t="str">
        <f>lang!B330</f>
        <v>평균값</v>
      </c>
      <c r="F19" s="971">
        <f ca="1">info!N9</f>
        <v>24.40439263157894</v>
      </c>
      <c r="G19" s="972"/>
      <c r="H19" s="912" t="str">
        <f>lang!B329</f>
        <v>최대값</v>
      </c>
      <c r="I19" s="913"/>
      <c r="J19" s="105">
        <f ca="1">info!M8</f>
        <v>29.315200000000001</v>
      </c>
      <c r="K19" s="137" t="str">
        <f>lang!B328</f>
        <v>최소값</v>
      </c>
      <c r="L19" s="105">
        <f ca="1">info!M5</f>
        <v>4.0598099999999997</v>
      </c>
      <c r="M19" s="94" t="str">
        <f>lang!B330</f>
        <v>평균값</v>
      </c>
      <c r="N19" s="971">
        <f ca="1">info!M9</f>
        <v>4.6996027368421069</v>
      </c>
      <c r="O19" s="972">
        <f>info!T9</f>
        <v>1</v>
      </c>
      <c r="P19" s="94" t="str">
        <f>lang!B329</f>
        <v>최대값</v>
      </c>
      <c r="Q19" s="105">
        <f ca="1">info!M6</f>
        <v>5.2022599999999999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5.2623086963875494</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2.3464830000000001</v>
      </c>
      <c r="N47" s="986"/>
      <c r="O47" s="451"/>
      <c r="P47" s="491" t="s">
        <v>1101</v>
      </c>
      <c r="Q47" s="987">
        <f>hist!M3</f>
        <v>0.80502399999999996</v>
      </c>
      <c r="R47" s="986"/>
      <c r="S47" s="451"/>
      <c r="T47" s="452"/>
    </row>
    <row r="48" spans="3:20" ht="18" customHeight="1">
      <c r="C48" s="931"/>
      <c r="D48" s="910"/>
      <c r="E48" s="910"/>
      <c r="F48" s="355"/>
      <c r="G48" s="355"/>
      <c r="H48" s="356"/>
      <c r="I48" s="356"/>
      <c r="J48" s="951"/>
      <c r="K48" s="951"/>
      <c r="L48" s="936"/>
      <c r="M48" s="988">
        <f>hist!N2</f>
        <v>0.72614199999999995</v>
      </c>
      <c r="N48" s="989"/>
      <c r="O48" s="451"/>
      <c r="P48" s="491" t="s">
        <v>1102</v>
      </c>
      <c r="Q48" s="986">
        <f>hist!N3</f>
        <v>0.68839099999999998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0.52728200000000003</v>
      </c>
      <c r="N49" s="991"/>
      <c r="O49" s="453"/>
      <c r="P49" s="454" t="s">
        <v>1588</v>
      </c>
      <c r="Q49" s="992">
        <f>hist!O3</f>
        <v>0.47388200000000003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vision^vZtD^1^7^</v>
      </c>
      <c r="D4" s="1104"/>
      <c r="E4" s="1104"/>
      <c r="F4" s="1105"/>
      <c r="G4" s="38" t="str">
        <f>lang!B27</f>
        <v>ID</v>
      </c>
      <c r="H4" s="1103"/>
      <c r="I4" s="1104"/>
      <c r="J4" s="1104"/>
      <c r="K4" s="1106"/>
      <c r="AF4" s="169" t="str">
        <f>'Report-뇌피로'!K7</f>
        <v>7</v>
      </c>
      <c r="AG4" s="168" t="s">
        <v>1049</v>
      </c>
      <c r="AZ4" t="s">
        <v>1092</v>
      </c>
      <c r="BK4" t="s">
        <v>1096</v>
      </c>
      <c r="BV4" t="s">
        <v>1094</v>
      </c>
      <c r="CG4" s="305">
        <f>IF(SUM($AY$7:$AY$13)&gt;0,HLOOKUP(1,$BV$6:$CE$8,3,FALSE),"")</f>
        <v>5</v>
      </c>
      <c r="CH4" s="305">
        <f>IF(SUM($AY$7:$AY$13)&gt;0,HLOOKUP(2,$BV$6:$CE$8,3,FALSE),"")</f>
        <v>4</v>
      </c>
      <c r="CI4" t="s">
        <v>1570</v>
      </c>
      <c r="CJ4" s="426">
        <f>DK17*100</f>
        <v>64.360027734414771</v>
      </c>
      <c r="CK4" s="422">
        <f>info!W21</f>
        <v>73.443382883833635</v>
      </c>
      <c r="CL4">
        <f>100-M!B19*100</f>
        <v>58.745000000000005</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45854.569363425922</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19.821999999999999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5</v>
      </c>
      <c r="BX6" s="220">
        <f t="shared" si="0"/>
        <v>8</v>
      </c>
      <c r="BY6" s="220">
        <f t="shared" si="0"/>
        <v>2</v>
      </c>
      <c r="BZ6" s="220">
        <f t="shared" si="0"/>
        <v>1</v>
      </c>
      <c r="CA6" s="220">
        <f t="shared" si="0"/>
        <v>9</v>
      </c>
      <c r="CB6" s="220">
        <f t="shared" si="0"/>
        <v>7</v>
      </c>
      <c r="CC6" s="220">
        <f t="shared" si="0"/>
        <v>6</v>
      </c>
      <c r="CD6" s="220">
        <f t="shared" si="0"/>
        <v>3</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5</v>
      </c>
      <c r="M7" s="162" t="str">
        <f>lang!B14</f>
        <v>적극/공격성</v>
      </c>
      <c r="N7" s="48">
        <f>IF(M!B5="","",M!B5*1)</f>
        <v>57.512500000000003</v>
      </c>
      <c r="O7" s="48">
        <f>M!C5*1</f>
        <v>5.1672500000000001</v>
      </c>
      <c r="P7" s="48">
        <f>M!D5*1</f>
        <v>8.9845799999999993</v>
      </c>
      <c r="Q7" s="48">
        <f>M!E5*1</f>
        <v>20</v>
      </c>
      <c r="R7" s="48">
        <f>IF(M!B5="","",M!F5*1)</f>
        <v>46.448099999999997</v>
      </c>
      <c r="S7" s="48">
        <f>M!G5*1</f>
        <v>50</v>
      </c>
      <c r="T7" s="48">
        <f>IF(M!B5="","",M!H5*1)</f>
        <v>66.470100000000002</v>
      </c>
      <c r="U7" s="125">
        <v>20</v>
      </c>
      <c r="V7" s="125">
        <v>25</v>
      </c>
      <c r="W7" s="125">
        <v>45</v>
      </c>
      <c r="X7" s="125">
        <v>50</v>
      </c>
      <c r="Y7" s="126" t="str">
        <f>IF(M!B5="","",IF(N7&lt;U7,lang!B$210,IF(N7&lt;V7,lang!B$211,IF(N7&lt;W7,lang!B$212,IF(N7&lt;X7,lang!B$213,lang!B$214)))))</f>
        <v>매우 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3.4825021185009239</v>
      </c>
      <c r="AI7" s="98">
        <v>2.5024862326905418E-2</v>
      </c>
      <c r="AJ7" s="98">
        <v>-7.7313821231156016E-2</v>
      </c>
      <c r="AK7" s="98">
        <v>0.50012525104428274</v>
      </c>
      <c r="AL7" s="98">
        <v>-8.545985269705475E-2</v>
      </c>
      <c r="AM7" s="98">
        <f>$AH7*AI7+$AH8*AI8+$AH9*AI9+$AH10*AI10+$AH11*AI11+$AH12*AI12+$AH13*AI13+$AH14*AI14+$AH15*AI15+$AH16*AI16</f>
        <v>1.6056880334943373</v>
      </c>
      <c r="AN7" s="98">
        <f t="shared" ref="AN7:AP7" si="2">$AH7*AJ7+$AH8*AJ8+$AH9*AJ9+$AH10*AJ10+$AH11*AJ11+$AH12*AJ12+$AH13*AJ13+$AH14*AJ14+$AH15*AJ15+$AH16*AJ16</f>
        <v>-3.2423141201976349</v>
      </c>
      <c r="AO7" s="98">
        <f t="shared" si="2"/>
        <v>2.3825155901583379</v>
      </c>
      <c r="AP7" s="98">
        <f t="shared" si="2"/>
        <v>-2.1153319646293931</v>
      </c>
      <c r="AQ7" s="335">
        <f>IF(SUM(N7:N16)&gt;0, 0.8608*AM7+0.333*AN7+0.104*AO7+1.129*AP7,"")</f>
        <v>-1.8379425094840045</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57.512500000000003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317.68813746599994</v>
      </c>
      <c r="BL7" s="56">
        <f t="shared" ref="BL7:BT7" si="3">BB7*$AY7+BB8*$AY8+BB9*$AY9+BB10*$AY10+BB11*$AY11+BB12*$AY12+BB13*$AY13+BB14</f>
        <v>311.98900400700012</v>
      </c>
      <c r="BM7" s="56">
        <f t="shared" si="3"/>
        <v>294.73909170000013</v>
      </c>
      <c r="BN7" s="56">
        <f t="shared" si="3"/>
        <v>325.29414261699998</v>
      </c>
      <c r="BO7" s="56">
        <f t="shared" si="3"/>
        <v>332.57680767300008</v>
      </c>
      <c r="BP7" s="56">
        <f t="shared" si="3"/>
        <v>283.36095469099996</v>
      </c>
      <c r="BQ7" s="56">
        <f t="shared" si="3"/>
        <v>302.288810893</v>
      </c>
      <c r="BR7" s="56">
        <f t="shared" si="3"/>
        <v>303.77847211000005</v>
      </c>
      <c r="BS7" s="56">
        <f t="shared" si="3"/>
        <v>322.587587703</v>
      </c>
      <c r="BT7" s="56">
        <f t="shared" si="3"/>
        <v>274.24792340999994</v>
      </c>
      <c r="BU7" s="56">
        <f>EXP(BK7)+EXP(BL7)+EXP(BM7)+EXP(BN7)+EXP(BO7)+EXP(BP7)+EXP(BQ7)+EXP(BR7)+EXP(BS7)+EXP(BT7)</f>
        <v>2.732693080348871E+144</v>
      </c>
      <c r="BV7" s="56">
        <f>IF(SUM($AY$7:$AY$13)&gt;0,EXP(BK7)/$BU$7,"")</f>
        <v>3.4167579257955959E-7</v>
      </c>
      <c r="BW7" s="56">
        <f t="shared" ref="BW7:CE7" si="4">IF(SUM($AY$7:$AY$13)&gt;0,EXP(BL7)/$BU$7,"")</f>
        <v>1.1442264893198637E-9</v>
      </c>
      <c r="BX7" s="56">
        <f t="shared" si="4"/>
        <v>3.6895234024727966E-17</v>
      </c>
      <c r="BY7" s="56">
        <f t="shared" si="4"/>
        <v>6.8684742897644267E-4</v>
      </c>
      <c r="BZ7" s="56">
        <f t="shared" si="4"/>
        <v>0.99926695140186883</v>
      </c>
      <c r="CA7" s="56">
        <f t="shared" si="4"/>
        <v>4.2219020382103835E-22</v>
      </c>
      <c r="CB7" s="56">
        <f t="shared" si="4"/>
        <v>7.0108658127220083E-14</v>
      </c>
      <c r="CC7" s="56">
        <f t="shared" si="4"/>
        <v>3.1097344245607132E-13</v>
      </c>
      <c r="CD7" s="56">
        <f t="shared" si="4"/>
        <v>4.5858348754431889E-5</v>
      </c>
      <c r="CE7" s="56">
        <f t="shared" si="4"/>
        <v>4.653384654156174E-26</v>
      </c>
      <c r="CF7" s="418" t="s">
        <v>1870</v>
      </c>
      <c r="CG7" s="221">
        <f>IF(SUM($AY$7:$AY$13)&gt;0,HLOOKUP(1,$BV$6:$CE$7,2,FALSE),"")</f>
        <v>0.99926695140186883</v>
      </c>
      <c r="CH7" s="221">
        <f>IF(SUM($AY$7:$AY$13)&gt;0,HLOOKUP(2,$BV$6:$CE$7,2,FALSE),"")</f>
        <v>6.8684742897644267E-4</v>
      </c>
      <c r="CI7" s="425" t="str">
        <f>"( "&amp;IF(CG7&lt;&gt;"",ROUND(CG7*100,0),"")&amp;" , "&amp;IF(CH7&lt;&gt;"",ROUND(CH7*100,0),"")&amp;" )"</f>
        <v>( 100 , 0 )</v>
      </c>
      <c r="CJ7" s="420">
        <f>CG7</f>
        <v>0.99926695140186883</v>
      </c>
      <c r="CK7" s="420">
        <f>CH7</f>
        <v>6.8684742897644267E-4</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57.512500000000003</v>
      </c>
      <c r="DJ7" s="265">
        <f>(DI7-$DB7)/$DC7</f>
        <v>3.0983569740782331</v>
      </c>
      <c r="DK7" s="266">
        <f>IF(DH7=1,(DJ7-DF7)^2,0)</f>
        <v>3.8102383453583704</v>
      </c>
      <c r="DL7" s="267">
        <f>IF(DH7=1,(DJ7-DG7)^2,0)</f>
        <v>1.1364066930203598</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21.421399999999998</v>
      </c>
      <c r="O8" s="48">
        <f>M!C6*1</f>
        <v>8.9588199999999993</v>
      </c>
      <c r="P8" s="48">
        <f>M!D6*1</f>
        <v>41.821899999999999</v>
      </c>
      <c r="Q8" s="48">
        <f>M!E6*1</f>
        <v>20</v>
      </c>
      <c r="R8" s="48">
        <f>IF(M!B6="","",M!F6*1)</f>
        <v>14.281700000000001</v>
      </c>
      <c r="S8" s="48">
        <f>M!G6*1</f>
        <v>40</v>
      </c>
      <c r="T8" s="48">
        <f>IF(M!B6="","",M!H6*1)</f>
        <v>50.283099999999997</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-2.8418616610953982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21.421399999999998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21.421399999999998</v>
      </c>
      <c r="DJ8" s="265">
        <f t="shared" ref="DJ8:DJ14" si="8">(DI8-$DB8)/$DC8</f>
        <v>-1.4642378538777789</v>
      </c>
      <c r="DK8" s="273">
        <f t="shared" ref="DK8:DK14" si="9">IF(DH8=1,(DJ8-DF8)^2,0)</f>
        <v>3.3862396394060282E-4</v>
      </c>
      <c r="DL8" s="274">
        <f t="shared" ref="DL8:DL14" si="10">IF(DH8=1,(DJ8-DG8)^2,0)</f>
        <v>3.0127900230295781</v>
      </c>
    </row>
    <row r="9" spans="2:119" s="5" customFormat="1" ht="24.75" customHeight="1" thickBot="1">
      <c r="B9" s="62" t="str">
        <f>CONCATENATE(M7,"
(20 ~ 50)")</f>
        <v>적극/공격성
(20 ~ 50)</v>
      </c>
      <c r="C9" s="63">
        <f>R7</f>
        <v>46.448099999999997</v>
      </c>
      <c r="D9" s="64">
        <f>N7</f>
        <v>57.512500000000003</v>
      </c>
      <c r="E9" s="65">
        <f>T7</f>
        <v>66.470100000000002</v>
      </c>
      <c r="F9" s="65">
        <f>P7</f>
        <v>8.9845799999999993</v>
      </c>
      <c r="G9" s="66" t="str">
        <f>CONCATENATE(M8,"
(20 ~ 40)")</f>
        <v>스트레스
(20 ~ 40)</v>
      </c>
      <c r="H9" s="63">
        <f>R8</f>
        <v>14.281700000000001</v>
      </c>
      <c r="I9" s="67">
        <f>N8</f>
        <v>21.421399999999998</v>
      </c>
      <c r="J9" s="63">
        <f>T8</f>
        <v>50.283099999999997</v>
      </c>
      <c r="K9" s="68">
        <f>P8</f>
        <v>41.821899999999999</v>
      </c>
      <c r="L9" s="1">
        <f>IF(M!B7="","",IF(N9&lt;U9,1,IF(N9&lt;V9,2,IF(N9&lt;W9,3,IF(N9&lt;X9,4,5)))))</f>
        <v>1</v>
      </c>
      <c r="M9" s="162" t="str">
        <f>lang!B16</f>
        <v>불안</v>
      </c>
      <c r="N9" s="48">
        <f>IF(M!B7="","",M!B7*1)</f>
        <v>10.956899999999999</v>
      </c>
      <c r="O9" s="48">
        <f>M!C7*1</f>
        <v>4.37995</v>
      </c>
      <c r="P9" s="48">
        <f>M!D7*1</f>
        <v>39.974400000000003</v>
      </c>
      <c r="Q9" s="48">
        <f>M!E7*1</f>
        <v>15</v>
      </c>
      <c r="R9" s="48">
        <f>IF(M!B7="","",M!F7*1)</f>
        <v>3.1979299999999999</v>
      </c>
      <c r="S9" s="48">
        <f>M!G7*1</f>
        <v>40</v>
      </c>
      <c r="T9" s="48">
        <f>IF(M!B7="","",M!H7*1)</f>
        <v>31.131499999999999</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-1.7638418651053227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10.956899999999999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10.956899999999999</v>
      </c>
      <c r="DJ9" s="265">
        <f t="shared" si="8"/>
        <v>-2.3784083324305394</v>
      </c>
      <c r="DK9" s="273">
        <f t="shared" si="9"/>
        <v>1.3461169239032895</v>
      </c>
      <c r="DL9" s="274">
        <f t="shared" si="10"/>
        <v>6.4348112836542084</v>
      </c>
      <c r="DM9"/>
      <c r="DN9"/>
    </row>
    <row r="10" spans="2:119" s="4" customFormat="1" ht="30.3" thickBot="1">
      <c r="B10" s="57" t="str">
        <f>CONCATENATE(M9,"
(15 ~ 40)")</f>
        <v>불안
(15 ~ 40)</v>
      </c>
      <c r="C10" s="17">
        <f>R9</f>
        <v>3.1979299999999999</v>
      </c>
      <c r="D10" s="41">
        <f>N9</f>
        <v>10.956899999999999</v>
      </c>
      <c r="E10" s="43">
        <f>T9</f>
        <v>31.131499999999999</v>
      </c>
      <c r="F10" s="43">
        <f>P9</f>
        <v>39.974400000000003</v>
      </c>
      <c r="G10" s="59" t="str">
        <f>CONCATENATE(M10,"
(20 ~ 50)")</f>
        <v>의심
(20 ~ 50)</v>
      </c>
      <c r="H10" s="17">
        <f>R10</f>
        <v>27.927299999999999</v>
      </c>
      <c r="I10" s="42">
        <f>N10</f>
        <v>29.7624</v>
      </c>
      <c r="J10" s="17">
        <f>T10</f>
        <v>40.811799999999998</v>
      </c>
      <c r="K10" s="18">
        <f>P10</f>
        <v>11.1259</v>
      </c>
      <c r="L10" s="1">
        <f>IF(M!B8="","",IF(N10&lt;U10,1,IF(N10&lt;V10,2,IF(N10&lt;W10,3,IF(N10&lt;X10,4,5)))))</f>
        <v>3</v>
      </c>
      <c r="M10" s="162" t="str">
        <f>lang!B17</f>
        <v>의심</v>
      </c>
      <c r="N10" s="48">
        <f>IF(M!B8="","",M!B8*1)</f>
        <v>29.7624</v>
      </c>
      <c r="O10" s="48">
        <f>M!C8*1</f>
        <v>3.3113299999999999</v>
      </c>
      <c r="P10" s="48">
        <f>M!D8*1</f>
        <v>11.1259</v>
      </c>
      <c r="Q10" s="48">
        <f>M!E8*1</f>
        <v>20</v>
      </c>
      <c r="R10" s="48">
        <f>IF(M!B8="","",M!F8*1)</f>
        <v>27.927299999999999</v>
      </c>
      <c r="S10" s="48">
        <f>M!G8*1</f>
        <v>50</v>
      </c>
      <c r="T10" s="48">
        <f>IF(M!B8="","",M!H8*1)</f>
        <v>40.811799999999998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-0.10891383612210025</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60.5762</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60.5762</v>
      </c>
      <c r="DJ10" s="265">
        <f t="shared" si="8"/>
        <v>-0.6393275267765306</v>
      </c>
      <c r="DK10" s="273">
        <f t="shared" si="9"/>
        <v>0.14581237002363762</v>
      </c>
      <c r="DL10" s="274">
        <f t="shared" si="10"/>
        <v>0.85544955968313041</v>
      </c>
      <c r="DM10"/>
      <c r="DN10"/>
    </row>
    <row r="11" spans="2:119" s="4" customFormat="1" ht="24.75" customHeight="1" thickBot="1">
      <c r="B11" s="57" t="str">
        <f>CONCATENATE(M11,"
(50 ~ 100)")</f>
        <v>밸런스
(50 ~ 100)</v>
      </c>
      <c r="C11" s="17">
        <f>R11</f>
        <v>28.952300000000001</v>
      </c>
      <c r="D11" s="42">
        <f>N11</f>
        <v>60.5762</v>
      </c>
      <c r="E11" s="17">
        <f>T11</f>
        <v>71.863799999999998</v>
      </c>
      <c r="F11" s="17">
        <f>P11</f>
        <v>13.391</v>
      </c>
      <c r="G11" s="59" t="str">
        <f>CONCATENATE(M12,"
(40 ~ 100)")</f>
        <v>카리스마
(40 ~ 100)</v>
      </c>
      <c r="H11" s="17">
        <f>R12</f>
        <v>35.807499999999997</v>
      </c>
      <c r="I11" s="42">
        <f>N12</f>
        <v>76.782700000000006</v>
      </c>
      <c r="J11" s="17">
        <f>T12</f>
        <v>86.198599999999999</v>
      </c>
      <c r="K11" s="18">
        <f>P12</f>
        <v>8.0488900000000001</v>
      </c>
      <c r="L11" s="1">
        <f>IF(M!B9="","",IF(N11&lt;U11,1,IF(N11&lt;V11,2,IF(N11&lt;W11,3,IF(N11&lt;X11,4,5)))))</f>
        <v>3</v>
      </c>
      <c r="M11" s="162" t="str">
        <f>lang!B18</f>
        <v>밸런스</v>
      </c>
      <c r="N11" s="48">
        <f>IF(M!B9="","",M!B9*1)</f>
        <v>60.5762</v>
      </c>
      <c r="O11" s="48">
        <f>M!C9*1</f>
        <v>8.1117799999999995</v>
      </c>
      <c r="P11" s="48">
        <f>M!D9*1</f>
        <v>13.391</v>
      </c>
      <c r="Q11" s="48">
        <f>M!E9*1</f>
        <v>50</v>
      </c>
      <c r="R11" s="48">
        <f>IF(M!B9="","",M!F9*1)</f>
        <v>28.952300000000001</v>
      </c>
      <c r="S11" s="48">
        <f>M!G9*1</f>
        <v>100</v>
      </c>
      <c r="T11" s="48">
        <f>IF(M!B9="","",M!H9*1)</f>
        <v>71.863799999999998</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-2.1245367436277336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76.782700000000006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76.782700000000006</v>
      </c>
      <c r="DJ11" s="265">
        <f t="shared" si="8"/>
        <v>0.74865157273716976</v>
      </c>
      <c r="DK11" s="273">
        <f t="shared" si="9"/>
        <v>6.852330703053594E-2</v>
      </c>
      <c r="DL11" s="274">
        <f t="shared" si="10"/>
        <v>1.265677049571041</v>
      </c>
      <c r="DM11"/>
      <c r="DN11"/>
    </row>
    <row r="12" spans="2:119" s="4" customFormat="1" ht="24.75" customHeight="1" thickBot="1">
      <c r="B12" s="57" t="str">
        <f>CONCATENATE(M13,"
(10 ~ 50)")</f>
        <v>에너지
(10 ~ 50)</v>
      </c>
      <c r="C12" s="17">
        <f>R13</f>
        <v>25.167999999999999</v>
      </c>
      <c r="D12" s="41">
        <f>N13</f>
        <v>32.986899999999999</v>
      </c>
      <c r="E12" s="43">
        <f>T13</f>
        <v>40.820999999999998</v>
      </c>
      <c r="F12" s="43">
        <f>P13</f>
        <v>11.4102</v>
      </c>
      <c r="G12" s="59" t="str">
        <f>CONCATENATE(M14,"
(50 ~ 100)")</f>
        <v>자기조절
(50 ~ 100)</v>
      </c>
      <c r="H12" s="17">
        <f>R14</f>
        <v>47.572699999999998</v>
      </c>
      <c r="I12" s="42">
        <f>N14</f>
        <v>69.072800000000001</v>
      </c>
      <c r="J12" s="17">
        <f>T14</f>
        <v>75.993700000000004</v>
      </c>
      <c r="K12" s="18">
        <f>P14</f>
        <v>6.8523500000000004</v>
      </c>
      <c r="L12" s="1">
        <f>IF(M!B10="","",IF(N12&lt;U12,1,IF(N12&lt;V12,2,IF(N12&lt;W12,3,IF(N12&lt;X12,4,5)))))</f>
        <v>4</v>
      </c>
      <c r="M12" s="162" t="str">
        <f>lang!B19</f>
        <v>카리스마</v>
      </c>
      <c r="N12" s="48">
        <f>IF(M!B10="","",M!B10*1)</f>
        <v>76.782700000000006</v>
      </c>
      <c r="O12" s="48">
        <f>M!C10*1</f>
        <v>6.1801500000000003</v>
      </c>
      <c r="P12" s="48">
        <f>M!D10*1</f>
        <v>8.0488900000000001</v>
      </c>
      <c r="Q12" s="48">
        <f>M!E10*1</f>
        <v>40</v>
      </c>
      <c r="R12" s="48">
        <f>IF(M!B10="","",M!F10*1)</f>
        <v>35.807499999999997</v>
      </c>
      <c r="S12" s="48">
        <f>M!G10*1</f>
        <v>100</v>
      </c>
      <c r="T12" s="48">
        <f>IF(M!B10="","",M!H10*1)</f>
        <v>86.198599999999999</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0.59620230256288975</v>
      </c>
      <c r="AI12" s="98">
        <v>0.31913434649697919</v>
      </c>
      <c r="AJ12" s="98">
        <v>3.8587997439955973E-2</v>
      </c>
      <c r="AK12" s="98">
        <v>1.0272327081707585E-2</v>
      </c>
      <c r="AL12" s="98">
        <v>1.9404033844491575E-2</v>
      </c>
      <c r="AM12" s="101"/>
      <c r="AN12" s="101"/>
      <c r="AO12" s="101"/>
      <c r="AP12" s="101"/>
      <c r="AX12" s="171"/>
      <c r="AY12" s="219">
        <f>N13</f>
        <v>32.986899999999999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32.986899999999999</v>
      </c>
      <c r="DJ12" s="265">
        <f t="shared" si="8"/>
        <v>2.3524062384129656</v>
      </c>
      <c r="DK12" s="273">
        <f t="shared" si="9"/>
        <v>0.21586159168447586</v>
      </c>
      <c r="DL12" s="274">
        <f t="shared" si="10"/>
        <v>4.0442223701924167</v>
      </c>
      <c r="DM12"/>
      <c r="DN12"/>
    </row>
    <row r="13" spans="2:119" ht="24.75" customHeight="1" thickBot="1">
      <c r="B13" s="58" t="str">
        <f>CONCATENATE(M15,"
(10 ~ 25)")</f>
        <v>억제
(10 ~ 25)</v>
      </c>
      <c r="C13" s="44">
        <f>R15</f>
        <v>19.602</v>
      </c>
      <c r="D13" s="45">
        <f>N15</f>
        <v>25.0489</v>
      </c>
      <c r="E13" s="46">
        <f>T15</f>
        <v>44.33</v>
      </c>
      <c r="F13" s="46">
        <f>P15</f>
        <v>22.178599999999999</v>
      </c>
      <c r="G13" s="60" t="str">
        <f>CONCATENATE(M16,"
(10 ~ 50)")</f>
        <v>신경성
(10 ~ 50)</v>
      </c>
      <c r="H13" s="44">
        <f>R16</f>
        <v>2.9274900000000001</v>
      </c>
      <c r="I13" s="45">
        <f>N16</f>
        <v>55.555</v>
      </c>
      <c r="J13" s="46">
        <f>T16</f>
        <v>58.68</v>
      </c>
      <c r="K13" s="47">
        <f>P16</f>
        <v>34.431699999999999</v>
      </c>
      <c r="L13" s="1">
        <f>IF(M!B11="","",IF(N13&lt;U13,1,IF(N13&lt;V13,2,IF(N13&lt;W13,3,IF(N13&lt;X13,4,5)))))</f>
        <v>3</v>
      </c>
      <c r="M13" s="162" t="str">
        <f>lang!B20</f>
        <v>에너지</v>
      </c>
      <c r="N13" s="48">
        <f>IF(M!B11="","",M!B11*1)</f>
        <v>32.986899999999999</v>
      </c>
      <c r="O13" s="48">
        <f>M!C11*1</f>
        <v>3.7638600000000002</v>
      </c>
      <c r="P13" s="48">
        <f>M!D11*1</f>
        <v>11.4102</v>
      </c>
      <c r="Q13" s="48">
        <f>M!E11*1</f>
        <v>10</v>
      </c>
      <c r="R13" s="48">
        <f>IF(M!B11="","",M!F11*1)</f>
        <v>25.167999999999999</v>
      </c>
      <c r="S13" s="48">
        <f>M!G11*1</f>
        <v>50</v>
      </c>
      <c r="T13" s="48">
        <f>IF(M!B11="","",M!H11*1)</f>
        <v>40.820999999999998</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2.2572923343715172</v>
      </c>
      <c r="AI13" s="98">
        <v>0.16093442074971984</v>
      </c>
      <c r="AJ13" s="98">
        <v>-1.0988594420247608E-2</v>
      </c>
      <c r="AK13" s="98">
        <v>0.37151940745754808</v>
      </c>
      <c r="AL13" s="98">
        <v>8.9062029657998948E-2</v>
      </c>
      <c r="AM13" s="96"/>
      <c r="AN13" s="96"/>
      <c r="AO13" s="96"/>
      <c r="AP13" s="96"/>
      <c r="AX13" s="171"/>
      <c r="AY13" s="219">
        <f>info!W36</f>
        <v>27.385800000000003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55.555</v>
      </c>
      <c r="DJ13" s="265">
        <f t="shared" si="8"/>
        <v>2.2294278715207003</v>
      </c>
      <c r="DK13" s="273">
        <f>IF(DH13=1,(DJ13-DF13)^2,0)</f>
        <v>3.2026457433563698</v>
      </c>
      <c r="DL13" s="274">
        <f t="shared" si="10"/>
        <v>6.7462118699743838</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69.072800000000001</v>
      </c>
      <c r="O14" s="48">
        <f>M!C12*1</f>
        <v>4.7331099999999999</v>
      </c>
      <c r="P14" s="48">
        <f>M!D12*1</f>
        <v>6.8523500000000004</v>
      </c>
      <c r="Q14" s="48">
        <f>M!E12*1</f>
        <v>50</v>
      </c>
      <c r="R14" s="48">
        <f>IF(M!B12="","",M!F12*1)</f>
        <v>47.572699999999998</v>
      </c>
      <c r="S14" s="48">
        <f>M!G12*1</f>
        <v>100</v>
      </c>
      <c r="T14" s="48">
        <f>IF(M!B12="","",M!H12*1)</f>
        <v>75.993700000000004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-0.44865389446054377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30.505500000000001</v>
      </c>
      <c r="DJ14" s="265">
        <f t="shared" si="8"/>
        <v>-2.1242838704049247</v>
      </c>
      <c r="DK14" s="279">
        <f t="shared" si="9"/>
        <v>4.2214851833872871</v>
      </c>
      <c r="DL14" s="280">
        <f t="shared" si="10"/>
        <v>2.3345515799999805E-4</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25.0489</v>
      </c>
      <c r="O15" s="48">
        <f>M!C13*1</f>
        <v>5.5555000000000003</v>
      </c>
      <c r="P15" s="48">
        <f>M!D13*1</f>
        <v>22.178599999999999</v>
      </c>
      <c r="Q15" s="48">
        <f>M!E13*1</f>
        <v>10</v>
      </c>
      <c r="R15" s="48">
        <f>IF(M!B13="","",M!F13*1)</f>
        <v>19.602</v>
      </c>
      <c r="S15" s="48">
        <f>M!G13*1</f>
        <v>25</v>
      </c>
      <c r="T15" s="48">
        <f>IF(M!B13="","",M!H13*1)</f>
        <v>44.33</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1.612079087023905</v>
      </c>
      <c r="AI15" s="98">
        <v>-8.3250321124619289E-2</v>
      </c>
      <c r="AJ15" s="98">
        <v>-0.44690513063775733</v>
      </c>
      <c r="AK15" s="98">
        <v>0.12052818186953573</v>
      </c>
      <c r="AL15" s="98">
        <v>-2.4174505446491225E-2</v>
      </c>
      <c r="AM15" s="96"/>
      <c r="AN15" s="96"/>
      <c r="AO15" s="96"/>
      <c r="AP15" s="96"/>
      <c r="AX15" s="171"/>
      <c r="AY15" s="50">
        <f>SUM(AY7:AY14)</f>
        <v>287.62240000000003</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13.011022088707907</v>
      </c>
      <c r="DL15" s="281">
        <f>IF(SUM($DI$7:$DI$14)&gt;0,SUM(DL7:DL14),0)</f>
        <v>23.495802304283117</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55.555</v>
      </c>
      <c r="O16" s="48">
        <f>M!C14*1</f>
        <v>19.128499999999999</v>
      </c>
      <c r="P16" s="48">
        <f>M!D14*1</f>
        <v>34.431699999999999</v>
      </c>
      <c r="Q16" s="48">
        <f>M!E14*1</f>
        <v>10</v>
      </c>
      <c r="R16" s="48">
        <f>IF(M!B14="","",M!F14*1)</f>
        <v>2.9274900000000001</v>
      </c>
      <c r="S16" s="48">
        <f>M!G14*1</f>
        <v>50</v>
      </c>
      <c r="T16" s="48">
        <f>IF(M!B14="","",M!H14*1)</f>
        <v>58.68</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4.1513154962637229</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7.6857912712936419E-2</v>
      </c>
      <c r="DL16" s="281">
        <f>IF(DL15&gt;0,1/DL15,0)</f>
        <v>4.256079392605832E-2</v>
      </c>
      <c r="DM16" t="s">
        <v>1207</v>
      </c>
    </row>
    <row r="17" spans="2:117" ht="21" customHeight="1" thickBot="1">
      <c r="B17" s="20"/>
      <c r="C17"/>
      <c r="D17"/>
      <c r="E17"/>
      <c r="F17"/>
      <c r="G17" s="1071"/>
      <c r="H17" s="827"/>
      <c r="I17" s="827"/>
      <c r="J17" s="827"/>
      <c r="K17" s="828"/>
      <c r="M17" s="163" t="str">
        <f>lang!B7</f>
        <v>긍정감정</v>
      </c>
      <c r="N17" s="54">
        <f>SUM(N11:N14)/4</f>
        <v>59.854649999999999</v>
      </c>
      <c r="O17" s="16">
        <f>N17/(N17+N18+N19)</f>
        <v>0.4601729531582634</v>
      </c>
      <c r="P17" s="54">
        <f>SUM(P11:P14)/4</f>
        <v>9.9256099999999989</v>
      </c>
      <c r="Q17" s="16">
        <f>P17/(P17+P18+P19)</f>
        <v>0.1557998196600382</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0.64360027734414771</v>
      </c>
      <c r="DL17" s="283"/>
      <c r="DM17" s="284" t="s">
        <v>1208</v>
      </c>
    </row>
    <row r="18" spans="2:117" ht="21" customHeight="1">
      <c r="B18" s="20"/>
      <c r="C18"/>
      <c r="D18"/>
      <c r="E18"/>
      <c r="F18"/>
      <c r="G18" s="1071"/>
      <c r="H18" s="827"/>
      <c r="I18" s="827"/>
      <c r="J18" s="827"/>
      <c r="K18" s="828"/>
      <c r="M18" s="163" t="str">
        <f>lang!B8</f>
        <v>부정감정</v>
      </c>
      <c r="N18" s="14">
        <f>SUM(N7:N10)/4</f>
        <v>29.9133</v>
      </c>
      <c r="O18" s="16">
        <f>N18/(N17+N18+N19)</f>
        <v>0.22997864994130079</v>
      </c>
      <c r="P18" s="14">
        <f>SUM(P7:P10)/4</f>
        <v>25.476694999999999</v>
      </c>
      <c r="Q18" s="16">
        <f>P18/(P17+P18+P19)</f>
        <v>0.39990131453218469</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40.301949999999998</v>
      </c>
      <c r="O19" s="16">
        <f>N19/(N17+N18+N19)</f>
        <v>0.30984839690043586</v>
      </c>
      <c r="P19" s="14">
        <f>(P15+P16)/2</f>
        <v>28.305149999999998</v>
      </c>
      <c r="Q19" s="16">
        <f>P19/(P17+P18+P19)</f>
        <v>0.44429886580777711</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2.3464800000000001</v>
      </c>
      <c r="D24" s="34" t="str">
        <f>lang!B11</f>
        <v>편차</v>
      </c>
      <c r="E24" s="1077">
        <f>FH_info!G2*1</f>
        <v>0.72614199999999995</v>
      </c>
      <c r="F24" s="1078"/>
      <c r="G24" s="1075" t="str">
        <f>lang!B12</f>
        <v>정보(I)변화량</v>
      </c>
      <c r="H24" s="1076"/>
      <c r="I24" s="51" t="str">
        <f ca="1">CONCATENATE(info!N7,"-",info!N8)</f>
        <v>20.7-29.3</v>
      </c>
      <c r="J24" s="32" t="str">
        <f>lang!B13</f>
        <v>Kcal/분</v>
      </c>
      <c r="K24" s="31" t="str">
        <f ca="1">CONCATENATE(info!N5,"-",info!N6)</f>
        <v>4.1-5.2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30.505500000000001</v>
      </c>
      <c r="F27" s="1043"/>
      <c r="G27" s="1055" t="str">
        <f>lang!B33</f>
        <v>정서안정성</v>
      </c>
      <c r="H27" s="1056"/>
      <c r="I27" s="1057"/>
      <c r="J27" s="993">
        <f>M!B19*100</f>
        <v>41.254999999999995</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4.8681200000000002</v>
      </c>
      <c r="H2" s="50">
        <f>IF(FT!B2&lt;&gt;"",FT!B2*100,"")</f>
        <v>25.689600000000002</v>
      </c>
      <c r="I2" s="50">
        <f>(IF(G2&lt;&gt;"",1,""))</f>
        <v>1</v>
      </c>
      <c r="J2" t="str">
        <f>IF(FT!B2&lt;&gt;"",FT!E2,"")</f>
        <v>0 [0.000000]</v>
      </c>
      <c r="K2">
        <f>IF(FT!B2&lt;&gt;"",IF(FT!C2&lt;&gt;"",FT!C2,F2/$M$3*$M$4),"")</f>
        <v>0</v>
      </c>
      <c r="L2" t="s">
        <v>52</v>
      </c>
      <c r="M2">
        <f>FH_info!E2</f>
        <v>4.9668900000000002</v>
      </c>
      <c r="N2" s="75">
        <f>LOOKUP(O3,A2:A1000,B2:B1000)</f>
        <v>2.610052</v>
      </c>
      <c r="O2" s="50">
        <f>MAX(C2:C1000)</f>
        <v>1</v>
      </c>
      <c r="P2" t="s">
        <v>60</v>
      </c>
      <c r="Q2" t="s">
        <v>61</v>
      </c>
      <c r="R2" t="s">
        <v>62</v>
      </c>
      <c r="S2" t="s">
        <v>63</v>
      </c>
      <c r="T2" t="s">
        <v>64</v>
      </c>
      <c r="V2" s="50">
        <f>FT!G2*10</f>
        <v>4.9815500000000004</v>
      </c>
      <c r="W2" s="50">
        <f>FT!H2*100</f>
        <v>20.9803</v>
      </c>
      <c r="Y2">
        <f>IF(I2=1,H2/G2,"")</f>
        <v>5.277109027715011</v>
      </c>
      <c r="Z2">
        <f>AVERAGE(Y2:Y2000)</f>
        <v>5.2623086963875494</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4.8805700000000005</v>
      </c>
      <c r="H3" s="50">
        <f>IF(FT!B3&lt;&gt;"",FT!B3*100,"")</f>
        <v>24.931100000000001</v>
      </c>
      <c r="I3" s="50">
        <f t="shared" ref="I3:I66" si="2">(IF(G3&lt;&gt;"",1,""))</f>
        <v>1</v>
      </c>
      <c r="J3" t="str">
        <f>IF(FT!B3&lt;&gt;"",FT!E3,"")</f>
        <v>0 [0.389515]</v>
      </c>
      <c r="K3">
        <f>IF(FT!B3&lt;&gt;"",IF(FT!C3&lt;&gt;"",FT!C3,F3/$M$3*$M$4),"")</f>
        <v>0.389515</v>
      </c>
      <c r="L3" t="s">
        <v>53</v>
      </c>
      <c r="M3">
        <f>SUM(I2:I2005)</f>
        <v>95</v>
      </c>
      <c r="O3" s="104">
        <f>MATCH(O2,C2:C1000,0)-1</f>
        <v>134</v>
      </c>
      <c r="P3">
        <v>0</v>
      </c>
      <c r="Q3">
        <v>0</v>
      </c>
      <c r="R3">
        <f>IF(S4=0,M3,0)</f>
        <v>95</v>
      </c>
      <c r="S3">
        <f t="array" ref="S3">MAX(IF(ft_nq=0,row_n))</f>
        <v>1998</v>
      </c>
      <c r="T3">
        <f>R3-Q3</f>
        <v>95</v>
      </c>
      <c r="V3" s="50">
        <f>FT!G3*10</f>
        <v>4.2003400000000006</v>
      </c>
      <c r="W3" s="50">
        <f>FT!H3*100</f>
        <v>23.906600000000001</v>
      </c>
      <c r="Y3" s="75">
        <f t="shared" ref="Y3:Y66" si="3">IF(I3=1,H3/G3,"")</f>
        <v>5.1082353085807597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4.8894500000000001</v>
      </c>
      <c r="H4" s="50">
        <f>IF(FT!B4&lt;&gt;"",FT!B4*100,"")</f>
        <v>24.1645</v>
      </c>
      <c r="I4" s="50">
        <f t="shared" si="2"/>
        <v>1</v>
      </c>
      <c r="J4" t="str">
        <f>IF(FT!B4&lt;&gt;"",FT!E4,"")</f>
        <v>0 [0.789471]</v>
      </c>
      <c r="K4">
        <f>IF(FT!B4&lt;&gt;"",IF(FT!C4&lt;&gt;"",FT!C4,F4/$M$3*$M$4),"")</f>
        <v>0.78947100000000003</v>
      </c>
      <c r="L4" t="s">
        <v>246</v>
      </c>
      <c r="M4">
        <f>IF(M2&lt;&gt;0,M3/M2*2,0)</f>
        <v>38.253313441610345</v>
      </c>
      <c r="P4">
        <f>P3+1</f>
        <v>1</v>
      </c>
      <c r="Q4">
        <v>0</v>
      </c>
      <c r="R4">
        <f>IF(S4=1998,0,S4)</f>
        <v>0</v>
      </c>
      <c r="S4">
        <f t="array" ref="S4">MAX(IF(ft_nq=P4,row_n))</f>
        <v>0</v>
      </c>
      <c r="T4">
        <f>R4-Q4+1</f>
        <v>1</v>
      </c>
      <c r="V4" t="s">
        <v>209</v>
      </c>
      <c r="W4" s="23">
        <f>IF(ISERROR(V3-V2)=FALSE,(V3-V2)*10,0)</f>
        <v>-7.8120999999999974</v>
      </c>
      <c r="Y4" s="75">
        <f t="shared" si="3"/>
        <v>4.9421714098722758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0.9069885742028192</v>
      </c>
      <c r="E5" s="50">
        <f t="shared" si="1"/>
        <v>2.2813776089770628E-5</v>
      </c>
      <c r="F5">
        <f t="shared" si="6"/>
        <v>3</v>
      </c>
      <c r="G5" s="50">
        <f>IF(FT!A5&lt;&gt;"",FT!A5*10,"")</f>
        <v>4.8884800000000004</v>
      </c>
      <c r="H5" s="50">
        <f>IF(FT!B5&lt;&gt;"",FT!B5*100,"")</f>
        <v>23.056099999999997</v>
      </c>
      <c r="I5" s="50">
        <f t="shared" si="2"/>
        <v>1</v>
      </c>
      <c r="J5" t="str">
        <f>IF(FT!B5&lt;&gt;"",FT!E5,"")</f>
        <v>0 [1.185582]</v>
      </c>
      <c r="K5">
        <f>IF(FT!B5&lt;&gt;"",IF(FT!C5&lt;&gt;"",FT!C5,F5/$M$3*$M$4),"")</f>
        <v>1.1855800000000001</v>
      </c>
      <c r="L5" t="s">
        <v>54</v>
      </c>
      <c r="M5" s="52">
        <f ca="1">IF(M3&gt;0,MIN(FT_E),0)</f>
        <v>4.0598099999999997</v>
      </c>
      <c r="N5" s="52">
        <f ca="1">IF(M3&gt;0,ROUND(M5,1),0)</f>
        <v>4.0999999999999996</v>
      </c>
      <c r="P5">
        <f t="shared" ref="P5:P27" si="10">P4+1</f>
        <v>2</v>
      </c>
      <c r="Q5">
        <f>IF(S5=1998,0,R4)</f>
        <v>0</v>
      </c>
      <c r="R5">
        <f>IF(S5=1998,0,S5)</f>
        <v>0</v>
      </c>
      <c r="S5">
        <f t="array" ref="S5">MAX(IF(ft_nq=P5,row_n))</f>
        <v>0</v>
      </c>
      <c r="T5">
        <f t="shared" ref="T5:T27" si="11">R5-Q5+1</f>
        <v>1</v>
      </c>
      <c r="V5" t="s">
        <v>210</v>
      </c>
      <c r="W5" s="23">
        <f>IF(ISERROR(W3-W2)=FALSE,W3-W2,0)</f>
        <v>2.9263000000000012</v>
      </c>
      <c r="Y5" s="75">
        <f t="shared" si="3"/>
        <v>4.7164149183386241</v>
      </c>
      <c r="Z5" s="52"/>
      <c r="AB5" s="1">
        <v>20</v>
      </c>
      <c r="AC5" s="1">
        <v>30</v>
      </c>
      <c r="AD5" s="1">
        <f t="shared" si="7"/>
        <v>0</v>
      </c>
      <c r="AE5" s="1">
        <f t="shared" si="8"/>
        <v>0</v>
      </c>
      <c r="AF5" s="430">
        <f>AE10</f>
        <v>1</v>
      </c>
      <c r="AG5" s="113">
        <f t="shared" si="9"/>
        <v>0</v>
      </c>
      <c r="AH5">
        <f t="shared" si="9"/>
        <v>0</v>
      </c>
      <c r="AI5">
        <f t="shared" si="4"/>
        <v>0</v>
      </c>
      <c r="AJ5">
        <f t="shared" si="4"/>
        <v>0</v>
      </c>
      <c r="AK5" s="107">
        <f t="shared" si="4"/>
        <v>0</v>
      </c>
      <c r="AL5" s="113">
        <f t="shared" si="4"/>
        <v>0</v>
      </c>
      <c r="AM5">
        <f t="shared" si="4"/>
        <v>1</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4.8951000000000002</v>
      </c>
      <c r="H6" s="50">
        <f>IF(FT!B6&lt;&gt;"",FT!B6*100,"")</f>
        <v>22.008299999999998</v>
      </c>
      <c r="I6" s="50">
        <f t="shared" si="2"/>
        <v>1</v>
      </c>
      <c r="J6" t="str">
        <f>IF(FT!B6&lt;&gt;"",FT!E6,"")</f>
        <v>0 [1.595949]</v>
      </c>
      <c r="K6">
        <f>IF(FT!B6&lt;&gt;"",IF(FT!C6&lt;&gt;"",FT!C6,F6/$M$3*$M$4),"")</f>
        <v>1.59595</v>
      </c>
      <c r="L6" t="s">
        <v>55</v>
      </c>
      <c r="M6" s="52">
        <f ca="1">IF(M3&gt;0,MAX(FT_E),0)</f>
        <v>5.2022599999999999</v>
      </c>
      <c r="N6" s="52">
        <f ca="1">IF(M3&gt;0,ROUND(M6,1),0)</f>
        <v>5.2</v>
      </c>
      <c r="P6">
        <f t="shared" si="10"/>
        <v>3</v>
      </c>
      <c r="Q6">
        <f t="shared" ref="Q6:Q27" si="12">IF(S6=1998,0,R5)</f>
        <v>0</v>
      </c>
      <c r="R6">
        <f t="shared" ref="R6:R27" si="13">IF(S6=1998,0,S6)</f>
        <v>0</v>
      </c>
      <c r="S6">
        <f t="array" ref="S6">MAX(IF(ft_nq=P6,row_n))</f>
        <v>0</v>
      </c>
      <c r="T6">
        <f t="shared" si="11"/>
        <v>1</v>
      </c>
      <c r="V6" t="s">
        <v>211</v>
      </c>
      <c r="W6" s="23">
        <f>IF(W4&lt;&gt;0,W5/W4,0)</f>
        <v>-0.3745855787816339</v>
      </c>
      <c r="Y6" s="75">
        <f t="shared" si="3"/>
        <v>4.4959857817000666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4.9145099999999999</v>
      </c>
      <c r="H7" s="50">
        <f>IF(FT!B7&lt;&gt;"",FT!B7*100,"")</f>
        <v>21.493499999999997</v>
      </c>
      <c r="I7" s="50">
        <f t="shared" si="2"/>
        <v>1</v>
      </c>
      <c r="J7" t="str">
        <f>IF(FT!B7&lt;&gt;"",FT!E7,"")</f>
        <v>0 [2.003929]</v>
      </c>
      <c r="K7">
        <f>IF(FT!B7&lt;&gt;"",IF(FT!C7&lt;&gt;"",FT!C7,F7/$M$3*$M$4),"")</f>
        <v>2.00393</v>
      </c>
      <c r="L7" t="s">
        <v>56</v>
      </c>
      <c r="M7" s="366">
        <f ca="1">IF(M3&gt;0,MIN(FT_PH),0)</f>
        <v>20.700299999999999</v>
      </c>
      <c r="N7" s="52">
        <f ca="1">IF(M3&gt;0,ROUND(M7,1),0)</f>
        <v>20.7</v>
      </c>
      <c r="P7">
        <f t="shared" si="10"/>
        <v>4</v>
      </c>
      <c r="Q7">
        <f t="shared" si="12"/>
        <v>0</v>
      </c>
      <c r="R7">
        <f t="shared" si="13"/>
        <v>0</v>
      </c>
      <c r="S7">
        <f t="array" ref="S7">MAX(IF(ft_nq=P7,row_n))</f>
        <v>0</v>
      </c>
      <c r="T7">
        <f t="shared" si="11"/>
        <v>1</v>
      </c>
      <c r="V7" t="s">
        <v>212</v>
      </c>
      <c r="W7" s="23">
        <f>DEGREES(ATAN(W6))</f>
        <v>-20.535225211865939</v>
      </c>
      <c r="X7" s="106">
        <v>0.05</v>
      </c>
      <c r="Y7" s="75">
        <f t="shared" si="3"/>
        <v>4.3734777220923347</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3.6904174314746668E-3</v>
      </c>
      <c r="D8" s="50">
        <f>IF(hist!$D$2&gt;0,hist!B8/hist!$D$2,0)</f>
        <v>1</v>
      </c>
      <c r="E8" s="50">
        <f t="shared" si="1"/>
        <v>4.2855782985520911E-5</v>
      </c>
      <c r="F8">
        <f t="shared" si="6"/>
        <v>6</v>
      </c>
      <c r="G8" s="50">
        <f>IF(FT!A8&lt;&gt;"",FT!A8*10,"")</f>
        <v>4.9352099999999997</v>
      </c>
      <c r="H8" s="50">
        <f>IF(FT!B8&lt;&gt;"",FT!B8*100,"")</f>
        <v>21.118400000000001</v>
      </c>
      <c r="I8" s="50">
        <f t="shared" si="2"/>
        <v>1</v>
      </c>
      <c r="J8" t="str">
        <f>IF(FT!B8&lt;&gt;"",FT!E8,"")</f>
        <v>0 [2.416253]</v>
      </c>
      <c r="K8">
        <f>IF(FT!B8&lt;&gt;"",IF(FT!C8&lt;&gt;"",FT!C8,F8/$M$3*$M$4),"")</f>
        <v>2.4162499999999998</v>
      </c>
      <c r="L8" t="s">
        <v>57</v>
      </c>
      <c r="M8" s="52">
        <f ca="1">IF(M3&gt;0,MAX(FT_PH),0)</f>
        <v>29.315200000000001</v>
      </c>
      <c r="N8" s="52">
        <f ca="1">IF(M3&gt;0,ROUND(M8,1),0)</f>
        <v>29.3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4.27912895297262</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v>
      </c>
      <c r="E9" s="50">
        <f t="shared" si="1"/>
        <v>5.265273471798961E-5</v>
      </c>
      <c r="F9">
        <f t="shared" si="6"/>
        <v>7</v>
      </c>
      <c r="G9" s="50">
        <f>IF(FT!A9&lt;&gt;"",FT!A9*10,"")</f>
        <v>4.9560199999999996</v>
      </c>
      <c r="H9" s="50">
        <f>IF(FT!B9&lt;&gt;"",FT!B9*100,"")</f>
        <v>20.923300000000001</v>
      </c>
      <c r="I9" s="50">
        <f t="shared" si="2"/>
        <v>1</v>
      </c>
      <c r="J9" t="str">
        <f>IF(FT!B9&lt;&gt;"",FT!E9,"")</f>
        <v>0 [2.813174]</v>
      </c>
      <c r="K9">
        <f>IF(FT!B9&lt;&gt;"",IF(FT!C9&lt;&gt;"",FT!C9,F9/$M$3*$M$4),"")</f>
        <v>2.8131699999999999</v>
      </c>
      <c r="L9" t="s">
        <v>222</v>
      </c>
      <c r="M9" s="74">
        <f ca="1">IF(M3&gt;0,IF(COUNT(FT_E)&gt;0,AVERAGE(FT_E),0),0)</f>
        <v>4.6996027368421069</v>
      </c>
      <c r="N9" s="365">
        <f ca="1">IF(M3&gt;0,IF(COUNT(FT_PH)&gt;0,AVERAGE(FT_PH),0),0)</f>
        <v>24.40439263157894</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4.2217949080108639</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6.156609258494857E-3</v>
      </c>
      <c r="D10" s="50">
        <f>IF(hist!$D$2&gt;0,hist!B10/hist!$D$2,0)</f>
        <v>0.86253492421134692</v>
      </c>
      <c r="E10" s="50">
        <f t="shared" si="1"/>
        <v>6.4550974680172344E-5</v>
      </c>
      <c r="F10">
        <f t="shared" si="6"/>
        <v>8</v>
      </c>
      <c r="G10" s="50">
        <f>IF(FT!A10&lt;&gt;"",FT!A10*10,"")</f>
        <v>4.9815500000000004</v>
      </c>
      <c r="H10" s="50">
        <f>IF(FT!B10&lt;&gt;"",FT!B10*100,"")</f>
        <v>20.9803</v>
      </c>
      <c r="I10" s="50">
        <f t="shared" si="2"/>
        <v>1</v>
      </c>
      <c r="J10" t="str">
        <f>IF(FT!B10&lt;&gt;"",FT!E10,"")</f>
        <v>0 [3.219131]</v>
      </c>
      <c r="K10">
        <f>IF(FT!B10&lt;&gt;"",IF(FT!C10&lt;&gt;"",FT!C10,F10/$M$3*$M$4),"")</f>
        <v>3.2191299999999998</v>
      </c>
      <c r="M10">
        <v>2</v>
      </c>
      <c r="P10">
        <f t="shared" si="10"/>
        <v>7</v>
      </c>
      <c r="Q10">
        <f t="shared" si="12"/>
        <v>0</v>
      </c>
      <c r="R10">
        <f t="shared" si="13"/>
        <v>0</v>
      </c>
      <c r="S10">
        <f t="array" ref="S10">MAX(IF(ft_nq=P10,row_n))</f>
        <v>0</v>
      </c>
      <c r="T10">
        <f t="shared" si="11"/>
        <v>1</v>
      </c>
      <c r="V10" t="s">
        <v>215</v>
      </c>
      <c r="X10" s="71" t="s">
        <v>270</v>
      </c>
      <c r="Y10" s="75">
        <f t="shared" si="3"/>
        <v>4.2116008069777475</v>
      </c>
      <c r="AB10" s="1">
        <v>70</v>
      </c>
      <c r="AC10" s="1">
        <v>80</v>
      </c>
      <c r="AD10" s="1">
        <f t="shared" si="7"/>
        <v>0</v>
      </c>
      <c r="AE10" s="1">
        <f t="shared" si="8"/>
        <v>1</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v>
      </c>
      <c r="E11" s="50">
        <f t="shared" si="1"/>
        <v>7.8968710868873728E-5</v>
      </c>
      <c r="F11">
        <f t="shared" si="6"/>
        <v>9</v>
      </c>
      <c r="G11" s="50">
        <f>IF(FT!A11&lt;&gt;"",FT!A11*10,"")</f>
        <v>5.0075700000000003</v>
      </c>
      <c r="H11" s="50">
        <f>IF(FT!B11&lt;&gt;"",FT!B11*100,"")</f>
        <v>21.1629</v>
      </c>
      <c r="I11" s="50">
        <f t="shared" si="2"/>
        <v>1</v>
      </c>
      <c r="J11" t="str">
        <f>IF(FT!B11&lt;&gt;"",FT!E11,"")</f>
        <v>0 [3.635197]</v>
      </c>
      <c r="K11">
        <f>IF(FT!B11&lt;&gt;"",IF(FT!C11&lt;&gt;"",FT!C11,F11/$M$3*$M$4),"")</f>
        <v>3.6352000000000002</v>
      </c>
      <c r="M11" s="49">
        <f>MAX(IF(ft_nq=1,row_n))</f>
        <v>0</v>
      </c>
      <c r="P11">
        <f t="shared" si="10"/>
        <v>8</v>
      </c>
      <c r="Q11">
        <f t="shared" si="12"/>
        <v>0</v>
      </c>
      <c r="R11">
        <f t="shared" si="13"/>
        <v>0</v>
      </c>
      <c r="S11">
        <f t="array" ref="S11">MAX(IF(ft_nq=P11,row_n))</f>
        <v>0</v>
      </c>
      <c r="T11">
        <f t="shared" si="11"/>
        <v>1</v>
      </c>
      <c r="V11" s="71" t="s">
        <v>216</v>
      </c>
      <c r="W11" s="23">
        <f>FT!H11*100</f>
        <v>20.700299999999999</v>
      </c>
      <c r="Y11" s="75">
        <f t="shared" si="3"/>
        <v>4.2261815611164693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v>
      </c>
      <c r="E12" s="50">
        <f t="shared" si="1"/>
        <v>9.6400140154098625E-5</v>
      </c>
      <c r="F12">
        <f t="shared" si="6"/>
        <v>10</v>
      </c>
      <c r="G12" s="50">
        <f>IF(FT!A12&lt;&gt;"",FT!A12*10,"")</f>
        <v>5.0339500000000008</v>
      </c>
      <c r="H12" s="50">
        <f>IF(FT!B12&lt;&gt;"",FT!B12*100,"")</f>
        <v>21.2959</v>
      </c>
      <c r="I12" s="50">
        <f t="shared" si="2"/>
        <v>1</v>
      </c>
      <c r="J12" t="str">
        <f>IF(FT!B12&lt;&gt;"",FT!E12,"")</f>
        <v>0 [4.039444]</v>
      </c>
      <c r="K12">
        <f>IF(FT!B12&lt;&gt;"",IF(FT!C12&lt;&gt;"",FT!C12,F12/$M$3*$M$4),"")</f>
        <v>4.0394399999999999</v>
      </c>
      <c r="M12">
        <f>M11+1</f>
        <v>1</v>
      </c>
      <c r="P12">
        <f t="shared" si="10"/>
        <v>9</v>
      </c>
      <c r="Q12">
        <f t="shared" si="12"/>
        <v>0</v>
      </c>
      <c r="R12">
        <f t="shared" si="13"/>
        <v>0</v>
      </c>
      <c r="S12">
        <f t="array" ref="S12">MAX(IF(ft_nq=P12,row_n))</f>
        <v>0</v>
      </c>
      <c r="T12">
        <f t="shared" si="11"/>
        <v>1</v>
      </c>
      <c r="V12" s="71" t="s">
        <v>217</v>
      </c>
      <c r="W12" s="23">
        <f>FT!H12*100</f>
        <v>29.315200000000001</v>
      </c>
      <c r="Y12" s="75">
        <f t="shared" si="3"/>
        <v>4.2304552091300067</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5.8106320753888441E-3</v>
      </c>
      <c r="D13" s="50">
        <f>IF(hist!$D$2&gt;0,hist!B13/hist!$D$2,0)</f>
        <v>0.79632629606966099</v>
      </c>
      <c r="E13" s="50">
        <f t="shared" si="1"/>
        <v>1.1742772713153448E-4</v>
      </c>
      <c r="F13">
        <f t="shared" si="6"/>
        <v>11</v>
      </c>
      <c r="G13" s="50">
        <f>IF(FT!A13&lt;&gt;"",FT!A13*10,"")</f>
        <v>5.0609599999999997</v>
      </c>
      <c r="H13" s="50">
        <f>IF(FT!B13&lt;&gt;"",FT!B13*100,"")</f>
        <v>21.4924</v>
      </c>
      <c r="I13" s="50">
        <f t="shared" si="2"/>
        <v>1</v>
      </c>
      <c r="J13" t="str">
        <f>IF(FT!B13&lt;&gt;"",FT!E13,"")</f>
        <v>0 [4.438602]</v>
      </c>
      <c r="K13">
        <f>IF(FT!B13&lt;&gt;"",IF(FT!C13&lt;&gt;"",FT!C13,F13/$M$3*$M$4),"")</f>
        <v>4.4386000000000001</v>
      </c>
      <c r="M13" s="49">
        <f t="array" ref="M13">MAX(IF(ft_nq=2,row_n))</f>
        <v>0</v>
      </c>
      <c r="P13">
        <f t="shared" si="10"/>
        <v>10</v>
      </c>
      <c r="Q13">
        <f t="shared" si="12"/>
        <v>0</v>
      </c>
      <c r="R13">
        <f t="shared" si="13"/>
        <v>0</v>
      </c>
      <c r="S13">
        <f t="array" ref="S13">MAX(IF(ft_nq=P13,row_n))</f>
        <v>0</v>
      </c>
      <c r="T13">
        <f t="shared" si="11"/>
        <v>1</v>
      </c>
      <c r="V13" s="71" t="s">
        <v>219</v>
      </c>
      <c r="W13">
        <f>FT!H13</f>
        <v>30</v>
      </c>
      <c r="Y13" s="75">
        <f t="shared" si="3"/>
        <v>4.2467041826056722</v>
      </c>
    </row>
    <row r="14" spans="1:104">
      <c r="A14" s="50">
        <f t="shared" si="5"/>
        <v>12</v>
      </c>
      <c r="B14" s="50">
        <f t="shared" si="0"/>
        <v>0.233736</v>
      </c>
      <c r="C14" s="50">
        <f>IF(FH!$C$2&gt;0,FH!A14/FH!$C$2,0)</f>
        <v>0</v>
      </c>
      <c r="D14" s="50">
        <f>IF(hist!$D$2&gt;0,hist!B14/hist!$D$2,0)</f>
        <v>0</v>
      </c>
      <c r="E14" s="50">
        <f t="shared" si="1"/>
        <v>1.42736162818265E-4</v>
      </c>
      <c r="F14">
        <f t="shared" si="6"/>
        <v>12</v>
      </c>
      <c r="G14" s="50">
        <f>IF(FT!A14&lt;&gt;"",FT!A14*10,"")</f>
        <v>5.0858600000000003</v>
      </c>
      <c r="H14" s="50">
        <f>IF(FT!B14&lt;&gt;"",FT!B14*100,"")</f>
        <v>21.664400000000001</v>
      </c>
      <c r="I14" s="50">
        <f t="shared" si="2"/>
        <v>1</v>
      </c>
      <c r="J14" t="str">
        <f>IF(FT!B14&lt;&gt;"",FT!E14,"")</f>
        <v>0 [4.850212]</v>
      </c>
      <c r="K14">
        <f>IF(FT!B14&lt;&gt;"",IF(FT!C14&lt;&gt;"",FT!C14,F14/$M$3*$M$4),"")</f>
        <v>4.8502099999999997</v>
      </c>
      <c r="M14">
        <f>M13+1</f>
        <v>1</v>
      </c>
      <c r="P14">
        <f t="shared" si="10"/>
        <v>11</v>
      </c>
      <c r="Q14">
        <f t="shared" si="12"/>
        <v>0</v>
      </c>
      <c r="R14">
        <f t="shared" si="13"/>
        <v>0</v>
      </c>
      <c r="S14">
        <f t="array" ref="S14">MAX(IF(ft_nq=P14,row_n))</f>
        <v>0</v>
      </c>
      <c r="T14">
        <f t="shared" si="11"/>
        <v>1</v>
      </c>
      <c r="V14" s="71" t="s">
        <v>221</v>
      </c>
      <c r="W14">
        <f>FT!H14</f>
        <v>59</v>
      </c>
      <c r="Y14" s="75">
        <f t="shared" si="3"/>
        <v>4.2597318840864666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9.3414015088307874E-3</v>
      </c>
      <c r="D15" s="50">
        <f>IF(hist!$D$2&gt;0,hist!B15/hist!$D$2,0)</f>
        <v>0.70617108392371752</v>
      </c>
      <c r="E15" s="50">
        <f t="shared" si="1"/>
        <v>1.7312817563669867E-4</v>
      </c>
      <c r="F15">
        <f t="shared" si="6"/>
        <v>13</v>
      </c>
      <c r="G15" s="50">
        <f>IF(FT!A15&lt;&gt;"",FT!A15*10,"")</f>
        <v>5.1131499999999992</v>
      </c>
      <c r="H15" s="50">
        <f>IF(FT!B15&lt;&gt;"",FT!B15*100,"")</f>
        <v>21.938700000000001</v>
      </c>
      <c r="I15" s="50">
        <f t="shared" si="2"/>
        <v>1</v>
      </c>
      <c r="J15" t="str">
        <f>IF(FT!B15&lt;&gt;"",FT!E15,"")</f>
        <v>0 [5.256216]</v>
      </c>
      <c r="K15">
        <f>IF(FT!B15&lt;&gt;"",IF(FT!C15&lt;&gt;"",FT!C15,F15/$M$3*$M$4),"")</f>
        <v>5.2562199999999999</v>
      </c>
      <c r="M15">
        <f t="array" ref="M15">MAX(IF(ft_nq=3,row_n))</f>
        <v>0</v>
      </c>
      <c r="P15">
        <f t="shared" si="10"/>
        <v>12</v>
      </c>
      <c r="Q15">
        <f t="shared" si="12"/>
        <v>0</v>
      </c>
      <c r="R15">
        <f t="shared" si="13"/>
        <v>0</v>
      </c>
      <c r="S15">
        <f t="array" ref="S15">MAX(IF(ft_nq=P15,row_n))</f>
        <v>0</v>
      </c>
      <c r="T15">
        <f t="shared" si="11"/>
        <v>1</v>
      </c>
      <c r="V15" s="23">
        <f>FT!G15*10</f>
        <v>5.1583000000000006</v>
      </c>
      <c r="W15" s="23">
        <f>FT!H15*100</f>
        <v>20.700299999999999</v>
      </c>
      <c r="Y15" s="75">
        <f t="shared" si="3"/>
        <v>4.2906427544664254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v>
      </c>
      <c r="E16" s="50">
        <f t="shared" si="1"/>
        <v>2.0954237430671343E-4</v>
      </c>
      <c r="F16">
        <f t="shared" si="6"/>
        <v>14</v>
      </c>
      <c r="G16" s="50">
        <f>IF(FT!A16&lt;&gt;"",FT!A16*10,"")</f>
        <v>5.1363300000000001</v>
      </c>
      <c r="H16" s="50">
        <f>IF(FT!B16&lt;&gt;"",FT!B16*100,"")</f>
        <v>21.9955</v>
      </c>
      <c r="I16" s="50">
        <f t="shared" si="2"/>
        <v>1</v>
      </c>
      <c r="J16" t="str">
        <f>IF(FT!B16&lt;&gt;"",FT!E16,"")</f>
        <v>0 [5.667012]</v>
      </c>
      <c r="K16">
        <f>IF(FT!B16&lt;&gt;"",IF(FT!C16&lt;&gt;"",FT!C16,F16/$M$3*$M$4),"")</f>
        <v>5.6670100000000003</v>
      </c>
      <c r="M16">
        <f>M15+1</f>
        <v>1</v>
      </c>
      <c r="P16">
        <f t="shared" si="10"/>
        <v>13</v>
      </c>
      <c r="Q16">
        <f t="shared" si="12"/>
        <v>0</v>
      </c>
      <c r="R16">
        <f t="shared" si="13"/>
        <v>0</v>
      </c>
      <c r="S16">
        <f t="array" ref="S16">MAX(IF(ft_nq=P16,row_n))</f>
        <v>0</v>
      </c>
      <c r="T16">
        <f t="shared" si="11"/>
        <v>1</v>
      </c>
      <c r="V16" s="23">
        <f>FT!G16*10</f>
        <v>4.4948600000000001</v>
      </c>
      <c r="W16" s="23">
        <f>FT!H16*100</f>
        <v>29.315200000000001</v>
      </c>
      <c r="Y16" s="75">
        <f t="shared" si="3"/>
        <v>4.2823377781412022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0</v>
      </c>
      <c r="D17" s="50">
        <f>IF(hist!$D$2&gt;0,hist!B17/hist!$D$2,0)</f>
        <v>0</v>
      </c>
      <c r="E17" s="50">
        <f t="shared" si="1"/>
        <v>2.530733076141184E-4</v>
      </c>
      <c r="F17">
        <f t="shared" si="6"/>
        <v>15</v>
      </c>
      <c r="G17" s="50">
        <f>IF(FT!A17&lt;&gt;"",FT!A17*10,"")</f>
        <v>5.1597499999999998</v>
      </c>
      <c r="H17" s="50">
        <f>IF(FT!B17&lt;&gt;"",FT!B17*100,"")</f>
        <v>22.126799999999999</v>
      </c>
      <c r="I17" s="50">
        <f t="shared" si="2"/>
        <v>1</v>
      </c>
      <c r="J17" t="str">
        <f>IF(FT!B17&lt;&gt;"",FT!E17,"")</f>
        <v>0 [6.067891]</v>
      </c>
      <c r="K17">
        <f>IF(FT!B17&lt;&gt;"",IF(FT!C17&lt;&gt;"",FT!C17,F17/$M$3*$M$4),"")</f>
        <v>6.0678900000000002</v>
      </c>
      <c r="M17">
        <f>M3+1</f>
        <v>96</v>
      </c>
      <c r="P17">
        <f t="shared" si="10"/>
        <v>14</v>
      </c>
      <c r="Q17">
        <f t="shared" si="12"/>
        <v>0</v>
      </c>
      <c r="R17">
        <f t="shared" si="13"/>
        <v>0</v>
      </c>
      <c r="S17">
        <f t="array" ref="S17">MAX(IF(ft_nq=P17,row_n))</f>
        <v>0</v>
      </c>
      <c r="T17">
        <f t="shared" si="11"/>
        <v>1</v>
      </c>
      <c r="V17" t="s">
        <v>1522</v>
      </c>
      <c r="Y17" s="75">
        <f t="shared" si="3"/>
        <v>4.2883473036484325</v>
      </c>
      <c r="AQ17">
        <v>8</v>
      </c>
      <c r="AR17" s="440" t="str">
        <f t="shared" si="15"/>
        <v/>
      </c>
      <c r="AS17" s="441" t="str">
        <f t="shared" si="14"/>
        <v/>
      </c>
      <c r="AT17" s="441" t="str">
        <f t="shared" si="14"/>
        <v/>
      </c>
      <c r="AU17" s="441" t="str">
        <f t="shared" si="14"/>
        <v/>
      </c>
      <c r="AV17" s="442" t="str">
        <f t="shared" si="14"/>
        <v/>
      </c>
      <c r="AW17" s="441" t="str">
        <f t="shared" si="14"/>
        <v/>
      </c>
      <c r="AX17" s="441" t="str">
        <f t="shared" si="14"/>
        <v>활발한</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8.3389248482825858E-3</v>
      </c>
      <c r="D18" s="50">
        <f>IF(hist!$D$2&gt;0,hist!B18/hist!$D$2,0)</f>
        <v>0.65392545053399387</v>
      </c>
      <c r="E18" s="50">
        <f t="shared" si="1"/>
        <v>3.0499392903580183E-4</v>
      </c>
      <c r="F18">
        <f t="shared" si="6"/>
        <v>16</v>
      </c>
      <c r="G18" s="50">
        <f>IF(FT!A18&lt;&gt;"",FT!A18*10,"")</f>
        <v>5.1788699999999999</v>
      </c>
      <c r="H18" s="50">
        <f>IF(FT!B18&lt;&gt;"",FT!B18*100,"")</f>
        <v>21.974900000000002</v>
      </c>
      <c r="I18" s="50">
        <f t="shared" si="2"/>
        <v>1</v>
      </c>
      <c r="J18" t="str">
        <f>IF(FT!B18&lt;&gt;"",FT!E18,"")</f>
        <v>0 [6.474572]</v>
      </c>
      <c r="K18">
        <f>IF(FT!B18&lt;&gt;"",IF(FT!C18&lt;&gt;"",FT!C18,F18/$M$3*$M$4),"")</f>
        <v>6.4745699999999999</v>
      </c>
      <c r="P18">
        <f t="shared" si="10"/>
        <v>15</v>
      </c>
      <c r="Q18">
        <f t="shared" si="12"/>
        <v>0</v>
      </c>
      <c r="R18">
        <f t="shared" si="13"/>
        <v>0</v>
      </c>
      <c r="S18">
        <f t="array" ref="S18">MAX(IF(ft_nq=P18,row_n))</f>
        <v>0</v>
      </c>
      <c r="T18">
        <f t="shared" si="11"/>
        <v>1</v>
      </c>
      <c r="V18" s="288">
        <f>M!B18*100</f>
        <v>30.505500000000001</v>
      </c>
      <c r="W18" s="287">
        <f>100-M!B19*100</f>
        <v>58.745000000000005</v>
      </c>
      <c r="X18" t="str">
        <f>"(" &amp; ROUND(V18,1) &amp; " , " &amp; ROUND(100-W18,1) &amp; ")"</f>
        <v>(30.5 , 41.3)</v>
      </c>
      <c r="Y18" s="75">
        <f t="shared" si="3"/>
        <v>4.2431843239934581</v>
      </c>
      <c r="Z18">
        <f>M!B18*100</f>
        <v>30.505500000000001</v>
      </c>
      <c r="AA18">
        <f>100-M!B19*100</f>
        <v>58.745000000000005</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0</v>
      </c>
      <c r="D19" s="50">
        <f>IF(hist!$D$2&gt;0,hist!B19/hist!$D$2,0)</f>
        <v>0</v>
      </c>
      <c r="E19" s="50">
        <f t="shared" si="1"/>
        <v>3.667806543151835E-4</v>
      </c>
      <c r="F19">
        <f t="shared" si="6"/>
        <v>17</v>
      </c>
      <c r="G19" s="50">
        <f>IF(FT!A19&lt;&gt;"",FT!A19*10,"")</f>
        <v>5.1942600000000008</v>
      </c>
      <c r="H19" s="50">
        <f>IF(FT!B19&lt;&gt;"",FT!B19*100,"")</f>
        <v>21.828199999999999</v>
      </c>
      <c r="I19" s="50">
        <f t="shared" si="2"/>
        <v>1</v>
      </c>
      <c r="J19" t="str">
        <f>IF(FT!B19&lt;&gt;"",FT!E19,"")</f>
        <v>0 [6.893631]</v>
      </c>
      <c r="K19">
        <f>IF(FT!B19&lt;&gt;"",IF(FT!C19&lt;&gt;"",FT!C19,F19/$M$3*$M$4),"")</f>
        <v>6.8936299999999999</v>
      </c>
      <c r="P19">
        <f t="shared" si="10"/>
        <v>16</v>
      </c>
      <c r="Q19">
        <f t="shared" si="12"/>
        <v>0</v>
      </c>
      <c r="R19">
        <f t="shared" si="13"/>
        <v>0</v>
      </c>
      <c r="S19">
        <f t="array" ref="S19">MAX(IF(ft_nq=P19,row_n))</f>
        <v>0</v>
      </c>
      <c r="T19">
        <f t="shared" si="11"/>
        <v>1</v>
      </c>
      <c r="V19" t="s">
        <v>1521</v>
      </c>
      <c r="Y19" s="75">
        <f t="shared" si="3"/>
        <v>4.2023695386830839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v>
      </c>
      <c r="D20" s="50">
        <f>IF(hist!$D$2&gt;0,hist!B20/hist!$D$2,0)</f>
        <v>0</v>
      </c>
      <c r="E20" s="50">
        <f t="shared" si="1"/>
        <v>4.401411966807476E-4</v>
      </c>
      <c r="F20">
        <f t="shared" si="6"/>
        <v>18</v>
      </c>
      <c r="G20" s="50">
        <f>IF(FT!A20&lt;&gt;"",FT!A20*10,"")</f>
        <v>5.2001600000000003</v>
      </c>
      <c r="H20" s="50">
        <f>IF(FT!B20&lt;&gt;"",FT!B20*100,"")</f>
        <v>21.693899999999999</v>
      </c>
      <c r="I20" s="50">
        <f t="shared" si="2"/>
        <v>1</v>
      </c>
      <c r="J20" t="str">
        <f>IF(FT!B20&lt;&gt;"",FT!E20,"")</f>
        <v>0 [7.283335]</v>
      </c>
      <c r="K20">
        <f>IF(FT!B20&lt;&gt;"",IF(FT!C20&lt;&gt;"",FT!C20,F20/$M$3*$M$4),"")</f>
        <v>7.2833399999999999</v>
      </c>
      <c r="P20">
        <f t="shared" si="10"/>
        <v>17</v>
      </c>
      <c r="Q20">
        <f t="shared" si="12"/>
        <v>0</v>
      </c>
      <c r="R20">
        <f t="shared" si="13"/>
        <v>0</v>
      </c>
      <c r="S20">
        <f t="array" ref="S20">MAX(IF(ft_nq=P20,row_n))</f>
        <v>0</v>
      </c>
      <c r="T20">
        <f t="shared" si="11"/>
        <v>1</v>
      </c>
      <c r="V20" s="56">
        <v>50</v>
      </c>
      <c r="W20">
        <v>50</v>
      </c>
      <c r="Y20" s="75">
        <f t="shared" si="3"/>
        <v>4.171775483831266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1.5285035525148644E-2</v>
      </c>
      <c r="D21" s="50">
        <f>IF(hist!$D$2&gt;0,hist!B21/hist!$D$2,0)</f>
        <v>0.58655655310953769</v>
      </c>
      <c r="E21" s="50">
        <f t="shared" si="1"/>
        <v>5.2704535682443585E-4</v>
      </c>
      <c r="F21">
        <f t="shared" si="6"/>
        <v>19</v>
      </c>
      <c r="G21" s="50">
        <f>IF(FT!A21&lt;&gt;"",FT!A21*10,"")</f>
        <v>5.2022599999999999</v>
      </c>
      <c r="H21" s="50">
        <f>IF(FT!B21&lt;&gt;"",FT!B21*100,"")</f>
        <v>21.599299999999999</v>
      </c>
      <c r="I21" s="50">
        <f t="shared" si="2"/>
        <v>1</v>
      </c>
      <c r="J21" t="str">
        <f>IF(FT!B21&lt;&gt;"",FT!E21,"")</f>
        <v>0 [7.704424]</v>
      </c>
      <c r="K21">
        <f>IF(FT!B21&lt;&gt;"",IF(FT!C21&lt;&gt;"",FT!C21,F21/$M$3*$M$4),"")</f>
        <v>7.7044199999999998</v>
      </c>
      <c r="P21">
        <f t="shared" si="10"/>
        <v>18</v>
      </c>
      <c r="Q21">
        <f t="shared" si="12"/>
        <v>0</v>
      </c>
      <c r="R21">
        <f t="shared" si="13"/>
        <v>0</v>
      </c>
      <c r="S21">
        <f t="array" ref="S21">MAX(IF(ft_nq=P21,row_n))</f>
        <v>0</v>
      </c>
      <c r="T21">
        <f t="shared" si="11"/>
        <v>1</v>
      </c>
      <c r="V21" s="288">
        <f>Measurement!DK17*100</f>
        <v>64.360027734414771</v>
      </c>
      <c r="W21" s="287">
        <f>'R3'!I3</f>
        <v>73.443382883833635</v>
      </c>
      <c r="X21" t="str">
        <f>"(" &amp; ROUND(V21,1) &amp; " , " &amp; ROUND(W21,1) &amp; ")" &amp; CHAR(10) &amp; AR26</f>
        <v>(64.4 , 73.4)
활발한</v>
      </c>
      <c r="Y21" s="75">
        <f t="shared" si="3"/>
        <v>4.1519070557796036</v>
      </c>
      <c r="AA21">
        <f>100-M!B19*100</f>
        <v>58.745000000000005</v>
      </c>
      <c r="AC21">
        <f>'R3'!I3</f>
        <v>73.443382883833635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v>
      </c>
      <c r="D22" s="50">
        <f>IF(hist!$D$2&gt;0,hist!B22/hist!$D$2,0)</f>
        <v>0</v>
      </c>
      <c r="E22" s="50">
        <f t="shared" si="1"/>
        <v>6.297589323047602E-4</v>
      </c>
      <c r="F22">
        <f t="shared" si="6"/>
        <v>20</v>
      </c>
      <c r="G22" s="50">
        <f>IF(FT!A22&lt;&gt;"",FT!A22*10,"")</f>
        <v>5.1982499999999998</v>
      </c>
      <c r="H22" s="50">
        <f>IF(FT!B22&lt;&gt;"",FT!B22*100,"")</f>
        <v>21.5091</v>
      </c>
      <c r="I22" s="50">
        <f t="shared" si="2"/>
        <v>1</v>
      </c>
      <c r="J22" t="str">
        <f>IF(FT!B22&lt;&gt;"",FT!E22,"")</f>
        <v>0 [8.092921]</v>
      </c>
      <c r="K22">
        <f>IF(FT!B22&lt;&gt;"",IF(FT!C22&lt;&gt;"",FT!C22,F22/$M$3*$M$4),"")</f>
        <v>8.0929199999999994</v>
      </c>
      <c r="P22">
        <f t="shared" si="10"/>
        <v>19</v>
      </c>
      <c r="Q22">
        <f t="shared" si="12"/>
        <v>0</v>
      </c>
      <c r="R22">
        <f t="shared" si="13"/>
        <v>0</v>
      </c>
      <c r="S22">
        <f t="array" ref="S22">MAX(IF(ft_nq=P22,row_n))</f>
        <v>0</v>
      </c>
      <c r="T22">
        <f t="shared" si="11"/>
        <v>1</v>
      </c>
      <c r="V22" s="300">
        <f>X23</f>
        <v>90</v>
      </c>
      <c r="W22" s="300">
        <f>X23</f>
        <v>90</v>
      </c>
      <c r="X22" t="s">
        <v>1188</v>
      </c>
      <c r="Y22" s="75">
        <f t="shared" si="3"/>
        <v>4.1377578992930317</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1.6642368460342692E-2</v>
      </c>
      <c r="D23" s="50">
        <f>IF(hist!$D$2&gt;0,hist!B23/hist!$D$2,0)</f>
        <v>0.5257833016732083</v>
      </c>
      <c r="E23" s="50">
        <f t="shared" si="1"/>
        <v>7.5088089298214319E-4</v>
      </c>
      <c r="F23">
        <f t="shared" si="6"/>
        <v>21</v>
      </c>
      <c r="G23" s="50">
        <f>IF(FT!A23&lt;&gt;"",FT!A23*10,"")</f>
        <v>5.1892400000000007</v>
      </c>
      <c r="H23" s="50">
        <f>IF(FT!B23&lt;&gt;"",FT!B23*100,"")</f>
        <v>21.438600000000001</v>
      </c>
      <c r="I23" s="50">
        <f t="shared" si="2"/>
        <v>1</v>
      </c>
      <c r="J23" t="str">
        <f>IF(FT!B23&lt;&gt;"",FT!E23,"")</f>
        <v>0 [8.510985]</v>
      </c>
      <c r="K23">
        <f>IF(FT!B23&lt;&gt;"",IF(FT!C23&lt;&gt;"",FT!C23,F23/$M$3*$M$4),"")</f>
        <v>8.5109899999999996</v>
      </c>
      <c r="P23">
        <f t="shared" si="10"/>
        <v>20</v>
      </c>
      <c r="Q23">
        <f t="shared" si="12"/>
        <v>0</v>
      </c>
      <c r="R23">
        <f t="shared" si="13"/>
        <v>0</v>
      </c>
      <c r="S23">
        <f t="array" ref="S23">MAX(IF(ft_nq=P23,row_n))</f>
        <v>0</v>
      </c>
      <c r="T23">
        <f t="shared" si="11"/>
        <v>1</v>
      </c>
      <c r="V23" s="300">
        <f>100-X23</f>
        <v>10</v>
      </c>
      <c r="W23" s="300">
        <f>X23</f>
        <v>90</v>
      </c>
      <c r="X23">
        <v>90</v>
      </c>
      <c r="Y23" s="75">
        <f t="shared" si="3"/>
        <v>4.131356422135033</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v>
      </c>
      <c r="D24" s="50">
        <f>IF(hist!$D$2&gt;0,hist!B24/hist!$D$2,0)</f>
        <v>0</v>
      </c>
      <c r="E24" s="50">
        <f t="shared" si="1"/>
        <v>8.9338394468533276E-4</v>
      </c>
      <c r="F24">
        <f t="shared" si="6"/>
        <v>22</v>
      </c>
      <c r="G24" s="50">
        <f>IF(FT!A24&lt;&gt;"",FT!A24*10,"")</f>
        <v>5.1805699999999995</v>
      </c>
      <c r="H24" s="50">
        <f>IF(FT!B24&lt;&gt;"",FT!B24*100,"")</f>
        <v>21.348600000000001</v>
      </c>
      <c r="I24" s="50">
        <f t="shared" si="2"/>
        <v>1</v>
      </c>
      <c r="J24" t="str">
        <f>IF(FT!B24&lt;&gt;"",FT!E24,"")</f>
        <v>0 [8.907252]</v>
      </c>
      <c r="K24">
        <f>IF(FT!B24&lt;&gt;"",IF(FT!C24&lt;&gt;"",FT!C24,F24/$M$3*$M$4),"")</f>
        <v>8.9072499999999994</v>
      </c>
      <c r="P24">
        <f t="shared" si="10"/>
        <v>21</v>
      </c>
      <c r="Q24">
        <f t="shared" si="12"/>
        <v>0</v>
      </c>
      <c r="R24">
        <f t="shared" si="13"/>
        <v>0</v>
      </c>
      <c r="S24">
        <f t="array" ref="S24">MAX(IF(ft_nq=P24,row_n))</f>
        <v>0</v>
      </c>
      <c r="T24">
        <f t="shared" si="11"/>
        <v>1</v>
      </c>
      <c r="V24" s="300">
        <f>100-X23</f>
        <v>10</v>
      </c>
      <c r="W24" s="300">
        <f>100-X23</f>
        <v>10</v>
      </c>
      <c r="Y24" s="75">
        <f t="shared" si="3"/>
        <v>4.1208978934750427</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v>
      </c>
      <c r="D25" s="50">
        <f>IF(hist!$D$2&gt;0,hist!B25/hist!$D$2,0)</f>
        <v>0</v>
      </c>
      <c r="E25" s="50">
        <f t="shared" si="1"/>
        <v>1.0606585718013672E-3</v>
      </c>
      <c r="F25">
        <f t="shared" si="6"/>
        <v>23</v>
      </c>
      <c r="G25" s="50">
        <f>IF(FT!A25&lt;&gt;"",FT!A25*10,"")</f>
        <v>5.1707400000000003</v>
      </c>
      <c r="H25" s="50">
        <f>IF(FT!B25&lt;&gt;"",FT!B25*100,"")</f>
        <v>21.257000000000001</v>
      </c>
      <c r="I25" s="50">
        <f t="shared" si="2"/>
        <v>1</v>
      </c>
      <c r="J25" t="str">
        <f>IF(FT!B25&lt;&gt;"",FT!E25,"")</f>
        <v>0 [9.309572]</v>
      </c>
      <c r="K25">
        <f>IF(FT!B25&lt;&gt;"",IF(FT!C25&lt;&gt;"",FT!C25,F25/$M$3*$M$4),"")</f>
        <v>9.3095700000000008</v>
      </c>
      <c r="P25">
        <f t="shared" si="10"/>
        <v>22</v>
      </c>
      <c r="Q25">
        <f t="shared" si="12"/>
        <v>0</v>
      </c>
      <c r="R25">
        <f t="shared" si="13"/>
        <v>0</v>
      </c>
      <c r="S25">
        <f t="array" ref="S25">MAX(IF(ft_nq=P25,row_n))</f>
        <v>0</v>
      </c>
      <c r="T25">
        <f t="shared" si="11"/>
        <v>1</v>
      </c>
      <c r="V25" s="300">
        <f>X23</f>
        <v>90</v>
      </c>
      <c r="W25" s="300">
        <f>100-X23</f>
        <v>10</v>
      </c>
      <c r="Y25" s="75">
        <f t="shared" si="3"/>
        <v>4.1110169917652017</v>
      </c>
    </row>
    <row r="26" spans="1:120">
      <c r="A26" s="50">
        <f t="shared" si="5"/>
        <v>24</v>
      </c>
      <c r="B26" s="50">
        <f t="shared" si="0"/>
        <v>0.467472</v>
      </c>
      <c r="C26" s="50">
        <f>IF(FH!$C$2&gt;0,FH!A26/FH!$C$2,0)</f>
        <v>4.0798591289532157E-2</v>
      </c>
      <c r="D26" s="50">
        <f>IF(hist!$D$2&gt;0,hist!B26/hist!$D$2,0)</f>
        <v>0.47125933710101792</v>
      </c>
      <c r="E26" s="50">
        <f t="shared" si="1"/>
        <v>1.2565606101501614E-3</v>
      </c>
      <c r="F26">
        <f t="shared" si="6"/>
        <v>24</v>
      </c>
      <c r="G26" s="50">
        <f>IF(FT!A26&lt;&gt;"",FT!A26*10,"")</f>
        <v>5.1637599999999999</v>
      </c>
      <c r="H26" s="50">
        <f>IF(FT!B26&lt;&gt;"",FT!B26*100,"")</f>
        <v>21.174799999999998</v>
      </c>
      <c r="I26" s="50">
        <f t="shared" si="2"/>
        <v>1</v>
      </c>
      <c r="J26" t="str">
        <f>IF(FT!B26&lt;&gt;"",FT!E26,"")</f>
        <v>0 [9.719735]</v>
      </c>
      <c r="K26">
        <f>IF(FT!B26&lt;&gt;"",IF(FT!C26&lt;&gt;"",FT!C26,F26/$M$3*$M$4),"")</f>
        <v>9.7197399999999998</v>
      </c>
      <c r="P26">
        <f t="shared" si="10"/>
        <v>23</v>
      </c>
      <c r="Q26">
        <f t="shared" si="12"/>
        <v>0</v>
      </c>
      <c r="R26">
        <f t="shared" si="13"/>
        <v>0</v>
      </c>
      <c r="S26">
        <f t="array" ref="S26">MAX(IF(ft_nq=P26,row_n))</f>
        <v>0</v>
      </c>
      <c r="T26">
        <f t="shared" si="11"/>
        <v>1</v>
      </c>
      <c r="V26" s="300">
        <f>X23</f>
        <v>90</v>
      </c>
      <c r="W26" s="300">
        <f>X23</f>
        <v>90</v>
      </c>
      <c r="Y26" s="75">
        <f t="shared" si="3"/>
        <v>4.1006553364215224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활발한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활발한</v>
      </c>
    </row>
    <row r="27" spans="1:120">
      <c r="A27" s="50">
        <f t="shared" si="5"/>
        <v>25</v>
      </c>
      <c r="B27" s="50">
        <f t="shared" si="0"/>
        <v>0.48694999999999999</v>
      </c>
      <c r="C27" s="50">
        <f>IF(FH!$C$2&gt;0,FH!A27/FH!$C$2,0)</f>
        <v>0</v>
      </c>
      <c r="D27" s="50">
        <f>IF(hist!$D$2&gt;0,hist!B27/hist!$D$2,0)</f>
        <v>0</v>
      </c>
      <c r="E27" s="50">
        <f t="shared" si="1"/>
        <v>1.4854623536618324E-3</v>
      </c>
      <c r="F27">
        <f t="shared" si="6"/>
        <v>25</v>
      </c>
      <c r="G27" s="50">
        <f>IF(FT!A27&lt;&gt;"",FT!A27*10,"")</f>
        <v>5.1600299999999999</v>
      </c>
      <c r="H27" s="50">
        <f>IF(FT!B27&lt;&gt;"",FT!B27*100,"")</f>
        <v>21.0595</v>
      </c>
      <c r="I27" s="50">
        <f t="shared" si="2"/>
        <v>1</v>
      </c>
      <c r="J27" t="str">
        <f>IF(FT!B27&lt;&gt;"",FT!E27,"")</f>
        <v>0 [10.127208]</v>
      </c>
      <c r="K27">
        <f>IF(FT!B27&lt;&gt;"",IF(FT!C27&lt;&gt;"",FT!C27,F27/$M$3*$M$4),"")</f>
        <v>10.1272</v>
      </c>
      <c r="P27">
        <f t="shared" si="10"/>
        <v>24</v>
      </c>
      <c r="Q27">
        <f t="shared" si="12"/>
        <v>0</v>
      </c>
      <c r="R27">
        <f t="shared" si="13"/>
        <v>0</v>
      </c>
      <c r="S27">
        <f t="array" ref="S27">MAX(IF(ft_nq=P27,row_n))</f>
        <v>0</v>
      </c>
      <c r="T27">
        <f t="shared" si="11"/>
        <v>1</v>
      </c>
      <c r="V27" s="288">
        <v>60</v>
      </c>
      <c r="W27" s="288">
        <v>60</v>
      </c>
      <c r="X27" t="s">
        <v>1189</v>
      </c>
      <c r="Y27" s="75">
        <f t="shared" si="3"/>
        <v>4.0812747212710008</v>
      </c>
      <c r="AS27" t="s">
        <v>2144</v>
      </c>
    </row>
    <row r="28" spans="1:120">
      <c r="A28" s="50">
        <f t="shared" si="5"/>
        <v>26</v>
      </c>
      <c r="B28" s="50">
        <f t="shared" si="0"/>
        <v>0.50642799999999999</v>
      </c>
      <c r="C28" s="50">
        <f>IF(FH!$C$2&gt;0,FH!A28/FH!$C$2,0)</f>
        <v>7.0934105020946214E-2</v>
      </c>
      <c r="D28" s="50">
        <f>IF(hist!$D$2&gt;0,hist!B28/hist!$D$2,0)</f>
        <v>0.42836103751720028</v>
      </c>
      <c r="E28" s="50">
        <f t="shared" si="1"/>
        <v>1.7523071414007896E-3</v>
      </c>
      <c r="F28">
        <f t="shared" si="6"/>
        <v>26</v>
      </c>
      <c r="G28" s="50">
        <f>IF(FT!A28&lt;&gt;"",FT!A28*10,"")</f>
        <v>5.1592500000000001</v>
      </c>
      <c r="H28" s="50">
        <f>IF(FT!B28&lt;&gt;"",FT!B28*100,"")</f>
        <v>20.933599999999998</v>
      </c>
      <c r="I28" s="50">
        <f t="shared" si="2"/>
        <v>1</v>
      </c>
      <c r="J28" t="str">
        <f>IF(FT!B28&lt;&gt;"",FT!E28,"")</f>
        <v>0 [10.541873]</v>
      </c>
      <c r="K28">
        <f>IF(FT!B28&lt;&gt;"",IF(FT!C28&lt;&gt;"",FT!C28,F28/$M$3*$M$4),"")</f>
        <v>10.5419</v>
      </c>
      <c r="V28" s="288">
        <v>40</v>
      </c>
      <c r="W28" s="288">
        <v>60</v>
      </c>
      <c r="Y28" s="75">
        <f t="shared" si="3"/>
        <v>4.0574889761108688</v>
      </c>
    </row>
    <row r="29" spans="1:120">
      <c r="A29" s="50">
        <f t="shared" si="5"/>
        <v>27</v>
      </c>
      <c r="B29" s="50">
        <f t="shared" si="0"/>
        <v>0.52590599999999998</v>
      </c>
      <c r="C29" s="50">
        <f>IF(FH!$C$2&gt;0,FH!A29/FH!$C$2,0)</f>
        <v>0</v>
      </c>
      <c r="D29" s="50">
        <f>IF(hist!$D$2&gt;0,hist!B29/hist!$D$2,0)</f>
        <v>0</v>
      </c>
      <c r="E29" s="50">
        <f t="shared" si="1"/>
        <v>2.0626673048509212E-3</v>
      </c>
      <c r="F29">
        <f t="shared" si="6"/>
        <v>27</v>
      </c>
      <c r="G29" s="50">
        <f>IF(FT!A29&lt;&gt;"",FT!A29*10,"")</f>
        <v>5.1586600000000002</v>
      </c>
      <c r="H29" s="50">
        <f>IF(FT!B29&lt;&gt;"",FT!B29*100,"")</f>
        <v>20.851400000000002</v>
      </c>
      <c r="I29" s="50">
        <f t="shared" si="2"/>
        <v>1</v>
      </c>
      <c r="J29" t="str">
        <f>IF(FT!B29&lt;&gt;"",FT!E29,"")</f>
        <v>0 [10.941296]</v>
      </c>
      <c r="K29">
        <f>IF(FT!B29&lt;&gt;"",IF(FT!C29&lt;&gt;"",FT!C29,F29/$M$3*$M$4),"")</f>
        <v>10.9413</v>
      </c>
      <c r="V29" s="288">
        <v>40</v>
      </c>
      <c r="W29" s="288">
        <v>40</v>
      </c>
      <c r="Y29" s="75">
        <f t="shared" si="3"/>
        <v>4.0420186637615192</v>
      </c>
    </row>
    <row r="30" spans="1:120">
      <c r="A30" s="50">
        <f t="shared" si="5"/>
        <v>28</v>
      </c>
      <c r="B30" s="50">
        <f t="shared" si="0"/>
        <v>0.54538399999999998</v>
      </c>
      <c r="C30" s="50">
        <f>IF(FH!$C$2&gt;0,FH!A30/FH!$C$2,0)</f>
        <v>0</v>
      </c>
      <c r="D30" s="50">
        <f>IF(hist!$D$2&gt;0,hist!B30/hist!$D$2,0)</f>
        <v>0</v>
      </c>
      <c r="E30" s="50">
        <f t="shared" si="1"/>
        <v>2.4228052786929863E-3</v>
      </c>
      <c r="F30">
        <f t="shared" si="6"/>
        <v>28</v>
      </c>
      <c r="G30" s="50">
        <f>IF(FT!A30&lt;&gt;"",FT!A30*10,"")</f>
        <v>5.1588599999999998</v>
      </c>
      <c r="H30" s="50">
        <f>IF(FT!B30&lt;&gt;"",FT!B30*100,"")</f>
        <v>20.763300000000001</v>
      </c>
      <c r="I30" s="50">
        <f t="shared" si="2"/>
        <v>1</v>
      </c>
      <c r="J30" t="str">
        <f>IF(FT!B30&lt;&gt;"",FT!E30,"")</f>
        <v>0 [11.341773]</v>
      </c>
      <c r="K30">
        <f>IF(FT!B30&lt;&gt;"",IF(FT!C30&lt;&gt;"",FT!C30,F30/$M$3*$M$4),"")</f>
        <v>11.341799999999999</v>
      </c>
      <c r="V30" s="288">
        <v>60</v>
      </c>
      <c r="W30" s="288">
        <v>40</v>
      </c>
      <c r="Y30" s="75">
        <f t="shared" si="3"/>
        <v>4.0247845454228264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7.2779304954199334E-2</v>
      </c>
      <c r="D31" s="50">
        <f>IF(hist!$D$2&gt;0,hist!B31/hist!$D$2,0)</f>
        <v>0.38341614697157983</v>
      </c>
      <c r="E31" s="50">
        <f t="shared" si="1"/>
        <v>2.8397375913311353E-3</v>
      </c>
      <c r="F31">
        <f t="shared" si="6"/>
        <v>29</v>
      </c>
      <c r="G31" s="50">
        <f>IF(FT!A31&lt;&gt;"",FT!A31*10,"")</f>
        <v>5.1583000000000006</v>
      </c>
      <c r="H31" s="50">
        <f>IF(FT!B31&lt;&gt;"",FT!B31*100,"")</f>
        <v>20.700299999999999</v>
      </c>
      <c r="I31" s="50">
        <f t="shared" si="2"/>
        <v>1</v>
      </c>
      <c r="J31" t="str">
        <f>IF(FT!B31&lt;&gt;"",FT!E31,"")</f>
        <v>0 [11.749867]</v>
      </c>
      <c r="K31">
        <f>IF(FT!B31&lt;&gt;"",IF(FT!C31&lt;&gt;"",FT!C31,F31/$M$3*$M$4),"")</f>
        <v>11.7499</v>
      </c>
      <c r="V31" s="288">
        <v>60</v>
      </c>
      <c r="W31" s="288">
        <v>60</v>
      </c>
      <c r="Y31" s="75">
        <f t="shared" si="3"/>
        <v>4.0130081616036284</v>
      </c>
      <c r="CB31" t="str">
        <f ca="1">IF(W8=1,CB33,IF(W8=2,CB34,IF(W8=3,CB35,IF(W8=4,CB36,IF(W8=5,CB37,IF(W8=6,CB38,IF(W8=7,CB39,IF(W8=8,CB40,""))))))))</f>
        <v>심리적으로 조금 불편한 상태이지만 심리적 불편안함이 개선되어 지는 긍정적 방향성을 갖고 있다. 에너지 대사량이 매우 크며 감소하는 상태이다.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f>IF(FT!A32&lt;&gt;"",FT!A32*10,"")</f>
        <v>5.1584099999999999</v>
      </c>
      <c r="H32" s="50">
        <f>IF(FT!B32&lt;&gt;"",FT!B32*100,"")</f>
        <v>20.7211</v>
      </c>
      <c r="I32" s="50">
        <f t="shared" si="2"/>
        <v>1</v>
      </c>
      <c r="J32" t="str">
        <f>IF(FT!B32&lt;&gt;"",FT!E32,"")</f>
        <v>0 [12.154952]</v>
      </c>
      <c r="K32">
        <f>IF(FT!B32&lt;&gt;"",IF(FT!C32&lt;&gt;"",FT!C32,F32/$M$3*$M$4),"")</f>
        <v>12.154999999999999</v>
      </c>
      <c r="Y32" s="75">
        <f t="shared" si="3"/>
        <v>4.0169548368586447</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8.0098012523822495E-2</v>
      </c>
      <c r="D33" s="50">
        <f>IF(hist!$D$2&gt;0,hist!B33/hist!$D$2,0)</f>
        <v>0.34903704064051322</v>
      </c>
      <c r="E33" s="50">
        <f t="shared" si="1"/>
        <v>3.8762227607800738E-3</v>
      </c>
      <c r="F33">
        <f t="shared" si="6"/>
        <v>31</v>
      </c>
      <c r="G33" s="50">
        <f>IF(FT!A33&lt;&gt;"",FT!A33*10,"")</f>
        <v>5.1564399999999999</v>
      </c>
      <c r="H33" s="50">
        <f>IF(FT!B33&lt;&gt;"",FT!B33*100,"")</f>
        <v>20.820699999999999</v>
      </c>
      <c r="I33" s="50">
        <f t="shared" si="2"/>
        <v>1</v>
      </c>
      <c r="J33" t="str">
        <f>IF(FT!B33&lt;&gt;"",FT!E33,"")</f>
        <v>0 [12.560755]</v>
      </c>
      <c r="K33">
        <f>IF(FT!B33&lt;&gt;"",IF(FT!C33&lt;&gt;"",FT!C33,F33/$M$3*$M$4),"")</f>
        <v>12.5608</v>
      </c>
      <c r="W33" s="23">
        <f>FH_info!G2</f>
        <v>0.72614199999999995</v>
      </c>
      <c r="Y33" s="75">
        <f t="shared" si="3"/>
        <v>4.03780515239196</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f>IF(FT!A34&lt;&gt;"",FT!A34*10,"")</f>
        <v>5.1534899999999997</v>
      </c>
      <c r="H34" s="50">
        <f>IF(FT!B34&lt;&gt;"",FT!B34*100,"")</f>
        <v>20.953399999999998</v>
      </c>
      <c r="I34" s="50">
        <f t="shared" si="2"/>
        <v>1</v>
      </c>
      <c r="J34" t="str">
        <f>IF(FT!B34&lt;&gt;"",FT!E34,"")</f>
        <v>0 [12.968414]</v>
      </c>
      <c r="K34">
        <f>IF(FT!B34&lt;&gt;"",IF(FT!C34&lt;&gt;"",FT!C34,F34/$M$3*$M$4),"")</f>
        <v>12.968400000000001</v>
      </c>
      <c r="V34" t="s">
        <v>1253</v>
      </c>
      <c r="W34" s="23">
        <f>IF(FH_info!G2&lt;&gt;0,(1-FH_info!G2)*100,0)</f>
        <v>27.385800000000003</v>
      </c>
      <c r="X34" t="s">
        <v>1054</v>
      </c>
      <c r="Y34" s="75">
        <f t="shared" si="3"/>
        <v>4.0658660441758885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f>IF(FT!A35&lt;&gt;"",FT!A35*10,"")</f>
        <v>5.1477700000000004</v>
      </c>
      <c r="H35" s="50">
        <f>IF(FT!B35&lt;&gt;"",FT!B35*100,"")</f>
        <v>21.120799999999999</v>
      </c>
      <c r="I35" s="50">
        <f t="shared" si="2"/>
        <v>1</v>
      </c>
      <c r="J35" t="str">
        <f>IF(FT!B35&lt;&gt;"",FT!E35,"")</f>
        <v>0 [13.375292]</v>
      </c>
      <c r="K35">
        <f>IF(FT!B35&lt;&gt;"",IF(FT!C35&lt;&gt;"",FT!C35,F35/$M$3*$M$4),"")</f>
        <v>13.375299999999999</v>
      </c>
      <c r="V35" s="52">
        <f>IF(V36&gt;3,100,V36/3*100)</f>
        <v>78.216000000000008</v>
      </c>
      <c r="W35" s="23">
        <f>IF(FH_info!G2*1&lt;&gt;0,(1-NORMSDIST((FH_info!G2*1-0.5308)/0.1538))*100,0)</f>
        <v>10.202378794100774</v>
      </c>
      <c r="X35" t="s">
        <v>1053</v>
      </c>
      <c r="Y35" s="75">
        <f t="shared" si="3"/>
        <v>4.1029028103431191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6.5079086270342423E-2</v>
      </c>
      <c r="D36" s="50">
        <f>IF(hist!$D$2&gt;0,hist!B36/hist!$D$2,0)</f>
        <v>0.32512509838762044</v>
      </c>
      <c r="E36" s="50">
        <f t="shared" si="1"/>
        <v>6.0832028451618591E-3</v>
      </c>
      <c r="F36">
        <f t="shared" si="6"/>
        <v>34</v>
      </c>
      <c r="G36" s="50">
        <f>IF(FT!A36&lt;&gt;"",FT!A36*10,"")</f>
        <v>5.1368400000000003</v>
      </c>
      <c r="H36" s="50">
        <f>IF(FT!B36&lt;&gt;"",FT!B36*100,"")</f>
        <v>21.302699999999998</v>
      </c>
      <c r="I36" s="50">
        <f t="shared" si="2"/>
        <v>1</v>
      </c>
      <c r="J36" t="str">
        <f>IF(FT!B36&lt;&gt;"",FT!E36,"")</f>
        <v>0 [13.792963]</v>
      </c>
      <c r="K36">
        <f>IF(FT!B36&lt;&gt;"",IF(FT!C36&lt;&gt;"",FT!C36,F36/$M$3*$M$4),"")</f>
        <v>13.792999999999999</v>
      </c>
      <c r="R36" s="71" t="s">
        <v>2215</v>
      </c>
      <c r="S36" t="s">
        <v>1251</v>
      </c>
      <c r="U36" t="s">
        <v>386</v>
      </c>
      <c r="V36" s="495">
        <f>FH_info!F2*1</f>
        <v>2.3464800000000001</v>
      </c>
      <c r="W36" s="495">
        <f>IF(W34&gt;=60,30/40*(W34-60)+70,IF(W34&gt;=35,35/25*(W34-35)+35,IF(W34&gt;=0,W34,0)))</f>
        <v>27.385800000000003</v>
      </c>
      <c r="X36" s="23" t="s">
        <v>388</v>
      </c>
      <c r="Y36" s="75">
        <f t="shared" si="3"/>
        <v>4.1470437078047979</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f>IF(FT!A37&lt;&gt;"",FT!A37*10,"")</f>
        <v>5.1189399999999994</v>
      </c>
      <c r="H37" s="50">
        <f>IF(FT!B37&lt;&gt;"",FT!B37*100,"")</f>
        <v>21.561900000000001</v>
      </c>
      <c r="I37" s="50">
        <f t="shared" si="2"/>
        <v>1</v>
      </c>
      <c r="J37" t="str">
        <f>IF(FT!B37&lt;&gt;"",FT!E37,"")</f>
        <v>0 [14.188000]</v>
      </c>
      <c r="K37">
        <f>IF(FT!B37&lt;&gt;"",IF(FT!C37&lt;&gt;"",FT!C37,F37/$M$3*$M$4),"")</f>
        <v>14.188000000000001</v>
      </c>
      <c r="R37" s="71" t="s">
        <v>2222</v>
      </c>
      <c r="S37" t="s">
        <v>2216</v>
      </c>
      <c r="U37" t="s">
        <v>458</v>
      </c>
      <c r="V37" s="130" t="str">
        <f>IF(V36&gt;=2.5,"v","")</f>
        <v/>
      </c>
      <c r="W37" s="130" t="str">
        <f>IF(W36&gt;=60,"v","")</f>
        <v/>
      </c>
      <c r="Y37" s="75">
        <f t="shared" si="3"/>
        <v>4.2121806467745282</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f>IF(FT!A38&lt;&gt;"",FT!A38*10,"")</f>
        <v>5.0967799999999999</v>
      </c>
      <c r="H38" s="50">
        <f>IF(FT!B38&lt;&gt;"",FT!B38*100,"")</f>
        <v>21.863700000000001</v>
      </c>
      <c r="I38" s="50">
        <f t="shared" si="2"/>
        <v>1</v>
      </c>
      <c r="J38" t="str">
        <f>IF(FT!B38&lt;&gt;"",FT!E38,"")</f>
        <v>0 [14.590335]</v>
      </c>
      <c r="K38">
        <f>IF(FT!B38&lt;&gt;"",IF(FT!C38&lt;&gt;"",FT!C38,F38/$M$3*$M$4),"")</f>
        <v>14.590299999999999</v>
      </c>
      <c r="U38" t="s">
        <v>460</v>
      </c>
      <c r="V38" s="130" t="str">
        <f>IF(V36&gt;=1,IF(V36&lt;2.5,"v",""),"")</f>
        <v>v</v>
      </c>
      <c r="W38" s="130" t="str">
        <f>IF(W36*1&gt;35,IF(W36&lt;60,"v",""),"")</f>
        <v/>
      </c>
      <c r="Y38" s="75">
        <f t="shared" si="3"/>
        <v>4.2897084041296667</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6.3952469195436623E-2</v>
      </c>
      <c r="D39" s="50">
        <f>IF(hist!$D$2&gt;0,hist!B39/hist!$D$2,0)</f>
        <v>0.30678837607669179</v>
      </c>
      <c r="E39" s="50">
        <f t="shared" si="1"/>
        <v>9.3645998369266091E-3</v>
      </c>
      <c r="F39">
        <f t="shared" si="6"/>
        <v>37</v>
      </c>
      <c r="G39" s="50">
        <f>IF(FT!A39&lt;&gt;"",FT!A39*10,"")</f>
        <v>5.0724999999999998</v>
      </c>
      <c r="H39" s="50">
        <f>IF(FT!B39&lt;&gt;"",FT!B39*100,"")</f>
        <v>22.198999999999998</v>
      </c>
      <c r="I39" s="50">
        <f t="shared" si="2"/>
        <v>1</v>
      </c>
      <c r="J39" t="str">
        <f>IF(FT!B39&lt;&gt;"",FT!E39,"")</f>
        <v>0 [14.999290]</v>
      </c>
      <c r="K39">
        <f>IF(FT!B39&lt;&gt;"",IF(FT!C39&lt;&gt;"",FT!C39,F39/$M$3*$M$4),"")</f>
        <v>14.9993</v>
      </c>
      <c r="U39" t="s">
        <v>462</v>
      </c>
      <c r="V39" s="131" t="str">
        <f>IF(V36&lt;1,"v","")</f>
        <v/>
      </c>
      <c r="W39" s="130" t="str">
        <f>IF(W36&lt;=35,"v","")</f>
        <v>v</v>
      </c>
      <c r="Y39" s="75">
        <f t="shared" si="3"/>
        <v>4.3763430261212415</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v>
      </c>
      <c r="D40" s="50">
        <f>IF(hist!$D$2&gt;0,hist!B40/hist!$D$2,0)</f>
        <v>0</v>
      </c>
      <c r="E40" s="50">
        <f t="shared" si="1"/>
        <v>1.0766691719561957E-2</v>
      </c>
      <c r="F40">
        <f t="shared" si="6"/>
        <v>38</v>
      </c>
      <c r="G40" s="50">
        <f>IF(FT!A40&lt;&gt;"",FT!A40*10,"")</f>
        <v>5.0449299999999999</v>
      </c>
      <c r="H40" s="50">
        <f>IF(FT!B40&lt;&gt;"",FT!B40*100,"")</f>
        <v>22.5472</v>
      </c>
      <c r="I40" s="50">
        <f t="shared" si="2"/>
        <v>1</v>
      </c>
      <c r="J40" t="str">
        <f>IF(FT!B40&lt;&gt;"",FT!E40,"")</f>
        <v>0 [15.413073]</v>
      </c>
      <c r="K40">
        <f>IF(FT!B40&lt;&gt;"",IF(FT!C40&lt;&gt;"",FT!C40,F40/$M$3*$M$4),"")</f>
        <v>15.4131</v>
      </c>
      <c r="V40" s="287" t="str">
        <f>IF(V36&lt;1,lang!B231,IF(V36&lt;2.5,lang!B230,lang!B229))</f>
        <v>보 통</v>
      </c>
      <c r="W40" s="287" t="str">
        <f>IF(W36&lt;=35,lang!B242,IF(W36&lt;60,lang!B241,lang!B240))</f>
        <v>낮 음</v>
      </c>
      <c r="X40" t="s">
        <v>1055</v>
      </c>
      <c r="Y40" s="75">
        <f t="shared" si="3"/>
        <v>4.4692790583813853</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8.3451340646215191E-2</v>
      </c>
      <c r="D41" s="50">
        <f>IF(hist!$D$2&gt;0,hist!B41/hist!$D$2,0)</f>
        <v>0.29462173922628815</v>
      </c>
      <c r="E41" s="50">
        <f t="shared" si="1"/>
        <v>1.2352239537803527E-2</v>
      </c>
      <c r="F41">
        <f t="shared" si="6"/>
        <v>39</v>
      </c>
      <c r="G41" s="50">
        <f>IF(FT!A41&lt;&gt;"",FT!A41*10,"")</f>
        <v>5.0162200000000006</v>
      </c>
      <c r="H41" s="50">
        <f>IF(FT!B41&lt;&gt;"",FT!B41*100,"")</f>
        <v>22.841000000000001</v>
      </c>
      <c r="I41" s="50">
        <f t="shared" si="2"/>
        <v>1</v>
      </c>
      <c r="J41" t="str">
        <f>IF(FT!B41&lt;&gt;"",FT!E41,"")</f>
        <v>0 [15.826998]</v>
      </c>
      <c r="K41">
        <f>IF(FT!B41&lt;&gt;"",IF(FT!C41&lt;&gt;"",FT!C41,F41/$M$3*$M$4),"")</f>
        <v>15.827</v>
      </c>
      <c r="V41" t="s">
        <v>2216</v>
      </c>
      <c r="W41" s="287" t="s">
        <v>2154</v>
      </c>
      <c r="X41" t="s">
        <v>1056</v>
      </c>
      <c r="Y41" s="75">
        <f t="shared" si="3"/>
        <v>4.5534286773706096</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v>
      </c>
      <c r="D42" s="50">
        <f>IF(hist!$D$2&gt;0,hist!B42/hist!$D$2,0)</f>
        <v>0</v>
      </c>
      <c r="E42" s="50">
        <f t="shared" si="1"/>
        <v>1.4140979889307383E-2</v>
      </c>
      <c r="F42">
        <f t="shared" si="6"/>
        <v>40</v>
      </c>
      <c r="G42" s="50">
        <f>IF(FT!A42&lt;&gt;"",FT!A42*10,"")</f>
        <v>4.98787</v>
      </c>
      <c r="H42" s="50">
        <f>IF(FT!B42&lt;&gt;"",FT!B42*100,"")</f>
        <v>23.1981</v>
      </c>
      <c r="I42" s="50">
        <f t="shared" si="2"/>
        <v>1</v>
      </c>
      <c r="J42" t="str">
        <f>IF(FT!B42&lt;&gt;"",FT!E42,"")</f>
        <v>0 [16.233923]</v>
      </c>
      <c r="K42">
        <f>IF(FT!B42&lt;&gt;"",IF(FT!C42&lt;&gt;"",FT!C42,F42/$M$3*$M$4),"")</f>
        <v>16.233899999999998</v>
      </c>
      <c r="U42" t="s">
        <v>464</v>
      </c>
      <c r="V42" t="s">
        <v>273</v>
      </c>
      <c r="Y42" s="75">
        <f t="shared" si="3"/>
        <v>4.6509030908985194</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v>
      </c>
      <c r="D43" s="50">
        <f>IF(hist!$D$2&gt;0,hist!B43/hist!$D$2,0)</f>
        <v>0</v>
      </c>
      <c r="E43" s="50">
        <f t="shared" si="1"/>
        <v>1.6154133848702346E-2</v>
      </c>
      <c r="F43">
        <f t="shared" si="6"/>
        <v>41</v>
      </c>
      <c r="G43" s="50">
        <f>IF(FT!A43&lt;&gt;"",FT!A43*10,"")</f>
        <v>4.9582700000000006</v>
      </c>
      <c r="H43" s="50">
        <f>IF(FT!B43&lt;&gt;"",FT!B43*100,"")</f>
        <v>23.5626</v>
      </c>
      <c r="I43" s="50">
        <f t="shared" si="2"/>
        <v>1</v>
      </c>
      <c r="J43" t="str">
        <f>IF(FT!B43&lt;&gt;"",FT!E43,"")</f>
        <v>0 [16.640404]</v>
      </c>
      <c r="K43">
        <f>IF(FT!B43&lt;&gt;"",IF(FT!C43&lt;&gt;"",FT!C43,F43/$M$3*$M$4),"")</f>
        <v>16.6404</v>
      </c>
      <c r="V43" s="287" t="str">
        <f>IF(M!B17="","",IF(W43&lt;5,CJ4,IF(W43&lt;10,CK4,IF(W43&lt;30,CL4,IF(W43&lt;40,CM4,CN4)))))</f>
        <v>보통</v>
      </c>
      <c r="W43" s="287">
        <f>IF(M!B17="","",M!B17*1)</f>
        <v>19.821999999999999</v>
      </c>
      <c r="Y43" s="75">
        <f t="shared" si="3"/>
        <v>4.75218170853947</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8.946628843434655E-2</v>
      </c>
      <c r="D44" s="50">
        <f>IF(hist!$D$2&gt;0,hist!B44/hist!$D$2,0)</f>
        <v>0.28008246355052557</v>
      </c>
      <c r="E44" s="50">
        <f t="shared" si="1"/>
        <v>1.8414427535495499E-2</v>
      </c>
      <c r="F44">
        <f t="shared" si="6"/>
        <v>42</v>
      </c>
      <c r="G44" s="50">
        <f>IF(FT!A44&lt;&gt;"",FT!A44*10,"")</f>
        <v>4.9271599999999998</v>
      </c>
      <c r="H44" s="50">
        <f>IF(FT!B44&lt;&gt;"",FT!B44*100,"")</f>
        <v>23.965500000000002</v>
      </c>
      <c r="I44" s="50">
        <f t="shared" si="2"/>
        <v>1</v>
      </c>
      <c r="J44" t="str">
        <f>IF(FT!B44&lt;&gt;"",FT!E44,"")</f>
        <v>0 [17.046086]</v>
      </c>
      <c r="K44">
        <f>IF(FT!B44&lt;&gt;"",IF(FT!C44&lt;&gt;"",FT!C44,F44/$M$3*$M$4),"")</f>
        <v>17.046099999999999</v>
      </c>
      <c r="V44" s="287" t="str">
        <f>IF(M!B17="","",IF(W43&lt;5,CJ5,IF(W43&lt;10,CK5,IF(W43&lt;30,CL5,IF(W43&lt;40,CM5,CN5)))))</f>
        <v>감정변화가 안정된 정상적인 상태</v>
      </c>
      <c r="Y44" s="75">
        <f t="shared" si="3"/>
        <v>4.8639581422158003</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v>
      </c>
      <c r="D45" s="50">
        <f>IF(hist!$D$2&gt;0,hist!B45/hist!$D$2,0)</f>
        <v>0</v>
      </c>
      <c r="E45" s="50">
        <f t="shared" si="1"/>
        <v>2.094609842856714E-2</v>
      </c>
      <c r="F45">
        <f t="shared" si="6"/>
        <v>43</v>
      </c>
      <c r="G45" s="50">
        <f>IF(FT!A45&lt;&gt;"",FT!A45*10,"")</f>
        <v>4.8944200000000002</v>
      </c>
      <c r="H45" s="50">
        <f>IF(FT!B45&lt;&gt;"",FT!B45*100,"")</f>
        <v>24.3461</v>
      </c>
      <c r="I45" s="50">
        <f t="shared" si="2"/>
        <v>1</v>
      </c>
      <c r="J45" t="str">
        <f>IF(FT!B45&lt;&gt;"",FT!E45,"")</f>
        <v>0 [17.444941]</v>
      </c>
      <c r="K45">
        <f>IF(FT!B45&lt;&gt;"",IF(FT!C45&lt;&gt;"",FT!C45,F45/$M$3*$M$4),"")</f>
        <v>17.444900000000001</v>
      </c>
      <c r="V45" s="287">
        <f>IF(M!B17="","",IF(W43&lt;5,CJ3,IF(W43&lt;10,CK3,IF(W43&lt;30,CL3,IF(W43&lt;40,CM3,CN3)))))</f>
        <v>3</v>
      </c>
      <c r="Y45" s="75">
        <f t="shared" si="3"/>
        <v>4.9742563981023284</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0.13154229205273002</v>
      </c>
      <c r="D46" s="50">
        <f>IF(hist!$D$2&gt;0,hist!B46/hist!$D$2,0)</f>
        <v>0.27074855936650694</v>
      </c>
      <c r="E46" s="50">
        <f t="shared" si="1"/>
        <v>2.3774885313875456E-2</v>
      </c>
      <c r="F46">
        <f t="shared" si="6"/>
        <v>44</v>
      </c>
      <c r="G46" s="50">
        <f>IF(FT!A46&lt;&gt;"",FT!A46*10,"")</f>
        <v>4.8601799999999997</v>
      </c>
      <c r="H46" s="50">
        <f>IF(FT!B46&lt;&gt;"",FT!B46*100,"")</f>
        <v>24.740500000000001</v>
      </c>
      <c r="I46" s="50">
        <f t="shared" si="2"/>
        <v>1</v>
      </c>
      <c r="J46" t="str">
        <f>IF(FT!B46&lt;&gt;"",FT!E46,"")</f>
        <v>0 [17.844067]</v>
      </c>
      <c r="K46">
        <f>IF(FT!B46&lt;&gt;"",IF(FT!C46&lt;&gt;"",FT!C46,F46/$M$3*$M$4),"")</f>
        <v>17.844100000000001</v>
      </c>
      <c r="Y46" s="75">
        <f t="shared" si="3"/>
        <v>5.0904493249221225</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v>
      </c>
      <c r="D47" s="50">
        <f>IF(hist!$D$2&gt;0,hist!B47/hist!$D$2,0)</f>
        <v>0</v>
      </c>
      <c r="E47" s="50">
        <f t="shared" si="1"/>
        <v>2.6927999715546422E-2</v>
      </c>
      <c r="F47">
        <f t="shared" si="6"/>
        <v>45</v>
      </c>
      <c r="G47" s="50">
        <f>IF(FT!A47&lt;&gt;"",FT!A47*10,"")</f>
        <v>4.8296200000000002</v>
      </c>
      <c r="H47" s="50">
        <f>IF(FT!B47&lt;&gt;"",FT!B47*100,"")</f>
        <v>25.152799999999999</v>
      </c>
      <c r="I47" s="50">
        <f t="shared" si="2"/>
        <v>1</v>
      </c>
      <c r="J47" t="str">
        <f>IF(FT!B47&lt;&gt;"",FT!E47,"")</f>
        <v>0 [18.254913]</v>
      </c>
      <c r="K47">
        <f>IF(FT!B47&lt;&gt;"",IF(FT!C47&lt;&gt;"",FT!C47,F47/$M$3*$M$4),"")</f>
        <v>18.254899999999999</v>
      </c>
      <c r="Y47" s="75">
        <f t="shared" si="3"/>
        <v>5.2080287890144561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v>
      </c>
      <c r="D48" s="50">
        <f>IF(hist!$D$2&gt;0,hist!B48/hist!$D$2,0)</f>
        <v>0</v>
      </c>
      <c r="E48" s="50">
        <f t="shared" si="1"/>
        <v>3.0434076658195076E-2</v>
      </c>
      <c r="F48">
        <f t="shared" si="6"/>
        <v>46</v>
      </c>
      <c r="G48" s="50">
        <f>IF(FT!A48&lt;&gt;"",FT!A48*10,"")</f>
        <v>4.8018000000000001</v>
      </c>
      <c r="H48" s="50">
        <f>IF(FT!B48&lt;&gt;"",FT!B48*100,"")</f>
        <v>25.6023</v>
      </c>
      <c r="I48" s="50">
        <f t="shared" si="2"/>
        <v>1</v>
      </c>
      <c r="J48" t="str">
        <f>IF(FT!B48&lt;&gt;"",FT!E48,"")</f>
        <v>0 [18.662390]</v>
      </c>
      <c r="K48">
        <f>IF(FT!B48&lt;&gt;"",IF(FT!C48&lt;&gt;"",FT!C48,F48/$M$3*$M$4),"")</f>
        <v>18.662400000000002</v>
      </c>
      <c r="Y48" s="75">
        <f t="shared" si="3"/>
        <v>5.331813070098713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0.21186162317873231</v>
      </c>
      <c r="D49" s="50">
        <f>IF(hist!$D$2&gt;0,hist!B49/hist!$D$2,0)</f>
        <v>0.26405100673825854</v>
      </c>
      <c r="E49" s="50">
        <f t="shared" si="1"/>
        <v>3.4323102644891114E-2</v>
      </c>
      <c r="F49">
        <f t="shared" si="6"/>
        <v>47</v>
      </c>
      <c r="G49" s="50">
        <f>IF(FT!A49&lt;&gt;"",FT!A49*10,"")</f>
        <v>4.7759999999999998</v>
      </c>
      <c r="H49" s="50">
        <f>IF(FT!B49&lt;&gt;"",FT!B49*100,"")</f>
        <v>26.022499999999997</v>
      </c>
      <c r="I49" s="50">
        <f t="shared" si="2"/>
        <v>1</v>
      </c>
      <c r="J49" t="str">
        <f>IF(FT!B49&lt;&gt;"",FT!E49,"")</f>
        <v>0 [19.068083]</v>
      </c>
      <c r="K49">
        <f>IF(FT!B49&lt;&gt;"",IF(FT!C49&lt;&gt;"",FT!C49,F49/$M$3*$M$4),"")</f>
        <v>19.068100000000001</v>
      </c>
      <c r="Y49" s="75">
        <f t="shared" si="3"/>
        <v>5.4485971524288104</v>
      </c>
    </row>
    <row r="50" spans="1:25">
      <c r="A50" s="50">
        <f t="shared" si="5"/>
        <v>48</v>
      </c>
      <c r="B50" s="50">
        <f t="shared" si="0"/>
        <v>0.934944</v>
      </c>
      <c r="C50" s="50">
        <f>IF(FH!$C$2&gt;0,FH!A50/FH!$C$2,0)</f>
        <v>0</v>
      </c>
      <c r="D50" s="50">
        <f>IF(hist!$D$2&gt;0,hist!B50/hist!$D$2,0)</f>
        <v>0</v>
      </c>
      <c r="E50" s="50">
        <f t="shared" si="1"/>
        <v>3.8626318815174941E-2</v>
      </c>
      <c r="F50">
        <f t="shared" si="6"/>
        <v>48</v>
      </c>
      <c r="G50" s="50">
        <f>IF(FT!A50&lt;&gt;"",FT!A50*10,"")</f>
        <v>4.7545299999999999</v>
      </c>
      <c r="H50" s="50">
        <f>IF(FT!B50&lt;&gt;"",FT!B50*100,"")</f>
        <v>26.391199999999998</v>
      </c>
      <c r="I50" s="50">
        <f t="shared" si="2"/>
        <v>1</v>
      </c>
      <c r="J50" t="str">
        <f>IF(FT!B50&lt;&gt;"",FT!E50,"")</f>
        <v>0 [19.466413]</v>
      </c>
      <c r="K50">
        <f>IF(FT!B50&lt;&gt;"",IF(FT!C50&lt;&gt;"",FT!C50,F50/$M$3*$M$4),"")</f>
        <v>19.4664</v>
      </c>
      <c r="V50" t="s">
        <v>1427</v>
      </c>
      <c r="Y50" s="75">
        <f t="shared" si="3"/>
        <v>5.5507484441154009</v>
      </c>
    </row>
    <row r="51" spans="1:25">
      <c r="A51" s="50">
        <f t="shared" si="5"/>
        <v>49</v>
      </c>
      <c r="B51" s="50">
        <f t="shared" si="0"/>
        <v>0.9544220000000001</v>
      </c>
      <c r="C51" s="50">
        <f>IF(FH!$C$2&gt;0,FH!A51/FH!$C$2,0)</f>
        <v>0.20909426240306331</v>
      </c>
      <c r="D51" s="50">
        <f>IF(hist!$D$2&gt;0,hist!B51/hist!$D$2,0)</f>
        <v>0.25626909972711259</v>
      </c>
      <c r="E51" s="50">
        <f t="shared" si="1"/>
        <v>4.337609737513045E-2</v>
      </c>
      <c r="F51">
        <f t="shared" si="6"/>
        <v>49</v>
      </c>
      <c r="G51" s="50">
        <f>IF(FT!A51&lt;&gt;"",FT!A51*10,"")</f>
        <v>4.7341800000000003</v>
      </c>
      <c r="H51" s="50">
        <f>IF(FT!B51&lt;&gt;"",FT!B51*100,"")</f>
        <v>26.741599999999998</v>
      </c>
      <c r="I51" s="50">
        <f t="shared" si="2"/>
        <v>1</v>
      </c>
      <c r="J51" t="str">
        <f>IF(FT!B51&lt;&gt;"",FT!E51,"")</f>
        <v>0 [19.875494]</v>
      </c>
      <c r="K51">
        <f>IF(FT!B51&lt;&gt;"",IF(FT!C51&lt;&gt;"",FT!C51,F51/$M$3*$M$4),"")</f>
        <v>19.875499999999999</v>
      </c>
      <c r="V51" s="56">
        <v>50</v>
      </c>
      <c r="W51">
        <v>50</v>
      </c>
      <c r="Y51" s="75">
        <f t="shared" si="3"/>
        <v>5.6486234152482577</v>
      </c>
    </row>
    <row r="52" spans="1:25">
      <c r="A52" s="50">
        <f t="shared" si="5"/>
        <v>50</v>
      </c>
      <c r="B52" s="50">
        <f t="shared" si="0"/>
        <v>0.97389999999999999</v>
      </c>
      <c r="C52" s="50">
        <f>IF(FH!$C$2&gt;0,FH!A52/FH!$C$2,0)</f>
        <v>0</v>
      </c>
      <c r="D52" s="50">
        <f>IF(hist!$D$2&gt;0,hist!B52/hist!$D$2,0)</f>
        <v>0</v>
      </c>
      <c r="E52" s="50">
        <f t="shared" si="1"/>
        <v>4.8605789570350492E-2</v>
      </c>
      <c r="F52">
        <f t="shared" si="6"/>
        <v>50</v>
      </c>
      <c r="G52" s="50">
        <f>IF(FT!A52&lt;&gt;"",FT!A52*10,"")</f>
        <v>4.7140700000000004</v>
      </c>
      <c r="H52" s="50">
        <f>IF(FT!B52&lt;&gt;"",FT!B52*100,"")</f>
        <v>27.076599999999999</v>
      </c>
      <c r="I52" s="50">
        <f t="shared" si="2"/>
        <v>1</v>
      </c>
      <c r="J52" t="str">
        <f>IF(FT!B52&lt;&gt;"",FT!E52,"")</f>
        <v>0 [20.283451]</v>
      </c>
      <c r="K52">
        <f>IF(FT!B52&lt;&gt;"",IF(FT!C52&lt;&gt;"",FT!C52,F52/$M$3*$M$4),"")</f>
        <v>20.2835</v>
      </c>
      <c r="V52" s="288">
        <f>Measurement!DK17*100</f>
        <v>64.360027734414771</v>
      </c>
      <c r="W52" s="303">
        <f ca="1">100-N9</f>
        <v>75.595607368421057</v>
      </c>
      <c r="X52" t="str">
        <f ca="1">"(" &amp; ROUND(V52,1) &amp; " , " &amp; ROUND(100-W52,1) &amp; ")"</f>
        <v>(64.4 , 24.4)</v>
      </c>
      <c r="Y52" s="75">
        <f t="shared" si="3"/>
        <v>5.7437840337542712</v>
      </c>
    </row>
    <row r="53" spans="1:25">
      <c r="A53" s="50">
        <f t="shared" si="5"/>
        <v>51</v>
      </c>
      <c r="B53" s="50">
        <f t="shared" si="0"/>
        <v>0.99337800000000009</v>
      </c>
      <c r="C53" s="50">
        <f>IF(FH!$C$2&gt;0,FH!A53/FH!$C$2,0)</f>
        <v>0</v>
      </c>
      <c r="D53" s="50">
        <f>IF(hist!$D$2&gt;0,hist!B53/hist!$D$2,0)</f>
        <v>0</v>
      </c>
      <c r="E53" s="50">
        <f t="shared" si="1"/>
        <v>5.4349543705651988E-2</v>
      </c>
      <c r="F53">
        <f t="shared" si="6"/>
        <v>51</v>
      </c>
      <c r="G53" s="50">
        <f>IF(FT!A53&lt;&gt;"",FT!A53*10,"")</f>
        <v>4.6911000000000005</v>
      </c>
      <c r="H53" s="50">
        <f>IF(FT!B53&lt;&gt;"",FT!B53*100,"")</f>
        <v>27.411000000000001</v>
      </c>
      <c r="I53" s="50">
        <f t="shared" si="2"/>
        <v>1</v>
      </c>
      <c r="J53" t="str">
        <f>IF(FT!B53&lt;&gt;"",FT!E53,"")</f>
        <v>0 [20.690182]</v>
      </c>
      <c r="K53">
        <f>IF(FT!B53&lt;&gt;"",IF(FT!C53&lt;&gt;"",FT!C53,F53/$M$3*$M$4),"")</f>
        <v>20.690200000000001</v>
      </c>
      <c r="Y53" s="75">
        <f t="shared" si="3"/>
        <v>5.8431924282151302</v>
      </c>
    </row>
    <row r="54" spans="1:25">
      <c r="A54" s="50">
        <f t="shared" si="5"/>
        <v>52</v>
      </c>
      <c r="B54" s="50">
        <f t="shared" si="0"/>
        <v>1.012856</v>
      </c>
      <c r="C54" s="50">
        <f>IF(FH!$C$2&gt;0,FH!A54/FH!$C$2,0)</f>
        <v>0.23345423886600564</v>
      </c>
      <c r="D54" s="50">
        <f>IF(hist!$D$2&gt;0,hist!B54/hist!$D$2,0)</f>
        <v>0.24902727205033182</v>
      </c>
      <c r="E54" s="50">
        <f t="shared" si="1"/>
        <v>6.0642092004692415E-2</v>
      </c>
      <c r="F54">
        <f t="shared" si="6"/>
        <v>52</v>
      </c>
      <c r="G54" s="50">
        <f>IF(FT!A54&lt;&gt;"",FT!A54*10,"")</f>
        <v>4.6648100000000001</v>
      </c>
      <c r="H54" s="50">
        <f>IF(FT!B54&lt;&gt;"",FT!B54*100,"")</f>
        <v>27.720499999999998</v>
      </c>
      <c r="I54" s="50">
        <f t="shared" si="2"/>
        <v>1</v>
      </c>
      <c r="J54" t="str">
        <f>IF(FT!B54&lt;&gt;"",FT!E54,"")</f>
        <v>0 [21.102175]</v>
      </c>
      <c r="K54">
        <f>IF(FT!B54&lt;&gt;"",IF(FT!C54&lt;&gt;"",FT!C54,F54/$M$3*$M$4),"")</f>
        <v>21.1022</v>
      </c>
      <c r="Y54" s="75">
        <f t="shared" si="3"/>
        <v>5.9424713975488812</v>
      </c>
    </row>
    <row r="55" spans="1:25">
      <c r="A55" s="50">
        <f t="shared" si="5"/>
        <v>53</v>
      </c>
      <c r="B55" s="50">
        <f t="shared" si="0"/>
        <v>1.0323340000000001</v>
      </c>
      <c r="C55" s="50">
        <f>IF(FH!$C$2&gt;0,FH!A55/FH!$C$2,0)</f>
        <v>0</v>
      </c>
      <c r="D55" s="50">
        <f>IF(hist!$D$2&gt;0,hist!B55/hist!$D$2,0)</f>
        <v>0</v>
      </c>
      <c r="E55" s="50">
        <f t="shared" si="1"/>
        <v>6.7518505449306918E-2</v>
      </c>
      <c r="F55">
        <f t="shared" si="6"/>
        <v>53</v>
      </c>
      <c r="G55" s="50">
        <f>IF(FT!A55&lt;&gt;"",FT!A55*10,"")</f>
        <v>4.6345799999999997</v>
      </c>
      <c r="H55" s="50">
        <f>IF(FT!B55&lt;&gt;"",FT!B55*100,"")</f>
        <v>28.1144</v>
      </c>
      <c r="I55" s="50">
        <f t="shared" si="2"/>
        <v>1</v>
      </c>
      <c r="J55" t="str">
        <f>IF(FT!B55&lt;&gt;"",FT!E55,"")</f>
        <v>0 [21.496730]</v>
      </c>
      <c r="K55">
        <f>IF(FT!B55&lt;&gt;"",IF(FT!C55&lt;&gt;"",FT!C55,F55/$M$3*$M$4),"")</f>
        <v>21.496700000000001</v>
      </c>
      <c r="Y55" s="75">
        <f t="shared" si="3"/>
        <v>6.0662239080995475</v>
      </c>
    </row>
    <row r="56" spans="1:25" ht="16.5" customHeight="1">
      <c r="A56" s="50">
        <f t="shared" si="5"/>
        <v>54</v>
      </c>
      <c r="B56" s="50">
        <f t="shared" si="0"/>
        <v>1.051812</v>
      </c>
      <c r="C56" s="50">
        <f>IF(FH!$C$2&gt;0,FH!A56/FH!$C$2,0)</f>
        <v>0</v>
      </c>
      <c r="D56" s="50">
        <f>IF(hist!$D$2&gt;0,hist!B56/hist!$D$2,0)</f>
        <v>0</v>
      </c>
      <c r="E56" s="50">
        <f t="shared" si="1"/>
        <v>7.5013916142329384E-2</v>
      </c>
      <c r="F56">
        <f t="shared" si="6"/>
        <v>54</v>
      </c>
      <c r="G56" s="50">
        <f>IF(FT!A56&lt;&gt;"",FT!A56*10,"")</f>
        <v>4.6040299999999998</v>
      </c>
      <c r="H56" s="50">
        <f>IF(FT!B56&lt;&gt;"",FT!B56*100,"")</f>
        <v>28.506599999999999</v>
      </c>
      <c r="I56" s="50">
        <f t="shared" si="2"/>
        <v>1</v>
      </c>
      <c r="J56" t="str">
        <f>IF(FT!B56&lt;&gt;"",FT!E56,"")</f>
        <v>0 [21.898789]</v>
      </c>
      <c r="K56">
        <f>IF(FT!B56&lt;&gt;"",IF(FT!C56&lt;&gt;"",FT!C56,F56/$M$3*$M$4),"")</f>
        <v>21.898800000000001</v>
      </c>
      <c r="Y56" s="75">
        <f t="shared" si="3"/>
        <v>6.1916625217472516</v>
      </c>
    </row>
    <row r="57" spans="1:25">
      <c r="A57" s="50">
        <f t="shared" si="5"/>
        <v>55</v>
      </c>
      <c r="B57" s="50">
        <f t="shared" si="0"/>
        <v>1.0712900000000001</v>
      </c>
      <c r="C57" s="50">
        <f>IF(FH!$C$2&gt;0,FH!A57/FH!$C$2,0)</f>
        <v>0.25905693684515602</v>
      </c>
      <c r="D57" s="50">
        <f>IF(hist!$D$2&gt;0,hist!B57/hist!$D$2,0)</f>
        <v>0.24297597618315786</v>
      </c>
      <c r="E57" s="50">
        <f t="shared" si="1"/>
        <v>8.3163207197517006E-2</v>
      </c>
      <c r="F57">
        <f t="shared" si="6"/>
        <v>55</v>
      </c>
      <c r="G57" s="50">
        <f>IF(FT!A57&lt;&gt;"",FT!A57*10,"")</f>
        <v>4.5719799999999999</v>
      </c>
      <c r="H57" s="50">
        <f>IF(FT!B57&lt;&gt;"",FT!B57*100,"")</f>
        <v>28.863</v>
      </c>
      <c r="I57" s="50">
        <f t="shared" si="2"/>
        <v>1</v>
      </c>
      <c r="J57" t="str">
        <f>IF(FT!B57&lt;&gt;"",FT!E57,"")</f>
        <v>0 [22.315532]</v>
      </c>
      <c r="K57">
        <f>IF(FT!B57&lt;&gt;"",IF(FT!C57&lt;&gt;"",FT!C57,F57/$M$3*$M$4),"")</f>
        <v>22.3155</v>
      </c>
      <c r="Y57" s="75">
        <f t="shared" si="3"/>
        <v>6.3130197419936218</v>
      </c>
    </row>
    <row r="58" spans="1:25">
      <c r="A58" s="50">
        <f t="shared" si="5"/>
        <v>56</v>
      </c>
      <c r="B58" s="50">
        <f t="shared" si="0"/>
        <v>1.090768</v>
      </c>
      <c r="C58" s="50">
        <f>IF(FH!$C$2&gt;0,FH!A58/FH!$C$2,0)</f>
        <v>0</v>
      </c>
      <c r="D58" s="50">
        <f>IF(hist!$D$2&gt;0,hist!B58/hist!$D$2,0)</f>
        <v>0</v>
      </c>
      <c r="E58" s="50">
        <f t="shared" si="1"/>
        <v>9.2000670673142146E-2</v>
      </c>
      <c r="F58">
        <f t="shared" si="6"/>
        <v>56</v>
      </c>
      <c r="G58" s="50">
        <f>IF(FT!A58&lt;&gt;"",FT!A58*10,"")</f>
        <v>4.5440100000000001</v>
      </c>
      <c r="H58" s="50">
        <f>IF(FT!B58&lt;&gt;"",FT!B58*100,"")</f>
        <v>29.101700000000001</v>
      </c>
      <c r="I58" s="50">
        <f t="shared" si="2"/>
        <v>1</v>
      </c>
      <c r="J58" t="str">
        <f>IF(FT!B58&lt;&gt;"",FT!E58,"")</f>
        <v>0 [22.716959]</v>
      </c>
      <c r="K58">
        <f>IF(FT!B58&lt;&gt;"",IF(FT!C58&lt;&gt;"",FT!C58,F58/$M$3*$M$4),"")</f>
        <v>22.716999999999999</v>
      </c>
      <c r="Y58" s="75">
        <f t="shared" si="3"/>
        <v>6.4044093212823032</v>
      </c>
    </row>
    <row r="59" spans="1:25" ht="16.5" customHeight="1">
      <c r="A59" s="50">
        <f t="shared" si="5"/>
        <v>57</v>
      </c>
      <c r="B59" s="50">
        <f t="shared" si="0"/>
        <v>1.1102460000000001</v>
      </c>
      <c r="C59" s="50">
        <f>IF(FH!$C$2&gt;0,FH!A59/FH!$C$2,0)</f>
        <v>0.36040153517824053</v>
      </c>
      <c r="D59" s="50">
        <f>IF(hist!$D$2&gt;0,hist!B59/hist!$D$2,0)</f>
        <v>0.23767120046530887</v>
      </c>
      <c r="E59" s="50">
        <f t="shared" si="1"/>
        <v>0.10155963462753317</v>
      </c>
      <c r="F59">
        <f t="shared" si="6"/>
        <v>57</v>
      </c>
      <c r="G59" s="50">
        <f>IF(FT!A59&lt;&gt;"",FT!A59*10,"")</f>
        <v>4.5188499999999996</v>
      </c>
      <c r="H59" s="50">
        <f>IF(FT!B59&lt;&gt;"",FT!B59*100,"")</f>
        <v>29.2331</v>
      </c>
      <c r="I59" s="50">
        <f t="shared" si="2"/>
        <v>1</v>
      </c>
      <c r="J59" t="str">
        <f>IF(FT!B59&lt;&gt;"",FT!E59,"")</f>
        <v>0 [23.125999]</v>
      </c>
      <c r="K59">
        <f>IF(FT!B59&lt;&gt;"",IF(FT!C59&lt;&gt;"",FT!C59,F59/$M$3*$M$4),"")</f>
        <v>23.126000000000001</v>
      </c>
      <c r="Y59" s="75">
        <f t="shared" si="3"/>
        <v>6.4691459110171845</v>
      </c>
    </row>
    <row r="60" spans="1:25">
      <c r="A60" s="50">
        <f t="shared" si="5"/>
        <v>58</v>
      </c>
      <c r="B60" s="50">
        <f t="shared" si="0"/>
        <v>1.129724</v>
      </c>
      <c r="C60" s="50">
        <f>IF(FH!$C$2&gt;0,FH!A60/FH!$C$2,0)</f>
        <v>0</v>
      </c>
      <c r="D60" s="50">
        <f>IF(hist!$D$2&gt;0,hist!B60/hist!$D$2,0)</f>
        <v>0</v>
      </c>
      <c r="E60" s="50">
        <f t="shared" si="1"/>
        <v>0.11187206097941248</v>
      </c>
      <c r="F60">
        <f t="shared" si="6"/>
        <v>58</v>
      </c>
      <c r="G60" s="50">
        <f>IF(FT!A60&lt;&gt;"",FT!A60*10,"")</f>
        <v>4.4948600000000001</v>
      </c>
      <c r="H60" s="50">
        <f>IF(FT!B60&lt;&gt;"",FT!B60*100,"")</f>
        <v>29.315200000000001</v>
      </c>
      <c r="I60" s="50">
        <f t="shared" si="2"/>
        <v>1</v>
      </c>
      <c r="J60" t="str">
        <f>IF(FT!B60&lt;&gt;"",FT!E60,"")</f>
        <v>0 [23.534374]</v>
      </c>
      <c r="K60">
        <f>IF(FT!B60&lt;&gt;"",IF(FT!C60&lt;&gt;"",FT!C60,F60/$M$3*$M$4),"")</f>
        <v>23.534400000000002</v>
      </c>
      <c r="Y60" s="75">
        <f t="shared" si="3"/>
        <v>6.5219383918520268</v>
      </c>
    </row>
    <row r="61" spans="1:25">
      <c r="A61" s="50">
        <f t="shared" si="5"/>
        <v>59</v>
      </c>
      <c r="B61" s="50">
        <f t="shared" si="0"/>
        <v>1.1492020000000001</v>
      </c>
      <c r="C61" s="50">
        <f>IF(FH!$C$2&gt;0,FH!A61/FH!$C$2,0)</f>
        <v>0</v>
      </c>
      <c r="D61" s="50">
        <f>IF(hist!$D$2&gt;0,hist!B61/hist!$D$2,0)</f>
        <v>0</v>
      </c>
      <c r="E61" s="50">
        <f t="shared" si="1"/>
        <v>0.12296811649576743</v>
      </c>
      <c r="F61">
        <f t="shared" si="6"/>
        <v>59</v>
      </c>
      <c r="G61" s="50">
        <f>IF(FT!A61&lt;&gt;"",FT!A61*10,"")</f>
        <v>4.4763799999999998</v>
      </c>
      <c r="H61" s="50">
        <f>IF(FT!B61&lt;&gt;"",FT!B61*100,"")</f>
        <v>29.2895</v>
      </c>
      <c r="I61" s="50">
        <f t="shared" si="2"/>
        <v>1</v>
      </c>
      <c r="J61" t="str">
        <f>IF(FT!B61&lt;&gt;"",FT!E61,"")</f>
        <v>0 [23.944309]</v>
      </c>
      <c r="K61">
        <f>IF(FT!B61&lt;&gt;"",IF(FT!C61&lt;&gt;"",FT!C61,F61/$M$3*$M$4),"")</f>
        <v>23.944299999999998</v>
      </c>
      <c r="Y61" s="75">
        <f t="shared" si="3"/>
        <v>6.5431218976047614</v>
      </c>
    </row>
    <row r="62" spans="1:25">
      <c r="A62" s="50">
        <f t="shared" si="5"/>
        <v>60</v>
      </c>
      <c r="B62" s="50">
        <f t="shared" si="0"/>
        <v>1.1686799999999999</v>
      </c>
      <c r="C62" s="50">
        <f>IF(FH!$C$2&gt;0,FH!A62/FH!$C$2,0)</f>
        <v>0.40263738000930943</v>
      </c>
      <c r="D62" s="50">
        <f>IF(hist!$D$2&gt;0,hist!B62/hist!$D$2,0)</f>
        <v>0.23062567882672219</v>
      </c>
      <c r="E62" s="50">
        <f t="shared" si="1"/>
        <v>0.13487571989604569</v>
      </c>
      <c r="F62">
        <f t="shared" si="6"/>
        <v>60</v>
      </c>
      <c r="G62" s="50">
        <f>IF(FT!A62&lt;&gt;"",FT!A62*10,"")</f>
        <v>4.4614399999999996</v>
      </c>
      <c r="H62" s="50">
        <f>IF(FT!B62&lt;&gt;"",FT!B62*100,"")</f>
        <v>29.188300000000002</v>
      </c>
      <c r="I62" s="50">
        <f t="shared" si="2"/>
        <v>1</v>
      </c>
      <c r="J62" t="str">
        <f>IF(FT!B62&lt;&gt;"",FT!E62,"")</f>
        <v>0 [24.360887]</v>
      </c>
      <c r="K62">
        <f>IF(FT!B62&lt;&gt;"",IF(FT!C62&lt;&gt;"",FT!C62,F62/$M$3*$M$4),"")</f>
        <v>24.360900000000001</v>
      </c>
      <c r="Y62" s="75">
        <f t="shared" si="3"/>
        <v>6.5423495553005315</v>
      </c>
    </row>
    <row r="63" spans="1:25" ht="16.5" customHeight="1">
      <c r="A63" s="50">
        <f t="shared" si="5"/>
        <v>61</v>
      </c>
      <c r="B63" s="50">
        <f t="shared" si="0"/>
        <v>1.188158</v>
      </c>
      <c r="C63" s="50">
        <f>IF(FH!$C$2&gt;0,FH!A63/FH!$C$2,0)</f>
        <v>0</v>
      </c>
      <c r="D63" s="50">
        <f>IF(hist!$D$2&gt;0,hist!B63/hist!$D$2,0)</f>
        <v>0</v>
      </c>
      <c r="E63" s="50">
        <f t="shared" si="1"/>
        <v>0.14762006874300204</v>
      </c>
      <c r="F63">
        <f t="shared" si="6"/>
        <v>61</v>
      </c>
      <c r="G63" s="50">
        <f>IF(FT!A63&lt;&gt;"",FT!A63*10,"")</f>
        <v>4.4469700000000003</v>
      </c>
      <c r="H63" s="50">
        <f>IF(FT!B63&lt;&gt;"",FT!B63*100,"")</f>
        <v>29.055599999999998</v>
      </c>
      <c r="I63" s="50">
        <f t="shared" si="2"/>
        <v>1</v>
      </c>
      <c r="J63" t="str">
        <f>IF(FT!B63&lt;&gt;"",FT!E63,"")</f>
        <v>0 [24.762588]</v>
      </c>
      <c r="K63">
        <f>IF(FT!B63&lt;&gt;"",IF(FT!C63&lt;&gt;"",FT!C63,F63/$M$3*$M$4),"")</f>
        <v>24.762599999999999</v>
      </c>
      <c r="Y63" s="75">
        <f t="shared" si="3"/>
        <v>6.5337971697582837</v>
      </c>
    </row>
    <row r="64" spans="1:25">
      <c r="A64" s="50">
        <f t="shared" si="5"/>
        <v>62</v>
      </c>
      <c r="B64" s="50">
        <f t="shared" si="0"/>
        <v>1.2076360000000002</v>
      </c>
      <c r="C64" s="50">
        <f>IF(FH!$C$2&gt;0,FH!A64/FH!$C$2,0)</f>
        <v>0.39416491748856081</v>
      </c>
      <c r="D64" s="50">
        <f>IF(hist!$D$2&gt;0,hist!B64/hist!$D$2,0)</f>
        <v>0.22527708583944886</v>
      </c>
      <c r="E64" s="50">
        <f t="shared" si="1"/>
        <v>0.16122315047535835</v>
      </c>
      <c r="F64">
        <f t="shared" si="6"/>
        <v>62</v>
      </c>
      <c r="G64" s="50">
        <f>IF(FT!A64&lt;&gt;"",FT!A64*10,"")</f>
        <v>4.4320199999999996</v>
      </c>
      <c r="H64" s="50">
        <f>IF(FT!B64&lt;&gt;"",FT!B64*100,"")</f>
        <v>28.9285</v>
      </c>
      <c r="I64" s="50">
        <f t="shared" si="2"/>
        <v>1</v>
      </c>
      <c r="J64" t="str">
        <f>IF(FT!B64&lt;&gt;"",FT!E64,"")</f>
        <v>0 [25.169030]</v>
      </c>
      <c r="K64">
        <f>IF(FT!B64&lt;&gt;"",IF(FT!C64&lt;&gt;"",FT!C64,F64/$M$3*$M$4),"")</f>
        <v>25.169</v>
      </c>
      <c r="Y64" s="75">
        <f t="shared" si="3"/>
        <v>6.5271591734694345</v>
      </c>
    </row>
    <row r="65" spans="1:25">
      <c r="A65" s="50">
        <f t="shared" si="5"/>
        <v>63</v>
      </c>
      <c r="B65" s="50">
        <f t="shared" si="0"/>
        <v>1.227114</v>
      </c>
      <c r="C65" s="50">
        <f>IF(FH!$C$2&gt;0,FH!A65/FH!$C$2,0)</f>
        <v>0</v>
      </c>
      <c r="D65" s="50">
        <f>IF(hist!$D$2&gt;0,hist!B65/hist!$D$2,0)</f>
        <v>0</v>
      </c>
      <c r="E65" s="50">
        <f t="shared" si="1"/>
        <v>0.17570324261213288</v>
      </c>
      <c r="F65">
        <f t="shared" si="6"/>
        <v>63</v>
      </c>
      <c r="G65" s="50">
        <f>IF(FT!A65&lt;&gt;"",FT!A65*10,"")</f>
        <v>4.4167399999999999</v>
      </c>
      <c r="H65" s="50">
        <f>IF(FT!B65&lt;&gt;"",FT!B65*100,"")</f>
        <v>28.782400000000003</v>
      </c>
      <c r="I65" s="50">
        <f t="shared" si="2"/>
        <v>1</v>
      </c>
      <c r="J65" t="str">
        <f>IF(FT!B65&lt;&gt;"",FT!E65,"")</f>
        <v>0 [25.571125]</v>
      </c>
      <c r="K65">
        <f>IF(FT!B65&lt;&gt;"",IF(FT!C65&lt;&gt;"",FT!C65,F65/$M$3*$M$4),"")</f>
        <v>25.571100000000001</v>
      </c>
      <c r="Y65" s="75">
        <f t="shared" si="3"/>
        <v>6.5166616101468513</v>
      </c>
    </row>
    <row r="66" spans="1:25" ht="16.5" customHeight="1">
      <c r="A66" s="50">
        <f t="shared" si="5"/>
        <v>64</v>
      </c>
      <c r="B66" s="50">
        <f t="shared" si="0"/>
        <v>1.2465920000000001</v>
      </c>
      <c r="C66" s="50">
        <f>IF(FH!$C$2&gt;0,FH!A66/FH!$C$2,0)</f>
        <v>0</v>
      </c>
      <c r="D66" s="50">
        <f>IF(hist!$D$2&gt;0,hist!B66/hist!$D$2,0)</f>
        <v>0</v>
      </c>
      <c r="E66" s="50">
        <f t="shared" si="1"/>
        <v>0.19107440780845858</v>
      </c>
      <c r="F66">
        <f t="shared" si="6"/>
        <v>64</v>
      </c>
      <c r="G66" s="50">
        <f>IF(FT!A66&lt;&gt;"",FT!A66*10,"")</f>
        <v>4.4005700000000001</v>
      </c>
      <c r="H66" s="50">
        <f>IF(FT!B66&lt;&gt;"",FT!B66*100,"")</f>
        <v>28.632999999999996</v>
      </c>
      <c r="I66" s="50">
        <f t="shared" si="2"/>
        <v>1</v>
      </c>
      <c r="J66" t="str">
        <f>IF(FT!B66&lt;&gt;"",FT!E66,"")</f>
        <v>0 [25.966363]</v>
      </c>
      <c r="K66">
        <f>IF(FT!B66&lt;&gt;"",IF(FT!C66&lt;&gt;"",FT!C66,F66/$M$3*$M$4),"")</f>
        <v>25.9664</v>
      </c>
      <c r="Y66" s="75">
        <f t="shared" si="3"/>
        <v>6.5066570921494247</v>
      </c>
    </row>
    <row r="67" spans="1:25">
      <c r="A67" s="50">
        <f t="shared" si="5"/>
        <v>65</v>
      </c>
      <c r="B67" s="50">
        <f t="shared" ref="B67:B130" si="16">A67/255*$M$2</f>
        <v>1.26607</v>
      </c>
      <c r="C67" s="50">
        <f>IF(FH!$C$2&gt;0,FH!A67/FH!$C$2,0)</f>
        <v>0.32166990154835196</v>
      </c>
      <c r="D67" s="50">
        <f>IF(hist!$D$2&gt;0,hist!B67/hist!$D$2,0)</f>
        <v>0.21847844402632444</v>
      </c>
      <c r="E67" s="50">
        <f t="shared" ref="E67:E130" si="17">NORMDIST(B67,2,0.421,FALSE)</f>
        <v>0.20734599005251814</v>
      </c>
      <c r="F67">
        <f t="shared" si="6"/>
        <v>65</v>
      </c>
      <c r="G67" s="50">
        <f>IF(FT!A67&lt;&gt;"",FT!A67*10,"")</f>
        <v>4.3811200000000001</v>
      </c>
      <c r="H67" s="50">
        <f>IF(FT!B67&lt;&gt;"",FT!B67*100,"")</f>
        <v>28.439900000000002</v>
      </c>
      <c r="I67" s="50">
        <f t="shared" ref="I67:I130" si="18">(IF(G67&lt;&gt;"",1,""))</f>
        <v>1</v>
      </c>
      <c r="J67" t="str">
        <f>IF(FT!B67&lt;&gt;"",FT!E67,"")</f>
        <v>0 [26.386192]</v>
      </c>
      <c r="K67">
        <f>IF(FT!B67&lt;&gt;"",IF(FT!C67&lt;&gt;"",FT!C67,F67/$M$3*$M$4),"")</f>
        <v>26.386199999999999</v>
      </c>
      <c r="Y67" s="75">
        <f t="shared" ref="Y67:Y130" si="19">IF(I67=1,H67/G67,"")</f>
        <v>6.4914679351398732</v>
      </c>
    </row>
    <row r="68" spans="1:25">
      <c r="A68" s="50">
        <f t="shared" ref="A68:A131" si="20">A67+1</f>
        <v>66</v>
      </c>
      <c r="B68" s="50">
        <f t="shared" si="16"/>
        <v>1.2855480000000001</v>
      </c>
      <c r="C68" s="50">
        <f>IF(FH!$C$2&gt;0,FH!A68/FH!$C$2,0)</f>
        <v>0</v>
      </c>
      <c r="D68" s="50">
        <f>IF(hist!$D$2&gt;0,hist!B68/hist!$D$2,0)</f>
        <v>0</v>
      </c>
      <c r="E68" s="50">
        <f t="shared" si="17"/>
        <v>0.22452211884690779</v>
      </c>
      <c r="F68">
        <f t="shared" ref="F68:F131" si="21">F67+1</f>
        <v>66</v>
      </c>
      <c r="G68" s="50">
        <f>IF(FT!A68&lt;&gt;"",FT!A68*10,"")</f>
        <v>4.3600699999999994</v>
      </c>
      <c r="H68" s="50">
        <f>IF(FT!B68&lt;&gt;"",FT!B68*100,"")</f>
        <v>28.236899999999999</v>
      </c>
      <c r="I68" s="50">
        <f t="shared" si="18"/>
        <v>1</v>
      </c>
      <c r="J68" t="str">
        <f>IF(FT!B68&lt;&gt;"",FT!E68,"")</f>
        <v>0 [26.779026]</v>
      </c>
      <c r="K68">
        <f>IF(FT!B68&lt;&gt;"",IF(FT!C68&lt;&gt;"",FT!C68,F68/$M$3*$M$4),"")</f>
        <v>26.779</v>
      </c>
      <c r="Y68" s="75">
        <f t="shared" si="19"/>
        <v>6.4762492345306386</v>
      </c>
    </row>
    <row r="69" spans="1:25" ht="16.5" customHeight="1">
      <c r="A69" s="50">
        <f t="shared" si="20"/>
        <v>67</v>
      </c>
      <c r="B69" s="50">
        <f t="shared" si="16"/>
        <v>1.305026</v>
      </c>
      <c r="C69" s="50">
        <f>IF(FH!$C$2&gt;0,FH!A69/FH!$C$2,0)</f>
        <v>0.39396116385480795</v>
      </c>
      <c r="D69" s="50">
        <f>IF(hist!$D$2&gt;0,hist!B69/hist!$D$2,0)</f>
        <v>0.21036877082733119</v>
      </c>
      <c r="E69" s="50">
        <f t="shared" si="17"/>
        <v>0.24260122869906436</v>
      </c>
      <c r="F69">
        <f t="shared" si="21"/>
        <v>67</v>
      </c>
      <c r="G69" s="50">
        <f>IF(FT!A69&lt;&gt;"",FT!A69*10,"")</f>
        <v>4.3414799999999998</v>
      </c>
      <c r="H69" s="50">
        <f>IF(FT!B69&lt;&gt;"",FT!B69*100,"")</f>
        <v>27.976600000000001</v>
      </c>
      <c r="I69" s="50">
        <f t="shared" si="18"/>
        <v>1</v>
      </c>
      <c r="J69" t="str">
        <f>IF(FT!B69&lt;&gt;"",FT!E69,"")</f>
        <v>0 [27.191697]</v>
      </c>
      <c r="K69">
        <f>IF(FT!B69&lt;&gt;"",IF(FT!C69&lt;&gt;"",FT!C69,F69/$M$3*$M$4),"")</f>
        <v>27.191700000000001</v>
      </c>
      <c r="Y69" s="75">
        <f t="shared" si="19"/>
        <v>6.4440236969881246</v>
      </c>
    </row>
    <row r="70" spans="1:25">
      <c r="A70" s="50">
        <f t="shared" si="20"/>
        <v>68</v>
      </c>
      <c r="B70" s="50">
        <f t="shared" si="16"/>
        <v>1.3245040000000001</v>
      </c>
      <c r="C70" s="50">
        <f>IF(FH!$C$2&gt;0,FH!A70/FH!$C$2,0)</f>
        <v>0</v>
      </c>
      <c r="D70" s="50">
        <f>IF(hist!$D$2&gt;0,hist!B70/hist!$D$2,0)</f>
        <v>0</v>
      </c>
      <c r="E70" s="50">
        <f t="shared" si="17"/>
        <v>0.26157560163834204</v>
      </c>
      <c r="F70">
        <f t="shared" si="21"/>
        <v>68</v>
      </c>
      <c r="G70" s="50">
        <f>IF(FT!A70&lt;&gt;"",FT!A70*10,"")</f>
        <v>4.3242199999999995</v>
      </c>
      <c r="H70" s="50">
        <f>IF(FT!B70&lt;&gt;"",FT!B70*100,"")</f>
        <v>27.680800000000001</v>
      </c>
      <c r="I70" s="50">
        <f t="shared" si="18"/>
        <v>1</v>
      </c>
      <c r="J70" t="str">
        <f>IF(FT!B70&lt;&gt;"",FT!E70,"")</f>
        <v>0 [27.596672]</v>
      </c>
      <c r="K70">
        <f>IF(FT!B70&lt;&gt;"",IF(FT!C70&lt;&gt;"",FT!C70,F70/$M$3*$M$4),"")</f>
        <v>27.596699999999998</v>
      </c>
      <c r="Y70" s="75">
        <f t="shared" si="19"/>
        <v>6.4013394323138053</v>
      </c>
    </row>
    <row r="71" spans="1:25">
      <c r="A71" s="50">
        <f t="shared" si="20"/>
        <v>69</v>
      </c>
      <c r="B71" s="50">
        <f t="shared" si="16"/>
        <v>1.343982</v>
      </c>
      <c r="C71" s="50">
        <f>IF(FH!$C$2&gt;0,FH!A71/FH!$C$2,0)</f>
        <v>0</v>
      </c>
      <c r="D71" s="50">
        <f>IF(hist!$D$2&gt;0,hist!B71/hist!$D$2,0)</f>
        <v>0</v>
      </c>
      <c r="E71" s="50">
        <f t="shared" si="17"/>
        <v>0.28143094076638608</v>
      </c>
      <c r="F71">
        <f t="shared" si="21"/>
        <v>69</v>
      </c>
      <c r="G71" s="50">
        <f>IF(FT!A71&lt;&gt;"",FT!A71*10,"")</f>
        <v>4.3093599999999999</v>
      </c>
      <c r="H71" s="50">
        <f>IF(FT!B71&lt;&gt;"",FT!B71*100,"")</f>
        <v>27.4055</v>
      </c>
      <c r="I71" s="50">
        <f t="shared" si="18"/>
        <v>1</v>
      </c>
      <c r="J71" t="str">
        <f>IF(FT!B71&lt;&gt;"",FT!E71,"")</f>
        <v>0 [27.999164]</v>
      </c>
      <c r="K71">
        <f>IF(FT!B71&lt;&gt;"",IF(FT!C71&lt;&gt;"",FT!C71,F71/$M$3*$M$4),"")</f>
        <v>27.999199999999998</v>
      </c>
      <c r="Y71" s="75">
        <f t="shared" si="19"/>
        <v>6.3595290251916756</v>
      </c>
    </row>
    <row r="72" spans="1:25">
      <c r="A72" s="50">
        <f t="shared" si="20"/>
        <v>70</v>
      </c>
      <c r="B72" s="50">
        <f t="shared" si="16"/>
        <v>1.3634600000000001</v>
      </c>
      <c r="C72" s="50">
        <f>IF(FH!$C$2&gt;0,FH!A72/FH!$C$2,0)</f>
        <v>0.386128066184801</v>
      </c>
      <c r="D72" s="50">
        <f>IF(hist!$D$2&gt;0,hist!B72/hist!$D$2,0)</f>
        <v>0.20426354793810722</v>
      </c>
      <c r="E72" s="50">
        <f t="shared" si="17"/>
        <v>0.30214598301817119</v>
      </c>
      <c r="F72">
        <f t="shared" si="21"/>
        <v>70</v>
      </c>
      <c r="G72" s="50">
        <f>IF(FT!A72&lt;&gt;"",FT!A72*10,"")</f>
        <v>4.2929699999999995</v>
      </c>
      <c r="H72" s="50">
        <f>IF(FT!B72&lt;&gt;"",FT!B72*100,"")</f>
        <v>27.158500000000004</v>
      </c>
      <c r="I72" s="50">
        <f t="shared" si="18"/>
        <v>1</v>
      </c>
      <c r="J72" t="str">
        <f>IF(FT!B72&lt;&gt;"",FT!E72,"")</f>
        <v>0 [28.406903]</v>
      </c>
      <c r="K72">
        <f>IF(FT!B72&lt;&gt;"",IF(FT!C72&lt;&gt;"",FT!C72,F72/$M$3*$M$4),"")</f>
        <v>28.4069</v>
      </c>
      <c r="Y72" s="75">
        <f t="shared" si="19"/>
        <v>6.3262729532235271</v>
      </c>
    </row>
    <row r="73" spans="1:25">
      <c r="A73" s="50">
        <f t="shared" si="20"/>
        <v>71</v>
      </c>
      <c r="B73" s="50">
        <f t="shared" si="16"/>
        <v>1.3829380000000002</v>
      </c>
      <c r="C73" s="50">
        <f>IF(FH!$C$2&gt;0,FH!A73/FH!$C$2,0)</f>
        <v>0</v>
      </c>
      <c r="D73" s="50">
        <f>IF(hist!$D$2&gt;0,hist!B73/hist!$D$2,0)</f>
        <v>0</v>
      </c>
      <c r="E73" s="50">
        <f t="shared" si="17"/>
        <v>0.32369215935034445</v>
      </c>
      <c r="F73">
        <f t="shared" si="21"/>
        <v>71</v>
      </c>
      <c r="G73" s="50">
        <f>IF(FT!A73&lt;&gt;"",FT!A73*10,"")</f>
        <v>4.2861500000000001</v>
      </c>
      <c r="H73" s="50">
        <f>IF(FT!B73&lt;&gt;"",FT!B73*100,"")</f>
        <v>26.985399999999998</v>
      </c>
      <c r="I73" s="50">
        <f t="shared" si="18"/>
        <v>1</v>
      </c>
      <c r="J73" t="str">
        <f>IF(FT!B73&lt;&gt;"",FT!E73,"")</f>
        <v>0 [28.824341]</v>
      </c>
      <c r="K73">
        <f>IF(FT!B73&lt;&gt;"",IF(FT!C73&lt;&gt;"",FT!C73,F73/$M$3*$M$4),"")</f>
        <v>28.824300000000001</v>
      </c>
      <c r="Y73" s="75">
        <f t="shared" si="19"/>
        <v>6.2959532447534494</v>
      </c>
    </row>
    <row r="74" spans="1:25">
      <c r="A74" s="50">
        <f t="shared" si="20"/>
        <v>72</v>
      </c>
      <c r="B74" s="50">
        <f t="shared" si="16"/>
        <v>1.4024160000000001</v>
      </c>
      <c r="C74" s="50">
        <f>IF(FH!$C$2&gt;0,FH!A74/FH!$C$2,0)</f>
        <v>0</v>
      </c>
      <c r="D74" s="50">
        <f>IF(hist!$D$2&gt;0,hist!B74/hist!$D$2,0)</f>
        <v>0</v>
      </c>
      <c r="E74" s="50">
        <f t="shared" si="17"/>
        <v>0.34603331047019048</v>
      </c>
      <c r="F74">
        <f t="shared" si="21"/>
        <v>72</v>
      </c>
      <c r="G74" s="50">
        <f>IF(FT!A74&lt;&gt;"",FT!A74*10,"")</f>
        <v>4.2794100000000004</v>
      </c>
      <c r="H74" s="50">
        <f>IF(FT!B74&lt;&gt;"",FT!B74*100,"")</f>
        <v>26.795999999999999</v>
      </c>
      <c r="I74" s="50">
        <f t="shared" si="18"/>
        <v>1</v>
      </c>
      <c r="J74" t="str">
        <f>IF(FT!B74&lt;&gt;"",FT!E74,"")</f>
        <v>0 [29.229707]</v>
      </c>
      <c r="K74">
        <f>IF(FT!B74&lt;&gt;"",IF(FT!C74&lt;&gt;"",FT!C74,F74/$M$3*$M$4),"")</f>
        <v>29.229700000000001</v>
      </c>
      <c r="Y74" s="75">
        <f t="shared" si="19"/>
        <v>6.2616108295302384</v>
      </c>
    </row>
    <row r="75" spans="1:25">
      <c r="A75" s="50">
        <f t="shared" si="20"/>
        <v>73</v>
      </c>
      <c r="B75" s="50">
        <f t="shared" si="16"/>
        <v>1.421894</v>
      </c>
      <c r="C75" s="50">
        <f>IF(FH!$C$2&gt;0,FH!A75/FH!$C$2,0)</f>
        <v>0.41212948894724361</v>
      </c>
      <c r="D75" s="50">
        <f>IF(hist!$D$2&gt;0,hist!B75/hist!$D$2,0)</f>
        <v>0.19577894638844062</v>
      </c>
      <c r="E75" s="50">
        <f t="shared" si="17"/>
        <v>0.36912546596365997</v>
      </c>
      <c r="F75">
        <f t="shared" si="21"/>
        <v>73</v>
      </c>
      <c r="G75" s="50">
        <f>IF(FT!A75&lt;&gt;"",FT!A75*10,"")</f>
        <v>4.2723599999999999</v>
      </c>
      <c r="H75" s="50">
        <f>IF(FT!B75&lt;&gt;"",FT!B75*100,"")</f>
        <v>26.5945</v>
      </c>
      <c r="I75" s="50">
        <f t="shared" si="18"/>
        <v>1</v>
      </c>
      <c r="J75" t="str">
        <f>IF(FT!B75&lt;&gt;"",FT!E75,"")</f>
        <v>0 [29.642700]</v>
      </c>
      <c r="K75">
        <f>IF(FT!B75&lt;&gt;"",IF(FT!C75&lt;&gt;"",FT!C75,F75/$M$3*$M$4),"")</f>
        <v>29.642700000000001</v>
      </c>
      <c r="Y75" s="75">
        <f t="shared" si="19"/>
        <v>6.2247797470250639</v>
      </c>
    </row>
    <row r="76" spans="1:25">
      <c r="A76" s="50">
        <f t="shared" si="20"/>
        <v>74</v>
      </c>
      <c r="B76" s="50">
        <f t="shared" si="16"/>
        <v>1.4413720000000001</v>
      </c>
      <c r="C76" s="50">
        <f>IF(FH!$C$2&gt;0,FH!A76/FH!$C$2,0)</f>
        <v>0</v>
      </c>
      <c r="D76" s="50">
        <f>IF(hist!$D$2&gt;0,hist!B76/hist!$D$2,0)</f>
        <v>0</v>
      </c>
      <c r="E76" s="50">
        <f t="shared" si="17"/>
        <v>0.39291669426827269</v>
      </c>
      <c r="F76">
        <f t="shared" si="21"/>
        <v>74</v>
      </c>
      <c r="G76" s="50">
        <f>IF(FT!A76&lt;&gt;"",FT!A76*10,"")</f>
        <v>4.2643900000000006</v>
      </c>
      <c r="H76" s="50">
        <f>IF(FT!B76&lt;&gt;"",FT!B76*100,"")</f>
        <v>26.359100000000002</v>
      </c>
      <c r="I76" s="50">
        <f t="shared" si="18"/>
        <v>1</v>
      </c>
      <c r="J76" t="str">
        <f>IF(FT!B76&lt;&gt;"",FT!E76,"")</f>
        <v>0 [30.037104]</v>
      </c>
      <c r="K76">
        <f>IF(FT!B76&lt;&gt;"",IF(FT!C76&lt;&gt;"",FT!C76,F76/$M$3*$M$4),"")</f>
        <v>30.037099999999999</v>
      </c>
      <c r="Y76" s="75">
        <f t="shared" si="19"/>
        <v>6.1812123187607133</v>
      </c>
    </row>
    <row r="77" spans="1:25">
      <c r="A77" s="50">
        <f t="shared" si="20"/>
        <v>75</v>
      </c>
      <c r="B77" s="50">
        <f t="shared" si="16"/>
        <v>1.4608500000000002</v>
      </c>
      <c r="C77" s="50">
        <f>IF(FH!$C$2&gt;0,FH!A77/FH!$C$2,0)</f>
        <v>0.42486848229890306</v>
      </c>
      <c r="D77" s="50">
        <f>IF(hist!$D$2&gt;0,hist!B77/hist!$D$2,0)</f>
        <v>0.18702047230745653</v>
      </c>
      <c r="E77" s="50">
        <f t="shared" si="17"/>
        <v>0.4173470303630914</v>
      </c>
      <c r="F77">
        <f t="shared" si="21"/>
        <v>75</v>
      </c>
      <c r="G77" s="50">
        <f>IF(FT!A77&lt;&gt;"",FT!A77*10,"")</f>
        <v>4.25528</v>
      </c>
      <c r="H77" s="50">
        <f>IF(FT!B77&lt;&gt;"",FT!B77*100,"")</f>
        <v>26.119599999999998</v>
      </c>
      <c r="I77" s="50">
        <f t="shared" si="18"/>
        <v>1</v>
      </c>
      <c r="J77" t="str">
        <f>IF(FT!B77&lt;&gt;"",FT!E77,"")</f>
        <v>0 [30.436918]</v>
      </c>
      <c r="K77">
        <f>IF(FT!B77&lt;&gt;"",IF(FT!C77&lt;&gt;"",FT!C77,F77/$M$3*$M$4),"")</f>
        <v>30.436900000000001</v>
      </c>
      <c r="Y77" s="75">
        <f t="shared" si="19"/>
        <v>6.1381624710947333</v>
      </c>
    </row>
    <row r="78" spans="1:25" ht="16.5" customHeight="1">
      <c r="A78" s="50">
        <f t="shared" si="20"/>
        <v>76</v>
      </c>
      <c r="B78" s="50">
        <f t="shared" si="16"/>
        <v>1.4803280000000001</v>
      </c>
      <c r="C78" s="50">
        <f>IF(FH!$C$2&gt;0,FH!A78/FH!$C$2,0)</f>
        <v>0</v>
      </c>
      <c r="D78" s="50">
        <f>IF(hist!$D$2&gt;0,hist!B78/hist!$D$2,0)</f>
        <v>0</v>
      </c>
      <c r="E78" s="50">
        <f t="shared" si="17"/>
        <v>0.44234848731350412</v>
      </c>
      <c r="F78">
        <f t="shared" si="21"/>
        <v>76</v>
      </c>
      <c r="G78" s="50">
        <f>IF(FT!A78&lt;&gt;"",FT!A78*10,"")</f>
        <v>4.2472500000000002</v>
      </c>
      <c r="H78" s="50">
        <f>IF(FT!B78&lt;&gt;"",FT!B78*100,"")</f>
        <v>25.8691</v>
      </c>
      <c r="I78" s="50">
        <f t="shared" si="18"/>
        <v>1</v>
      </c>
      <c r="J78" t="str">
        <f>IF(FT!B78&lt;&gt;"",FT!E78,"")</f>
        <v>0 [30.842547]</v>
      </c>
      <c r="K78">
        <f>IF(FT!B78&lt;&gt;"",IF(FT!C78&lt;&gt;"",FT!C78,F78/$M$3*$M$4),"")</f>
        <v>30.842500000000001</v>
      </c>
      <c r="Y78" s="75">
        <f t="shared" si="19"/>
        <v>6.090788157042792</v>
      </c>
    </row>
    <row r="79" spans="1:25" ht="16.5" customHeight="1">
      <c r="A79" s="50">
        <f t="shared" si="20"/>
        <v>77</v>
      </c>
      <c r="B79" s="50">
        <f t="shared" si="16"/>
        <v>1.499806</v>
      </c>
      <c r="C79" s="50">
        <f>IF(FH!$C$2&gt;0,FH!A79/FH!$C$2,0)</f>
        <v>0</v>
      </c>
      <c r="D79" s="50">
        <f>IF(hist!$D$2&gt;0,hist!B79/hist!$D$2,0)</f>
        <v>0</v>
      </c>
      <c r="E79" s="50">
        <f t="shared" si="17"/>
        <v>0.46784515691689715</v>
      </c>
      <c r="F79">
        <f t="shared" si="21"/>
        <v>77</v>
      </c>
      <c r="G79" s="50">
        <f>IF(FT!A79&lt;&gt;"",FT!A79*10,"")</f>
        <v>4.2434599999999998</v>
      </c>
      <c r="H79" s="50">
        <f>IF(FT!B79&lt;&gt;"",FT!B79*100,"")</f>
        <v>25.571500000000004</v>
      </c>
      <c r="I79" s="50">
        <f t="shared" si="18"/>
        <v>1</v>
      </c>
      <c r="J79" t="str">
        <f>IF(FT!B79&lt;&gt;"",FT!E79,"")</f>
        <v>0 [31.251999]</v>
      </c>
      <c r="K79">
        <f>IF(FT!B79&lt;&gt;"",IF(FT!C79&lt;&gt;"",FT!C79,F79/$M$3*$M$4),"")</f>
        <v>31.251999999999999</v>
      </c>
      <c r="Y79" s="75">
        <f t="shared" si="19"/>
        <v>6.0260966286945097</v>
      </c>
    </row>
    <row r="80" spans="1:25" ht="16.5" customHeight="1">
      <c r="A80" s="50">
        <f t="shared" si="20"/>
        <v>78</v>
      </c>
      <c r="B80" s="50">
        <f t="shared" si="16"/>
        <v>1.5192840000000003</v>
      </c>
      <c r="C80" s="50">
        <f>IF(FH!$C$2&gt;0,FH!A80/FH!$C$2,0)</f>
        <v>0.49369066334103268</v>
      </c>
      <c r="D80" s="50">
        <f>IF(hist!$D$2&gt;0,hist!B80/hist!$D$2,0)</f>
        <v>0.181054300223735</v>
      </c>
      <c r="E80" s="50">
        <f t="shared" si="17"/>
        <v>0.49375340365385201</v>
      </c>
      <c r="F80">
        <f t="shared" si="21"/>
        <v>78</v>
      </c>
      <c r="G80" s="50">
        <f>IF(FT!A80&lt;&gt;"",FT!A80*10,"")</f>
        <v>4.2421600000000002</v>
      </c>
      <c r="H80" s="50">
        <f>IF(FT!B80&lt;&gt;"",FT!B80*100,"")</f>
        <v>25.219399999999997</v>
      </c>
      <c r="I80" s="50">
        <f t="shared" si="18"/>
        <v>1</v>
      </c>
      <c r="J80" t="str">
        <f>IF(FT!B80&lt;&gt;"",FT!E80,"")</f>
        <v>0 [31.657439]</v>
      </c>
      <c r="K80">
        <f>IF(FT!B80&lt;&gt;"",IF(FT!C80&lt;&gt;"",FT!C80,F80/$M$3*$M$4),"")</f>
        <v>31.657399999999999</v>
      </c>
      <c r="Y80" s="75">
        <f t="shared" si="19"/>
        <v>5.9449431421728542</v>
      </c>
    </row>
    <row r="81" spans="1:25" ht="16.5" customHeight="1">
      <c r="A81" s="50">
        <f t="shared" si="20"/>
        <v>79</v>
      </c>
      <c r="B81" s="50">
        <f t="shared" si="16"/>
        <v>1.5387620000000002</v>
      </c>
      <c r="C81" s="50">
        <f>IF(FH!$C$2&gt;0,FH!A81/FH!$C$2,0)</f>
        <v>0</v>
      </c>
      <c r="D81" s="50">
        <f>IF(hist!$D$2&gt;0,hist!B81/hist!$D$2,0)</f>
        <v>0</v>
      </c>
      <c r="E81" s="50">
        <f t="shared" si="17"/>
        <v>0.51998215496940292</v>
      </c>
      <c r="F81">
        <f t="shared" si="21"/>
        <v>79</v>
      </c>
      <c r="G81" s="50">
        <f>IF(FT!A81&lt;&gt;"",FT!A81*10,"")</f>
        <v>4.2404500000000001</v>
      </c>
      <c r="H81" s="50">
        <f>IF(FT!B81&lt;&gt;"",FT!B81*100,"")</f>
        <v>24.865000000000002</v>
      </c>
      <c r="I81" s="50">
        <f t="shared" si="18"/>
        <v>1</v>
      </c>
      <c r="J81" t="str">
        <f>IF(FT!B81&lt;&gt;"",FT!E81,"")</f>
        <v>0 [32.062256]</v>
      </c>
      <c r="K81">
        <f>IF(FT!B81&lt;&gt;"",IF(FT!C81&lt;&gt;"",FT!C81,F81/$M$3*$M$4),"")</f>
        <v>32.0623</v>
      </c>
      <c r="Y81" s="75">
        <f t="shared" si="19"/>
        <v>5.8637644589607243</v>
      </c>
    </row>
    <row r="82" spans="1:25" ht="16.5" customHeight="1">
      <c r="A82" s="50">
        <f t="shared" si="20"/>
        <v>80</v>
      </c>
      <c r="B82" s="50">
        <f t="shared" si="16"/>
        <v>1.5582400000000001</v>
      </c>
      <c r="C82" s="50">
        <f>IF(FH!$C$2&gt;0,FH!A82/FH!$C$2,0)</f>
        <v>0.47834415042638961</v>
      </c>
      <c r="D82" s="50">
        <f>IF(hist!$D$2&gt;0,hist!B82/hist!$D$2,0)</f>
        <v>0.1732428814099575</v>
      </c>
      <c r="E82" s="50">
        <f t="shared" si="17"/>
        <v>0.546433289605045</v>
      </c>
      <c r="F82">
        <f t="shared" si="21"/>
        <v>80</v>
      </c>
      <c r="G82" s="50">
        <f>IF(FT!A82&lt;&gt;"",FT!A82*10,"")</f>
        <v>4.2396700000000003</v>
      </c>
      <c r="H82" s="50">
        <f>IF(FT!B82&lt;&gt;"",FT!B82*100,"")</f>
        <v>24.4682</v>
      </c>
      <c r="I82" s="50">
        <f t="shared" si="18"/>
        <v>1</v>
      </c>
      <c r="J82" t="str">
        <f>IF(FT!B82&lt;&gt;"",FT!E82,"")</f>
        <v>0 [32.478511]</v>
      </c>
      <c r="K82">
        <f>IF(FT!B82&lt;&gt;"",IF(FT!C82&lt;&gt;"",FT!C82,F82/$M$3*$M$4),"")</f>
        <v>32.478499999999997</v>
      </c>
      <c r="Y82" s="75">
        <f t="shared" si="19"/>
        <v>5.7712510643517065</v>
      </c>
    </row>
    <row r="83" spans="1:25" ht="16.5" customHeight="1">
      <c r="A83" s="50">
        <f t="shared" si="20"/>
        <v>81</v>
      </c>
      <c r="B83" s="50">
        <f t="shared" si="16"/>
        <v>1.577718</v>
      </c>
      <c r="C83" s="50">
        <f>IF(FH!$C$2&gt;0,FH!A83/FH!$C$2,0)</f>
        <v>0</v>
      </c>
      <c r="D83" s="50">
        <f>IF(hist!$D$2&gt;0,hist!B83/hist!$D$2,0)</f>
        <v>0</v>
      </c>
      <c r="E83" s="50">
        <f t="shared" si="17"/>
        <v>0.57300212429304842</v>
      </c>
      <c r="F83">
        <f t="shared" si="21"/>
        <v>81</v>
      </c>
      <c r="G83" s="50">
        <f>IF(FT!A83&lt;&gt;"",FT!A83*10,"")</f>
        <v>4.2353800000000001</v>
      </c>
      <c r="H83" s="50">
        <f>IF(FT!B83&lt;&gt;"",FT!B83*100,"")</f>
        <v>24.140700000000002</v>
      </c>
      <c r="I83" s="50">
        <f t="shared" si="18"/>
        <v>1</v>
      </c>
      <c r="J83" t="str">
        <f>IF(FT!B83&lt;&gt;"",FT!E83,"")</f>
        <v>0 [32.873875]</v>
      </c>
      <c r="K83">
        <f>IF(FT!B83&lt;&gt;"",IF(FT!C83&lt;&gt;"",FT!C83,F83/$M$3*$M$4),"")</f>
        <v>32.873899999999999</v>
      </c>
      <c r="Y83" s="75">
        <f t="shared" si="19"/>
        <v>5.699771921291596</v>
      </c>
    </row>
    <row r="84" spans="1:25" ht="16.5" customHeight="1">
      <c r="A84" s="50">
        <f t="shared" si="20"/>
        <v>82</v>
      </c>
      <c r="B84" s="50">
        <f t="shared" si="16"/>
        <v>1.5971960000000003</v>
      </c>
      <c r="C84" s="50">
        <f>IF(FH!$C$2&gt;0,FH!A84/FH!$C$2,0)</f>
        <v>0</v>
      </c>
      <c r="D84" s="50">
        <f>IF(hist!$D$2&gt;0,hist!B84/hist!$D$2,0)</f>
        <v>0</v>
      </c>
      <c r="E84" s="50">
        <f t="shared" si="17"/>
        <v>0.59957799763216169</v>
      </c>
      <c r="F84">
        <f t="shared" si="21"/>
        <v>82</v>
      </c>
      <c r="G84" s="50">
        <f>IF(FT!A84&lt;&gt;"",FT!A84*10,"")</f>
        <v>4.2268800000000004</v>
      </c>
      <c r="H84" s="50">
        <f>IF(FT!B84&lt;&gt;"",FT!B84*100,"")</f>
        <v>23.934200000000001</v>
      </c>
      <c r="I84" s="50">
        <f t="shared" si="18"/>
        <v>1</v>
      </c>
      <c r="J84" t="str">
        <f>IF(FT!B84&lt;&gt;"",FT!E84,"")</f>
        <v>0 [33.281220]</v>
      </c>
      <c r="K84">
        <f>IF(FT!B84&lt;&gt;"",IF(FT!C84&lt;&gt;"",FT!C84,F84/$M$3*$M$4),"")</f>
        <v>33.281199999999998</v>
      </c>
      <c r="Y84" s="75">
        <f t="shared" si="19"/>
        <v>5.6623798167915806</v>
      </c>
    </row>
    <row r="85" spans="1:25" ht="16.5" customHeight="1">
      <c r="A85" s="50">
        <f t="shared" si="20"/>
        <v>83</v>
      </c>
      <c r="B85" s="50">
        <f t="shared" si="16"/>
        <v>1.6166740000000002</v>
      </c>
      <c r="C85" s="50">
        <f>IF(FH!$C$2&gt;0,FH!A85/FH!$C$2,0)</f>
        <v>0.49093208504957714</v>
      </c>
      <c r="D85" s="50">
        <f>IF(hist!$D$2&gt;0,hist!B85/hist!$D$2,0)</f>
        <v>0.16873432378379613</v>
      </c>
      <c r="E85" s="50">
        <f t="shared" si="17"/>
        <v>0.62604494841279879</v>
      </c>
      <c r="F85">
        <f t="shared" si="21"/>
        <v>83</v>
      </c>
      <c r="G85" s="50">
        <f>IF(FT!A85&lt;&gt;"",FT!A85*10,"")</f>
        <v>4.2167300000000001</v>
      </c>
      <c r="H85" s="50">
        <f>IF(FT!B85&lt;&gt;"",FT!B85*100,"")</f>
        <v>23.822700000000001</v>
      </c>
      <c r="I85" s="50">
        <f t="shared" si="18"/>
        <v>1</v>
      </c>
      <c r="J85" t="str">
        <f>IF(FT!B85&lt;&gt;"",FT!E85,"")</f>
        <v>0 [33.685362]</v>
      </c>
      <c r="K85">
        <f>IF(FT!B85&lt;&gt;"",IF(FT!C85&lt;&gt;"",FT!C85,F85/$M$3*$M$4),"")</f>
        <v>33.685400000000001</v>
      </c>
      <c r="Y85" s="75">
        <f t="shared" si="19"/>
        <v>5.6495673187517346</v>
      </c>
    </row>
    <row r="86" spans="1:25" ht="16.5" customHeight="1">
      <c r="A86" s="50">
        <f t="shared" si="20"/>
        <v>84</v>
      </c>
      <c r="B86" s="50">
        <f t="shared" si="16"/>
        <v>1.6361520000000001</v>
      </c>
      <c r="C86" s="50">
        <f>IF(FH!$C$2&gt;0,FH!A86/FH!$C$2,0)</f>
        <v>0</v>
      </c>
      <c r="D86" s="50">
        <f>IF(hist!$D$2&gt;0,hist!B86/hist!$D$2,0)</f>
        <v>0</v>
      </c>
      <c r="E86" s="50">
        <f t="shared" si="17"/>
        <v>0.65228248407788014</v>
      </c>
      <c r="F86">
        <f t="shared" si="21"/>
        <v>84</v>
      </c>
      <c r="G86" s="50">
        <f>IF(FT!A86&lt;&gt;"",FT!A86*10,"")</f>
        <v>4.2003400000000006</v>
      </c>
      <c r="H86" s="50">
        <f>IF(FT!B86&lt;&gt;"",FT!B86*100,"")</f>
        <v>23.906600000000001</v>
      </c>
      <c r="I86" s="50">
        <f t="shared" si="18"/>
        <v>1</v>
      </c>
      <c r="J86" t="str">
        <f>IF(FT!B86&lt;&gt;"",FT!E86,"")</f>
        <v>0 [34.092980]</v>
      </c>
      <c r="K86">
        <f>IF(FT!B86&lt;&gt;"",IF(FT!C86&lt;&gt;"",FT!C86,F86/$M$3*$M$4),"")</f>
        <v>34.093000000000004</v>
      </c>
      <c r="Y86" s="75">
        <f t="shared" si="19"/>
        <v>5.6915868715389699</v>
      </c>
    </row>
    <row r="87" spans="1:25" ht="16.5" customHeight="1">
      <c r="A87" s="50">
        <f t="shared" si="20"/>
        <v>85</v>
      </c>
      <c r="B87" s="50">
        <f t="shared" si="16"/>
        <v>1.6556299999999999</v>
      </c>
      <c r="C87" s="50">
        <f>IF(FH!$C$2&gt;0,FH!A87/FH!$C$2,0)</f>
        <v>0</v>
      </c>
      <c r="D87" s="50">
        <f>IF(hist!$D$2&gt;0,hist!B87/hist!$D$2,0)</f>
        <v>0</v>
      </c>
      <c r="E87" s="50">
        <f t="shared" si="17"/>
        <v>0.67816643342215455</v>
      </c>
      <c r="F87">
        <f t="shared" si="21"/>
        <v>85</v>
      </c>
      <c r="G87" s="50">
        <f>IF(FT!A87&lt;&gt;"",FT!A87*10,"")</f>
        <v>4.1796199999999999</v>
      </c>
      <c r="H87" s="50">
        <f>IF(FT!B87&lt;&gt;"",FT!B87*100,"")</f>
        <v>24.063800000000001</v>
      </c>
      <c r="I87" s="50">
        <f t="shared" si="18"/>
        <v>1</v>
      </c>
      <c r="J87" t="str">
        <f>IF(FT!B87&lt;&gt;"",FT!E87,"")</f>
        <v>0 [34.505329]</v>
      </c>
      <c r="K87">
        <f>IF(FT!B87&lt;&gt;"",IF(FT!C87&lt;&gt;"",FT!C87,F87/$M$3*$M$4),"")</f>
        <v>34.505299999999998</v>
      </c>
      <c r="Y87" s="75">
        <f t="shared" si="19"/>
        <v>5.7574133533670526</v>
      </c>
    </row>
    <row r="88" spans="1:25" ht="16.5" customHeight="1">
      <c r="A88" s="50">
        <f t="shared" si="20"/>
        <v>86</v>
      </c>
      <c r="B88" s="50">
        <f t="shared" si="16"/>
        <v>1.6751080000000003</v>
      </c>
      <c r="C88" s="50">
        <f>IF(FH!$C$2&gt;0,FH!A88/FH!$C$2,0)</f>
        <v>0.49063962832526808</v>
      </c>
      <c r="D88" s="50">
        <f>IF(hist!$D$2&gt;0,hist!B88/hist!$D$2,0)</f>
        <v>0.16118158784825753</v>
      </c>
      <c r="E88" s="50">
        <f t="shared" si="17"/>
        <v>0.70356987607920085</v>
      </c>
      <c r="F88">
        <f t="shared" si="21"/>
        <v>86</v>
      </c>
      <c r="G88" s="50">
        <f>IF(FT!A88&lt;&gt;"",FT!A88*10,"")</f>
        <v>4.1573700000000002</v>
      </c>
      <c r="H88" s="50">
        <f>IF(FT!B88&lt;&gt;"",FT!B88*100,"")</f>
        <v>24.276900000000001</v>
      </c>
      <c r="I88" s="50">
        <f t="shared" si="18"/>
        <v>1</v>
      </c>
      <c r="J88" t="str">
        <f>IF(FT!B88&lt;&gt;"",FT!E88,"")</f>
        <v>0 [34.908231]</v>
      </c>
      <c r="K88">
        <f>IF(FT!B88&lt;&gt;"",IF(FT!C88&lt;&gt;"",FT!C88,F88/$M$3*$M$4),"")</f>
        <v>34.908200000000001</v>
      </c>
      <c r="Y88" s="75">
        <f t="shared" si="19"/>
        <v>5.839485059063783</v>
      </c>
    </row>
    <row r="89" spans="1:25" ht="16.5" customHeight="1">
      <c r="A89" s="50">
        <f t="shared" si="20"/>
        <v>87</v>
      </c>
      <c r="B89" s="50">
        <f t="shared" si="16"/>
        <v>1.6945860000000001</v>
      </c>
      <c r="C89" s="50">
        <f>IF(FH!$C$2&gt;0,FH!A89/FH!$C$2,0)</f>
        <v>0</v>
      </c>
      <c r="D89" s="50">
        <f>IF(hist!$D$2&gt;0,hist!B89/hist!$D$2,0)</f>
        <v>0</v>
      </c>
      <c r="E89" s="50">
        <f t="shared" si="17"/>
        <v>0.72836413985313209</v>
      </c>
      <c r="F89">
        <f t="shared" si="21"/>
        <v>87</v>
      </c>
      <c r="G89" s="50">
        <f>IF(FT!A89&lt;&gt;"",FT!A89*10,"")</f>
        <v>4.1359899999999996</v>
      </c>
      <c r="H89" s="50">
        <f>IF(FT!B89&lt;&gt;"",FT!B89*100,"")</f>
        <v>24.4621</v>
      </c>
      <c r="I89" s="50">
        <f t="shared" si="18"/>
        <v>1</v>
      </c>
      <c r="J89" t="str">
        <f>IF(FT!B89&lt;&gt;"",FT!E89,"")</f>
        <v>0 [35.312763]</v>
      </c>
      <c r="K89">
        <f>IF(FT!B89&lt;&gt;"",IF(FT!C89&lt;&gt;"",FT!C89,F89/$M$3*$M$4),"")</f>
        <v>35.312800000000003</v>
      </c>
      <c r="Y89" s="75">
        <f t="shared" si="19"/>
        <v>5.914448535900716</v>
      </c>
    </row>
    <row r="90" spans="1:25" ht="16.5" customHeight="1">
      <c r="A90" s="50">
        <f t="shared" si="20"/>
        <v>88</v>
      </c>
      <c r="B90" s="50">
        <f t="shared" si="16"/>
        <v>1.714064</v>
      </c>
      <c r="C90" s="50">
        <f>IF(FH!$C$2&gt;0,FH!A90/FH!$C$2,0)</f>
        <v>0.52306368179303198</v>
      </c>
      <c r="D90" s="50">
        <f>IF(hist!$D$2&gt;0,hist!B90/hist!$D$2,0)</f>
        <v>0.15426498223840751</v>
      </c>
      <c r="E90" s="50">
        <f t="shared" si="17"/>
        <v>0.75241985555330426</v>
      </c>
      <c r="F90">
        <f t="shared" si="21"/>
        <v>88</v>
      </c>
      <c r="G90" s="50">
        <f>IF(FT!A90&lt;&gt;"",FT!A90*10,"")</f>
        <v>4.1139700000000001</v>
      </c>
      <c r="H90" s="50">
        <f>IF(FT!B90&lt;&gt;"",FT!B90*100,"")</f>
        <v>24.665200000000002</v>
      </c>
      <c r="I90" s="50">
        <f t="shared" si="18"/>
        <v>1</v>
      </c>
      <c r="J90" t="str">
        <f>IF(FT!B90&lt;&gt;"",FT!E90,"")</f>
        <v>0 [35.716681]</v>
      </c>
      <c r="K90">
        <f>IF(FT!B90&lt;&gt;"",IF(FT!C90&lt;&gt;"",FT!C90,F90/$M$3*$M$4),"")</f>
        <v>35.716700000000003</v>
      </c>
      <c r="Y90" s="75">
        <f t="shared" si="19"/>
        <v>5.9954739582447125</v>
      </c>
    </row>
    <row r="91" spans="1:25" ht="16.5" customHeight="1">
      <c r="A91" s="50">
        <f t="shared" si="20"/>
        <v>89</v>
      </c>
      <c r="B91" s="50">
        <f t="shared" si="16"/>
        <v>1.7335419999999999</v>
      </c>
      <c r="C91" s="50">
        <f>IF(FH!$C$2&gt;0,FH!A91/FH!$C$2,0)</f>
        <v>0</v>
      </c>
      <c r="D91" s="50">
        <f>IF(hist!$D$2&gt;0,hist!B91/hist!$D$2,0)</f>
        <v>0</v>
      </c>
      <c r="E91" s="50">
        <f t="shared" si="17"/>
        <v>0.77560805771617913</v>
      </c>
      <c r="F91">
        <f t="shared" si="21"/>
        <v>89</v>
      </c>
      <c r="G91" s="50">
        <f>IF(FT!A91&lt;&gt;"",FT!A91*10,"")</f>
        <v>4.09389</v>
      </c>
      <c r="H91" s="50">
        <f>IF(FT!B91&lt;&gt;"",FT!B91*100,"")</f>
        <v>24.832599999999999</v>
      </c>
      <c r="I91" s="50">
        <f t="shared" si="18"/>
        <v>1</v>
      </c>
      <c r="J91" t="str">
        <f>IF(FT!B91&lt;&gt;"",FT!E91,"")</f>
        <v>0 [36.122887]</v>
      </c>
      <c r="K91">
        <f>IF(FT!B91&lt;&gt;"",IF(FT!C91&lt;&gt;"",FT!C91,F91/$M$3*$M$4),"")</f>
        <v>36.122900000000001</v>
      </c>
      <c r="Y91" s="75">
        <f t="shared" si="19"/>
        <v>6.0657711858403616</v>
      </c>
    </row>
    <row r="92" spans="1:25" ht="16.5" customHeight="1">
      <c r="A92" s="50">
        <f t="shared" si="20"/>
        <v>90</v>
      </c>
      <c r="B92" s="50">
        <f t="shared" si="16"/>
        <v>1.7530200000000002</v>
      </c>
      <c r="C92" s="50">
        <f>IF(FH!$C$2&gt;0,FH!A92/FH!$C$2,0)</f>
        <v>0</v>
      </c>
      <c r="D92" s="50">
        <f>IF(hist!$D$2&gt;0,hist!B92/hist!$D$2,0)</f>
        <v>0</v>
      </c>
      <c r="E92" s="50">
        <f t="shared" si="17"/>
        <v>0.79780131847871105</v>
      </c>
      <c r="F92">
        <f t="shared" si="21"/>
        <v>90</v>
      </c>
      <c r="G92" s="50">
        <f>IF(FT!A92&lt;&gt;"",FT!A92*10,"")</f>
        <v>4.0788700000000002</v>
      </c>
      <c r="H92" s="50">
        <f>IF(FT!B92&lt;&gt;"",FT!B92*100,"")</f>
        <v>25.028099999999998</v>
      </c>
      <c r="I92" s="50">
        <f t="shared" si="18"/>
        <v>1</v>
      </c>
      <c r="J92" t="str">
        <f>IF(FT!B92&lt;&gt;"",FT!E92,"")</f>
        <v>0 [36.532400]</v>
      </c>
      <c r="K92">
        <f>IF(FT!B92&lt;&gt;"",IF(FT!C92&lt;&gt;"",FT!C92,F92/$M$3*$M$4),"")</f>
        <v>36.532400000000003</v>
      </c>
      <c r="Y92" s="75">
        <f t="shared" si="19"/>
        <v>6.1360376771017453</v>
      </c>
    </row>
    <row r="93" spans="1:25" ht="16.5" customHeight="1">
      <c r="A93" s="50">
        <f t="shared" si="20"/>
        <v>91</v>
      </c>
      <c r="B93" s="50">
        <f t="shared" si="16"/>
        <v>1.7724980000000001</v>
      </c>
      <c r="C93" s="50">
        <f>IF(FH!$C$2&gt;0,FH!A93/FH!$C$2,0)</f>
        <v>0.46902944766956783</v>
      </c>
      <c r="D93" s="50">
        <f>IF(hist!$D$2&gt;0,hist!B93/hist!$D$2,0)</f>
        <v>0.14653529226640041</v>
      </c>
      <c r="E93" s="50">
        <f t="shared" si="17"/>
        <v>0.8188749009296582</v>
      </c>
      <c r="F93">
        <f t="shared" si="21"/>
        <v>91</v>
      </c>
      <c r="G93" s="50">
        <f>IF(FT!A93&lt;&gt;"",FT!A93*10,"")</f>
        <v>4.0691699999999997</v>
      </c>
      <c r="H93" s="50">
        <f>IF(FT!B93&lt;&gt;"",FT!B93*100,"")</f>
        <v>25.1172</v>
      </c>
      <c r="I93" s="50">
        <f t="shared" si="18"/>
        <v>1</v>
      </c>
      <c r="J93" t="str">
        <f>IF(FT!B93&lt;&gt;"",FT!E93,"")</f>
        <v>0 [36.940741]</v>
      </c>
      <c r="K93">
        <f>IF(FT!B93&lt;&gt;"",IF(FT!C93&lt;&gt;"",FT!C93,F93/$M$3*$M$4),"")</f>
        <v>36.9407</v>
      </c>
      <c r="Y93" s="75">
        <f t="shared" si="19"/>
        <v>6.1725609890960573</v>
      </c>
    </row>
    <row r="94" spans="1:25" ht="16.5" customHeight="1">
      <c r="A94" s="50">
        <f t="shared" si="20"/>
        <v>92</v>
      </c>
      <c r="B94" s="50">
        <f t="shared" si="16"/>
        <v>1.791976</v>
      </c>
      <c r="C94" s="50">
        <f>IF(FH!$C$2&gt;0,FH!A94/FH!$C$2,0)</f>
        <v>0</v>
      </c>
      <c r="D94" s="50">
        <f>IF(hist!$D$2&gt;0,hist!B94/hist!$D$2,0)</f>
        <v>0</v>
      </c>
      <c r="E94" s="50">
        <f t="shared" si="17"/>
        <v>0.83870791753359852</v>
      </c>
      <c r="F94">
        <f t="shared" si="21"/>
        <v>92</v>
      </c>
      <c r="G94" s="50">
        <f>IF(FT!A94&lt;&gt;"",FT!A94*10,"")</f>
        <v>4.0598099999999997</v>
      </c>
      <c r="H94" s="50">
        <f>IF(FT!B94&lt;&gt;"",FT!B94*100,"")</f>
        <v>25.209500000000002</v>
      </c>
      <c r="I94" s="50">
        <f t="shared" si="18"/>
        <v>1</v>
      </c>
      <c r="J94" t="str">
        <f>IF(FT!B94&lt;&gt;"",FT!E94,"")</f>
        <v>0 [37.356523]</v>
      </c>
      <c r="K94">
        <f>IF(FT!B94&lt;&gt;"",IF(FT!C94&lt;&gt;"",FT!C94,F94/$M$3*$M$4),"")</f>
        <v>37.356499999999997</v>
      </c>
      <c r="Y94" s="75">
        <f t="shared" si="19"/>
        <v>6.2095270468322417</v>
      </c>
    </row>
    <row r="95" spans="1:25" ht="16.5" customHeight="1">
      <c r="A95" s="50">
        <f t="shared" si="20"/>
        <v>93</v>
      </c>
      <c r="B95" s="50">
        <f t="shared" si="16"/>
        <v>1.8114539999999999</v>
      </c>
      <c r="C95" s="50">
        <f>IF(FH!$C$2&gt;0,FH!A95/FH!$C$2,0)</f>
        <v>0.43917778382793354</v>
      </c>
      <c r="D95" s="50">
        <f>IF(hist!$D$2&gt;0,hist!B95/hist!$D$2,0)</f>
        <v>0.13775409626614887</v>
      </c>
      <c r="E95" s="50">
        <f t="shared" si="17"/>
        <v>0.85718447871797665</v>
      </c>
      <c r="F95">
        <f t="shared" si="21"/>
        <v>93</v>
      </c>
      <c r="G95" s="50">
        <f>IF(FT!A95&lt;&gt;"",FT!A95*10,"")</f>
        <v>4.0701400000000003</v>
      </c>
      <c r="H95" s="50">
        <f>IF(FT!B95&lt;&gt;"",FT!B95*100,"")</f>
        <v>25.130999999999997</v>
      </c>
      <c r="I95" s="50">
        <f t="shared" si="18"/>
        <v>1</v>
      </c>
      <c r="J95" t="str">
        <f>IF(FT!B95&lt;&gt;"",FT!E95,"")</f>
        <v>0 [37.761503]</v>
      </c>
      <c r="K95">
        <f>IF(FT!B95&lt;&gt;"",IF(FT!C95&lt;&gt;"",FT!C95,F95/$M$3*$M$4),"")</f>
        <v>37.761499999999998</v>
      </c>
      <c r="Y95" s="75">
        <f t="shared" si="19"/>
        <v>6.174480484700771</v>
      </c>
    </row>
    <row r="96" spans="1:25" ht="16.5" customHeight="1">
      <c r="A96" s="50">
        <f t="shared" si="20"/>
        <v>94</v>
      </c>
      <c r="B96" s="50">
        <f t="shared" si="16"/>
        <v>1.8309320000000002</v>
      </c>
      <c r="C96" s="50">
        <f>IF(FH!$C$2&gt;0,FH!A96/FH!$C$2,0)</f>
        <v>0</v>
      </c>
      <c r="D96" s="50">
        <f>IF(hist!$D$2&gt;0,hist!B96/hist!$D$2,0)</f>
        <v>0</v>
      </c>
      <c r="E96" s="50">
        <f t="shared" si="17"/>
        <v>0.87419481645283426</v>
      </c>
      <c r="F96">
        <f t="shared" si="21"/>
        <v>94</v>
      </c>
      <c r="G96" s="50">
        <f>IF(FT!A96&lt;&gt;"",FT!A96*10,"")</f>
        <v>4.0657500000000004</v>
      </c>
      <c r="H96" s="50">
        <f>IF(FT!B96&lt;&gt;"",FT!B96*100,"")</f>
        <v>25.032399999999999</v>
      </c>
      <c r="I96" s="50">
        <f t="shared" si="18"/>
        <v>1</v>
      </c>
      <c r="J96" t="str">
        <f>IF(FT!B96&lt;&gt;"",FT!E96,"")</f>
        <v>0 [38.172533]</v>
      </c>
      <c r="K96">
        <f>IF(FT!B96&lt;&gt;"",IF(FT!C96&lt;&gt;"",FT!C96,F96/$M$3*$M$4),"")</f>
        <v>38.172499999999999</v>
      </c>
      <c r="Y96" s="75">
        <f t="shared" si="19"/>
        <v>6.1568960216442221</v>
      </c>
    </row>
    <row r="97" spans="1:25" ht="16.5" customHeight="1">
      <c r="A97" s="50">
        <f t="shared" si="20"/>
        <v>95</v>
      </c>
      <c r="B97" s="50">
        <f t="shared" si="16"/>
        <v>1.8504100000000001</v>
      </c>
      <c r="C97" s="50">
        <f>IF(FH!$C$2&gt;0,FH!A97/FH!$C$2,0)</f>
        <v>0</v>
      </c>
      <c r="D97" s="50">
        <f>IF(hist!$D$2&gt;0,hist!B97/hist!$D$2,0)</f>
        <v>0</v>
      </c>
      <c r="E97" s="50">
        <f t="shared" si="17"/>
        <v>0.88963636764769927</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1.869888</v>
      </c>
      <c r="C98" s="50">
        <f>IF(FH!$C$2&gt;0,FH!A98/FH!$C$2,0)</f>
        <v>0.44097819309169795</v>
      </c>
      <c r="D98" s="50">
        <f>IF(hist!$D$2&gt;0,hist!B98/hist!$D$2,0)</f>
        <v>0.13119895601956486</v>
      </c>
      <c r="E98" s="50">
        <f t="shared" si="17"/>
        <v>0.90341480244702821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1.8893660000000001</v>
      </c>
      <c r="C99" s="50">
        <f>IF(FH!$C$2&gt;0,FH!A99/FH!$C$2,0)</f>
        <v>0</v>
      </c>
      <c r="D99" s="50">
        <f>IF(hist!$D$2&gt;0,hist!B99/hist!$D$2,0)</f>
        <v>0</v>
      </c>
      <c r="E99" s="50">
        <f t="shared" si="17"/>
        <v>0.91544498302564348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1.9088440000000002</v>
      </c>
      <c r="C100" s="50">
        <f>IF(FH!$C$2&gt;0,FH!A100/FH!$C$2,0)</f>
        <v>0.41276797554956396</v>
      </c>
      <c r="D100" s="50">
        <f>IF(hist!$D$2&gt;0,hist!B100/hist!$D$2,0)</f>
        <v>0.12400345636760475</v>
      </c>
      <c r="E100" s="50">
        <f t="shared" si="17"/>
        <v>0.92565183926422456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1.9283220000000001</v>
      </c>
      <c r="C101" s="50">
        <f>IF(FH!$C$2&gt;0,FH!A101/FH!$C$2,0)</f>
        <v>0</v>
      </c>
      <c r="D101" s="50">
        <f>IF(hist!$D$2&gt;0,hist!B101/hist!$D$2,0)</f>
        <v>0</v>
      </c>
      <c r="E101" s="50">
        <f t="shared" si="17"/>
        <v>0.93397114871181863</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1.9478</v>
      </c>
      <c r="C102" s="50">
        <f>IF(FH!$C$2&gt;0,FH!A102/FH!$C$2,0)</f>
        <v>0</v>
      </c>
      <c r="D102" s="50">
        <f>IF(hist!$D$2&gt;0,hist!B102/hist!$D$2,0)</f>
        <v>0</v>
      </c>
      <c r="E102" s="50">
        <f t="shared" si="17"/>
        <v>0.94035020950178927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1.9672780000000001</v>
      </c>
      <c r="C103" s="50">
        <f>IF(FH!$C$2&gt;0,FH!A103/FH!$C$2,0)</f>
        <v>0.44796026804141814</v>
      </c>
      <c r="D103" s="50">
        <f>IF(hist!$D$2&gt;0,hist!B103/hist!$D$2,0)</f>
        <v>0.11608505101325288</v>
      </c>
      <c r="E103" s="50">
        <f t="shared" si="17"/>
        <v>0.94474839635858987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1.9867560000000002</v>
      </c>
      <c r="C104" s="50">
        <f>IF(FH!$C$2&gt;0,FH!A104/FH!$C$2,0)</f>
        <v>0</v>
      </c>
      <c r="D104" s="50">
        <f>IF(hist!$D$2&gt;0,hist!B104/hist!$D$2,0)</f>
        <v>0</v>
      </c>
      <c r="E104" s="50">
        <f t="shared" si="17"/>
        <v>0.94713759148941845</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2.0062340000000001</v>
      </c>
      <c r="C105" s="50">
        <f>IF(FH!$C$2&gt;0,FH!A105/FH!$C$2,0)</f>
        <v>0</v>
      </c>
      <c r="D105" s="50">
        <f>IF(hist!$D$2&gt;0,hist!B105/hist!$D$2,0)</f>
        <v>0</v>
      </c>
      <c r="E105" s="50">
        <f t="shared" si="17"/>
        <v>0.94750248396706682</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2.025712</v>
      </c>
      <c r="C106" s="50">
        <f>IF(FH!$C$2&gt;0,FH!A106/FH!$C$2,0)</f>
        <v>0.48887347074993631</v>
      </c>
      <c r="D106" s="50">
        <f>IF(hist!$D$2&gt;0,hist!B106/hist!$D$2,0)</f>
        <v>0.1084884978082899</v>
      </c>
      <c r="E106" s="50">
        <f t="shared" si="17"/>
        <v>0.94584073314442263</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2.0451899999999998</v>
      </c>
      <c r="C107" s="50">
        <f>IF(FH!$C$2&gt;0,FH!A107/FH!$C$2,0)</f>
        <v>0</v>
      </c>
      <c r="D107" s="50">
        <f>IF(hist!$D$2&gt;0,hist!B107/hist!$D$2,0)</f>
        <v>0</v>
      </c>
      <c r="E107" s="50">
        <f t="shared" si="17"/>
        <v>0.94216299366057465</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2.0646680000000002</v>
      </c>
      <c r="C108" s="50">
        <f>IF(FH!$C$2&gt;0,FH!A108/FH!$C$2,0)</f>
        <v>0.57301757375091111</v>
      </c>
      <c r="D108" s="50">
        <f>IF(hist!$D$2&gt;0,hist!B108/hist!$D$2,0)</f>
        <v>0.1003628091595927</v>
      </c>
      <c r="E108" s="50">
        <f t="shared" si="17"/>
        <v>0.93649280166478055</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2.0841460000000001</v>
      </c>
      <c r="C109" s="50">
        <f>IF(FH!$C$2&gt;0,FH!A109/FH!$C$2,0)</f>
        <v>0</v>
      </c>
      <c r="D109" s="50">
        <f>IF(hist!$D$2&gt;0,hist!B109/hist!$D$2,0)</f>
        <v>0</v>
      </c>
      <c r="E109" s="50">
        <f t="shared" si="17"/>
        <v>0.92886632395803059</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2.1036239999999999</v>
      </c>
      <c r="C110" s="50">
        <f>IF(FH!$C$2&gt;0,FH!A110/FH!$C$2,0)</f>
        <v>0</v>
      </c>
      <c r="D110" s="50">
        <f>IF(hist!$D$2&gt;0,hist!B110/hist!$D$2,0)</f>
        <v>0</v>
      </c>
      <c r="E110" s="50">
        <f t="shared" si="17"/>
        <v>0.91933197379279807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2.1231019999999998</v>
      </c>
      <c r="C111" s="50">
        <f>IF(FH!$C$2&gt;0,FH!A111/FH!$C$2,0)</f>
        <v>0.64829839368363729</v>
      </c>
      <c r="D111" s="50">
        <f>IF(hist!$D$2&gt;0,hist!B111/hist!$D$2,0)</f>
        <v>9.3299595453911172E-2</v>
      </c>
      <c r="E111" s="50">
        <f t="shared" si="17"/>
        <v>0.90794989904076429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2.1425800000000002</v>
      </c>
      <c r="C112" s="50">
        <f>IF(FH!$C$2&gt;0,FH!A112/FH!$C$2,0)</f>
        <v>0</v>
      </c>
      <c r="D112" s="50">
        <f>IF(hist!$D$2&gt;0,hist!B112/hist!$D$2,0)</f>
        <v>0</v>
      </c>
      <c r="E112" s="50">
        <f t="shared" si="17"/>
        <v>0.89479135029847401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2.162058</v>
      </c>
      <c r="C113" s="50">
        <f>IF(FH!$C$2&gt;0,FH!A113/FH!$C$2,0)</f>
        <v>0.56434135759640969</v>
      </c>
      <c r="D113" s="50">
        <f>IF(hist!$D$2&gt;0,hist!B113/hist!$D$2,0)</f>
        <v>8.6478198355999084E-2</v>
      </c>
      <c r="E113" s="50">
        <f t="shared" si="17"/>
        <v>0.87993793821721455</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2.1815359999999999</v>
      </c>
      <c r="C114" s="50">
        <f>IF(FH!$C$2&gt;0,FH!A114/FH!$C$2,0)</f>
        <v>0</v>
      </c>
      <c r="D114" s="50">
        <f>IF(hist!$D$2&gt;0,hist!B114/hist!$D$2,0)</f>
        <v>0</v>
      </c>
      <c r="E114" s="50">
        <f t="shared" si="17"/>
        <v>0.86348079088441698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2.2010139999999998</v>
      </c>
      <c r="C115" s="50">
        <f>IF(FH!$C$2&gt;0,FH!A115/FH!$C$2,0)</f>
        <v>0</v>
      </c>
      <c r="D115" s="50">
        <f>IF(hist!$D$2&gt;0,hist!B115/hist!$D$2,0)</f>
        <v>0</v>
      </c>
      <c r="E115" s="50">
        <f t="shared" si="17"/>
        <v>0.84551962342214748</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2.2204920000000001</v>
      </c>
      <c r="C116" s="50">
        <f>IF(FH!$C$2&gt;0,FH!A116/FH!$C$2,0)</f>
        <v>0.59667670797361738</v>
      </c>
      <c r="D116" s="50">
        <f>IF(hist!$D$2&gt;0,hist!B116/hist!$D$2,0)</f>
        <v>7.9476502328216805E-2</v>
      </c>
      <c r="E116" s="50">
        <f t="shared" si="17"/>
        <v>0.82616173308094321</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2.23997</v>
      </c>
      <c r="C117" s="50">
        <f>IF(FH!$C$2&gt;0,FH!A117/FH!$C$2,0)</f>
        <v>0</v>
      </c>
      <c r="D117" s="50">
        <f>IF(hist!$D$2&gt;0,hist!B117/hist!$D$2,0)</f>
        <v>0</v>
      </c>
      <c r="E117" s="50">
        <f t="shared" si="17"/>
        <v>0.80552093397670343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2.2594479999999999</v>
      </c>
      <c r="C118" s="50">
        <f>IF(FH!$C$2&gt;0,FH!A118/FH!$C$2,0)</f>
        <v>0.65115445754986256</v>
      </c>
      <c r="D118" s="50">
        <f>IF(hist!$D$2&gt;0,hist!B118/hist!$D$2,0)</f>
        <v>7.3279440844596769E-2</v>
      </c>
      <c r="E118" s="50">
        <f t="shared" si="17"/>
        <v>0.78371644623226233</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2.2789260000000002</v>
      </c>
      <c r="C119" s="50">
        <f>IF(FH!$C$2&gt;0,FH!A119/FH!$C$2,0)</f>
        <v>0</v>
      </c>
      <c r="D119" s="50">
        <f>IF(hist!$D$2&gt;0,hist!B119/hist!$D$2,0)</f>
        <v>0</v>
      </c>
      <c r="E119" s="50">
        <f t="shared" si="17"/>
        <v>0.76087175463707724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2.2984040000000001</v>
      </c>
      <c r="C120" s="50">
        <f>IF(FH!$C$2&gt;0,FH!A120/FH!$C$2,0)</f>
        <v>0</v>
      </c>
      <c r="D120" s="50">
        <f>IF(hist!$D$2&gt;0,hist!B120/hist!$D$2,0)</f>
        <v>0</v>
      </c>
      <c r="E120" s="50">
        <f t="shared" si="17"/>
        <v>0.73711345202713296</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2.317882</v>
      </c>
      <c r="C121" s="50">
        <f>IF(FH!$C$2&gt;0,FH!A121/FH!$C$2,0)</f>
        <v>0.68868903858145314</v>
      </c>
      <c r="D121" s="50">
        <f>IF(hist!$D$2&gt;0,hist!B121/hist!$D$2,0)</f>
        <v>6.7328416707053557E-2</v>
      </c>
      <c r="E121" s="50">
        <f t="shared" si="17"/>
        <v>0.71257008241733899</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2.3373599999999999</v>
      </c>
      <c r="C122" s="50">
        <f>IF(FH!$C$2&gt;0,FH!A122/FH!$C$2,0)</f>
        <v>0</v>
      </c>
      <c r="D122" s="50">
        <f>IF(hist!$D$2&gt;0,hist!B122/hist!$D$2,0)</f>
        <v>0</v>
      </c>
      <c r="E122" s="50">
        <f t="shared" si="17"/>
        <v>0.68737099850033112</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2.3568380000000002</v>
      </c>
      <c r="C123" s="50">
        <f>IF(FH!$C$2&gt;0,FH!A123/FH!$C$2,0)</f>
        <v>0</v>
      </c>
      <c r="D123" s="50">
        <f>IF(hist!$D$2&gt;0,hist!B123/hist!$D$2,0)</f>
        <v>0</v>
      </c>
      <c r="E123" s="50">
        <f t="shared" si="17"/>
        <v>0.66164524747351472</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2.3763160000000001</v>
      </c>
      <c r="C124" s="50">
        <f>IF(FH!$C$2&gt;0,FH!A124/FH!$C$2,0)</f>
        <v>0.78857837928036323</v>
      </c>
      <c r="D124" s="50">
        <f>IF(hist!$D$2&gt;0,hist!B124/hist!$D$2,0)</f>
        <v>6.2072504793561731E-2</v>
      </c>
      <c r="E124" s="50">
        <f t="shared" si="17"/>
        <v>0.63552049828985158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2.395794</v>
      </c>
      <c r="C125" s="50">
        <f>IF(FH!$C$2&gt;0,FH!A125/FH!$C$2,0)</f>
        <v>0</v>
      </c>
      <c r="D125" s="50">
        <f>IF(hist!$D$2&gt;0,hist!B125/hist!$D$2,0)</f>
        <v>0</v>
      </c>
      <c r="E125" s="50">
        <f t="shared" si="17"/>
        <v>0.60912202237049773</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2.4152720000000003</v>
      </c>
      <c r="C126" s="50">
        <f>IF(FH!$C$2&gt;0,FH!A126/FH!$C$2,0)</f>
        <v>0.80782870642790028</v>
      </c>
      <c r="D126" s="50">
        <f>IF(hist!$D$2&gt;0,hist!B126/hist!$D$2,0)</f>
        <v>5.6037224376091675E-2</v>
      </c>
      <c r="E126" s="50">
        <f t="shared" si="17"/>
        <v>0.5825717385955077</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2.4347500000000002</v>
      </c>
      <c r="C127" s="50">
        <f>IF(FH!$C$2&gt;0,FH!A127/FH!$C$2,0)</f>
        <v>0</v>
      </c>
      <c r="D127" s="50">
        <f>IF(hist!$D$2&gt;0,hist!B127/hist!$D$2,0)</f>
        <v>0</v>
      </c>
      <c r="E127" s="50">
        <f t="shared" si="17"/>
        <v>0.55598733203137529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2.4542280000000001</v>
      </c>
      <c r="C128" s="50">
        <f>IF(FH!$C$2&gt;0,FH!A128/FH!$C$2,0)</f>
        <v>0</v>
      </c>
      <c r="D128" s="50">
        <f>IF(hist!$D$2&gt;0,hist!B128/hist!$D$2,0)</f>
        <v>0</v>
      </c>
      <c r="E128" s="50">
        <f t="shared" si="17"/>
        <v>0.5294814543919919</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2.473706</v>
      </c>
      <c r="C129" s="50">
        <f>IF(FH!$C$2&gt;0,FH!A129/FH!$C$2,0)</f>
        <v>0.826494120126819</v>
      </c>
      <c r="D129" s="50">
        <f>IF(hist!$D$2&gt;0,hist!B129/hist!$D$2,0)</f>
        <v>5.1357626751920245E-2</v>
      </c>
      <c r="E129" s="50">
        <f t="shared" si="17"/>
        <v>0.50316101269441349</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2.4931840000000003</v>
      </c>
      <c r="C130" s="50">
        <f>IF(FH!$C$2&gt;0,FH!A130/FH!$C$2,0)</f>
        <v>0</v>
      </c>
      <c r="D130" s="50">
        <f>IF(hist!$D$2&gt;0,hist!B130/hist!$D$2,0)</f>
        <v>0</v>
      </c>
      <c r="E130" s="50">
        <f t="shared" si="17"/>
        <v>0.47712655099452772</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2.5126620000000002</v>
      </c>
      <c r="C131" s="50">
        <f>IF(FH!$C$2&gt;0,FH!A131/FH!$C$2,0)</f>
        <v>0.90691444982127634</v>
      </c>
      <c r="D131" s="50">
        <f>IF(hist!$D$2&gt;0,hist!B131/hist!$D$2,0)</f>
        <v>4.6220512773159451E-2</v>
      </c>
      <c r="E131" s="50">
        <f t="shared" ref="E131:E194" si="23">NORMDIST(B131,2,0.421,FALSE)</f>
        <v>0.45147172850179657</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2.5321400000000001</v>
      </c>
      <c r="C132" s="50">
        <f>IF(FH!$C$2&gt;0,FH!A132/FH!$C$2,0)</f>
        <v>0</v>
      </c>
      <c r="D132" s="50">
        <f>IF(hist!$D$2&gt;0,hist!B132/hist!$D$2,0)</f>
        <v>0</v>
      </c>
      <c r="E132" s="50">
        <f t="shared" si="23"/>
        <v>0.42628289580682605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2.5516179999999999</v>
      </c>
      <c r="C133" s="50">
        <f>IF(FH!$C$2&gt;0,FH!A133/FH!$C$2,0)</f>
        <v>0</v>
      </c>
      <c r="D133" s="50">
        <f>IF(hist!$D$2&gt;0,hist!B133/hist!$D$2,0)</f>
        <v>0</v>
      </c>
      <c r="E133" s="50">
        <f t="shared" si="23"/>
        <v>0.4016387694389818</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2.5710960000000003</v>
      </c>
      <c r="C134" s="50">
        <f>IF(FH!$C$2&gt;0,FH!A134/FH!$C$2,0)</f>
        <v>0.93891782229521437</v>
      </c>
      <c r="D134" s="50">
        <f>IF(hist!$D$2&gt;0,hist!B134/hist!$D$2,0)</f>
        <v>4.1697632997445146E-2</v>
      </c>
      <c r="E134" s="50">
        <f t="shared" si="23"/>
        <v>0.37761020352943447</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2.5905740000000002</v>
      </c>
      <c r="C135" s="50">
        <f>IF(FH!$C$2&gt;0,FH!A135/FH!$C$2,0)</f>
        <v>0</v>
      </c>
      <c r="D135" s="50">
        <f>IF(hist!$D$2&gt;0,hist!B135/hist!$D$2,0)</f>
        <v>0</v>
      </c>
      <c r="E135" s="50">
        <f t="shared" si="23"/>
        <v>0.35426005601099464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2.610052</v>
      </c>
      <c r="C136" s="50">
        <f>IF(FH!$C$2&gt;0,FH!A136/FH!$C$2,0)</f>
        <v>1</v>
      </c>
      <c r="D136" s="50">
        <f>IF(hist!$D$2&gt;0,hist!B136/hist!$D$2,0)</f>
        <v>3.6868899839285797E-2</v>
      </c>
      <c r="E136" s="50">
        <f t="shared" si="23"/>
        <v>0.33164314555952573</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2.6295300000000004</v>
      </c>
      <c r="C137" s="50">
        <f>IF(FH!$C$2&gt;0,FH!A137/FH!$C$2,0)</f>
        <v>0</v>
      </c>
      <c r="D137" s="50">
        <f>IF(hist!$D$2&gt;0,hist!B137/hist!$D$2,0)</f>
        <v>0</v>
      </c>
      <c r="E137" s="50">
        <f t="shared" si="23"/>
        <v>0.30980629438892182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2.6684860000000001</v>
      </c>
      <c r="C139" s="50">
        <f>IF(FH!$C$2&gt;0,FH!A139/FH!$C$2,0)</f>
        <v>0.9841300510262333</v>
      </c>
      <c r="D139" s="50">
        <f>IF(hist!$D$2&gt;0,hist!B139/hist!$D$2,0)</f>
        <v>3.2546546840072951E-2</v>
      </c>
      <c r="E139" s="50">
        <f t="shared" si="23"/>
        <v>0.26862088671207501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2.7269200000000002</v>
      </c>
      <c r="C142" s="50">
        <f>IF(FH!$C$2&gt;0,FH!A142/FH!$C$2,0)</f>
        <v>0.97277429893819767</v>
      </c>
      <c r="D142" s="50">
        <f>IF(hist!$D$2&gt;0,hist!B142/hist!$D$2,0)</f>
        <v>2.8245264166876852E-2</v>
      </c>
      <c r="E142" s="50">
        <f t="shared" si="23"/>
        <v>0.21342332706898687</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2.7658760000000004</v>
      </c>
      <c r="C144" s="50">
        <f>IF(FH!$C$2&gt;0,FH!A144/FH!$C$2,0)</f>
        <v>0.96242853253471283</v>
      </c>
      <c r="D144" s="50">
        <f>IF(hist!$D$2&gt;0,hist!B144/hist!$D$2,0)</f>
        <v>2.5026667600567581E-2</v>
      </c>
      <c r="E144" s="50">
        <f t="shared" si="23"/>
        <v>0.18113198838997355</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2.8243100000000001</v>
      </c>
      <c r="C147" s="50">
        <f>IF(FH!$C$2&gt;0,FH!A147/FH!$C$2,0)</f>
        <v>0.95751912385937477</v>
      </c>
      <c r="D147" s="50">
        <f>IF(hist!$D$2&gt;0,hist!B147/hist!$D$2,0)</f>
        <v>2.1034599885978344E-2</v>
      </c>
      <c r="E147" s="50">
        <f t="shared" si="23"/>
        <v>0.13936472221602447</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0.81769319269648599</v>
      </c>
      <c r="D149" s="50">
        <f>IF(hist!$D$2&gt;0,hist!B149/hist!$D$2,0)</f>
        <v>1.7941549430863887E-2</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0.76043929986035852</v>
      </c>
      <c r="D152" s="50">
        <f>IF(hist!$D$2&gt;0,hist!B152/hist!$D$2,0)</f>
        <v>1.5198161286238803E-2</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0.72452860015984122</v>
      </c>
      <c r="D154" s="50">
        <f>IF(hist!$D$2&gt;0,hist!B154/hist!$D$2,0)</f>
        <v>1.2337660165653635E-2</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0.72588549397082458</v>
      </c>
      <c r="D157" s="50">
        <f>IF(hist!$D$2&gt;0,hist!B157/hist!$D$2,0)</f>
        <v>1.0351736060984631E-2</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0.70370796483493314</v>
      </c>
      <c r="D160" s="50">
        <f>IF(hist!$D$2&gt;0,hist!B160/hist!$D$2,0)</f>
        <v>8.2613361711375583E-3</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0.60510437982487719</v>
      </c>
      <c r="D162" s="50">
        <f>IF(hist!$D$2&gt;0,hist!B162/hist!$D$2,0)</f>
        <v>6.3790453722611523E-3</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0.60150268304892718</v>
      </c>
      <c r="D165" s="50">
        <f>IF(hist!$D$2&gt;0,hist!B165/hist!$D$2,0)</f>
        <v>5.1278383641405944E-3</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0.55101657254771086</v>
      </c>
      <c r="D167" s="50">
        <f>IF(hist!$D$2&gt;0,hist!B167/hist!$D$2,0)</f>
        <v>4.1007558966946441E-3</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0.48163494726118233</v>
      </c>
      <c r="D170" s="50">
        <f>IF(hist!$D$2&gt;0,hist!B170/hist!$D$2,0)</f>
        <v>3.2025811166053277E-3</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2.5428530267435742E-3</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0.42991577597639269</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0.41648472286871058</v>
      </c>
      <c r="D175" s="50">
        <f>IF(hist!$D$2&gt;0,hist!B175/hist!$D$2,0)</f>
        <v>1.9294696444626053E-3</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0.37635140475834988</v>
      </c>
      <c r="D178" s="50">
        <f>IF(hist!$D$2&gt;0,hist!B178/hist!$D$2,0)</f>
        <v>1.3691624634661109E-3</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0.29337888515145394</v>
      </c>
      <c r="D180" s="50">
        <f>IF(hist!$D$2&gt;0,hist!B180/hist!$D$2,0)</f>
        <v>9.8580097755802585E-4</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0.26790089844813503</v>
      </c>
      <c r="D183" s="50">
        <f>IF(hist!$D$2&gt;0,hist!B183/hist!$D$2,0)</f>
        <v>7.2376486453736423E-4</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0.2155520230452386</v>
      </c>
      <c r="D185" s="50">
        <f>IF(hist!$D$2&gt;0,hist!B185/hist!$D$2,0)</f>
        <v>5.1311999403024118E-4</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0.15489140458270026</v>
      </c>
      <c r="D188" s="50">
        <f>IF(hist!$D$2&gt;0,hist!B188/hist!$D$2,0)</f>
        <v>3.665118981987282E-4</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0.11380869992886188</v>
      </c>
      <c r="D191" s="50">
        <f>IF(hist!$D$2&gt;0,hist!B191/hist!$D$2,0)</f>
        <v>2.2917941698741569E-4</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6.9479198686140359E-2</v>
      </c>
      <c r="D193" s="50">
        <f>IF(hist!$D$2&gt;0,hist!B193/hist!$D$2,0)</f>
        <v>1.6093024538446627E-4</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5.3892484828258515E-2</v>
      </c>
      <c r="D196" s="50">
        <f>IF(hist!$D$2&gt;0,hist!B196/hist!$D$2,0)</f>
        <v>9.183859439604902E-5</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4.3708403959143882E-2</v>
      </c>
      <c r="D198" s="50">
        <f>IF(hist!$D$2&gt;0,hist!B198/hist!$D$2,0)</f>
        <v>6.4879254061078043E-5</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2.9230566558056611E-2</v>
      </c>
      <c r="D201" s="50">
        <f>IF(hist!$D$2&gt;0,hist!B201/hist!$D$2,0)</f>
        <v>3.5384134189649402E-5</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1.518746212553683E-2</v>
      </c>
      <c r="D203" s="50">
        <f>IF(hist!$D$2&gt;0,hist!B203/hist!$D$2,0)</f>
        <v>1.8534546480292543E-5</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5.3670727101868031E-3</v>
      </c>
      <c r="D206" s="50">
        <f>IF(hist!$D$2&gt;0,hist!B206/hist!$D$2,0)</f>
        <v>5.8973556982749E-6</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1.791978078919403E-3</v>
      </c>
      <c r="D209" s="50">
        <f>IF(hist!$D$2&gt;0,hist!B209/hist!$D$2,0)</f>
        <v>1.6849587709356859E-6</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57.512500000000003</v>
      </c>
      <c r="C5" s="49">
        <v>5.1672500000000001</v>
      </c>
      <c r="D5" s="49">
        <v>8.9845799999999993</v>
      </c>
      <c r="E5" s="49">
        <v>20</v>
      </c>
      <c r="F5" s="49">
        <v>46.448099999999997</v>
      </c>
      <c r="G5" s="49">
        <v>50</v>
      </c>
      <c r="H5" s="49">
        <v>66.470100000000002</v>
      </c>
    </row>
    <row r="6" spans="1:10">
      <c r="A6" t="s">
        <v>1111</v>
      </c>
      <c r="B6" s="49">
        <v>21.421399999999998</v>
      </c>
      <c r="C6" s="49">
        <v>8.9588199999999993</v>
      </c>
      <c r="D6" s="49">
        <v>41.821899999999999</v>
      </c>
      <c r="E6" s="49">
        <v>20</v>
      </c>
      <c r="F6" s="49">
        <v>14.281700000000001</v>
      </c>
      <c r="G6" s="49">
        <v>40</v>
      </c>
      <c r="H6" s="49">
        <v>50.283099999999997</v>
      </c>
    </row>
    <row r="7" spans="1:10">
      <c r="A7" t="s">
        <v>1112</v>
      </c>
      <c r="B7" s="49">
        <v>10.956899999999999</v>
      </c>
      <c r="C7" s="49">
        <v>4.37995</v>
      </c>
      <c r="D7" s="49">
        <v>39.974400000000003</v>
      </c>
      <c r="E7" s="49">
        <v>15</v>
      </c>
      <c r="F7" s="49">
        <v>3.1979299999999999</v>
      </c>
      <c r="G7" s="49">
        <v>40</v>
      </c>
      <c r="H7" s="49">
        <v>31.131499999999999</v>
      </c>
    </row>
    <row r="8" spans="1:10">
      <c r="A8" t="s">
        <v>1113</v>
      </c>
      <c r="B8" s="49">
        <v>29.7624</v>
      </c>
      <c r="C8" s="49">
        <v>3.3113299999999999</v>
      </c>
      <c r="D8" s="49">
        <v>11.1259</v>
      </c>
      <c r="E8" s="49">
        <v>20</v>
      </c>
      <c r="F8" s="49">
        <v>27.927299999999999</v>
      </c>
      <c r="G8" s="49">
        <v>50</v>
      </c>
      <c r="H8" s="49">
        <v>40.811799999999998</v>
      </c>
    </row>
    <row r="9" spans="1:10">
      <c r="A9" t="s">
        <v>1114</v>
      </c>
      <c r="B9" s="49">
        <v>60.5762</v>
      </c>
      <c r="C9" s="49">
        <v>8.1117799999999995</v>
      </c>
      <c r="D9" s="49">
        <v>13.391</v>
      </c>
      <c r="E9" s="49">
        <v>50</v>
      </c>
      <c r="F9" s="49">
        <v>28.952300000000001</v>
      </c>
      <c r="G9" s="49">
        <v>100</v>
      </c>
      <c r="H9" s="49">
        <v>71.863799999999998</v>
      </c>
    </row>
    <row r="10" spans="1:10">
      <c r="A10" t="s">
        <v>1115</v>
      </c>
      <c r="B10" s="49">
        <v>76.782700000000006</v>
      </c>
      <c r="C10" s="49">
        <v>6.1801500000000003</v>
      </c>
      <c r="D10" s="49">
        <v>8.0488900000000001</v>
      </c>
      <c r="E10" s="49">
        <v>40</v>
      </c>
      <c r="F10" s="49">
        <v>35.807499999999997</v>
      </c>
      <c r="G10" s="49">
        <v>100</v>
      </c>
      <c r="H10" s="49">
        <v>86.198599999999999</v>
      </c>
    </row>
    <row r="11" spans="1:10">
      <c r="A11" t="s">
        <v>1116</v>
      </c>
      <c r="B11" s="49">
        <v>32.986899999999999</v>
      </c>
      <c r="C11" s="49">
        <v>3.7638600000000002</v>
      </c>
      <c r="D11" s="49">
        <v>11.4102</v>
      </c>
      <c r="E11" s="49">
        <v>10</v>
      </c>
      <c r="F11" s="49">
        <v>25.167999999999999</v>
      </c>
      <c r="G11" s="49">
        <v>50</v>
      </c>
      <c r="H11" s="49">
        <v>40.820999999999998</v>
      </c>
    </row>
    <row r="12" spans="1:10">
      <c r="A12" t="s">
        <v>1117</v>
      </c>
      <c r="B12" s="49">
        <v>69.072800000000001</v>
      </c>
      <c r="C12" s="49">
        <v>4.7331099999999999</v>
      </c>
      <c r="D12" s="49">
        <v>6.8523500000000004</v>
      </c>
      <c r="E12" s="49">
        <v>50</v>
      </c>
      <c r="F12" s="49">
        <v>47.572699999999998</v>
      </c>
      <c r="G12" s="49">
        <v>100</v>
      </c>
      <c r="H12" s="49">
        <v>75.993700000000004</v>
      </c>
    </row>
    <row r="13" spans="1:10">
      <c r="A13" t="s">
        <v>1118</v>
      </c>
      <c r="B13" s="49">
        <v>25.0489</v>
      </c>
      <c r="C13" s="49">
        <v>5.5555000000000003</v>
      </c>
      <c r="D13" s="49">
        <v>22.178599999999999</v>
      </c>
      <c r="E13" s="49">
        <v>10</v>
      </c>
      <c r="F13" s="49">
        <v>19.602</v>
      </c>
      <c r="G13" s="49">
        <v>25</v>
      </c>
      <c r="H13" s="49">
        <v>44.33</v>
      </c>
      <c r="J13" s="49"/>
    </row>
    <row r="14" spans="1:10">
      <c r="A14" t="s">
        <v>1119</v>
      </c>
      <c r="B14" s="49">
        <v>55.555</v>
      </c>
      <c r="C14" s="49">
        <v>19.128499999999999</v>
      </c>
      <c r="D14" s="49">
        <v>34.431699999999999</v>
      </c>
      <c r="E14" s="49">
        <v>10</v>
      </c>
      <c r="F14" s="49">
        <v>2.9274900000000001</v>
      </c>
      <c r="G14" s="49">
        <v>50</v>
      </c>
      <c r="H14" s="49">
        <v>58.68</v>
      </c>
    </row>
    <row r="15" spans="1:10">
      <c r="A15" t="s">
        <v>1120</v>
      </c>
      <c r="B15" s="49">
        <v>4.1658100000000003E-2</v>
      </c>
      <c r="C15" s="49">
        <v>0</v>
      </c>
      <c r="D15" s="49">
        <v>0</v>
      </c>
      <c r="E15" s="49">
        <v>0</v>
      </c>
      <c r="F15" s="49">
        <v>0</v>
      </c>
      <c r="G15" s="49">
        <v>0</v>
      </c>
      <c r="H15" s="49">
        <v>0</v>
      </c>
    </row>
    <row r="16" spans="1:10">
      <c r="A16" t="s">
        <v>1121</v>
      </c>
      <c r="B16" s="49">
        <v>7.6634499999999994E-2</v>
      </c>
      <c r="C16" s="49">
        <v>0</v>
      </c>
      <c r="D16" s="49">
        <v>0</v>
      </c>
      <c r="E16" s="49">
        <v>0</v>
      </c>
      <c r="F16" s="49">
        <v>0</v>
      </c>
      <c r="G16" s="49">
        <v>0</v>
      </c>
      <c r="H16" s="49">
        <v>0</v>
      </c>
    </row>
    <row r="17" spans="1:8">
      <c r="A17" t="s">
        <v>1122</v>
      </c>
      <c r="B17" s="49">
        <v>19.821999999999999</v>
      </c>
      <c r="C17" s="49">
        <v>0</v>
      </c>
      <c r="D17" s="49">
        <v>0</v>
      </c>
      <c r="E17" s="49">
        <v>0</v>
      </c>
      <c r="F17" s="49">
        <v>0</v>
      </c>
      <c r="G17" s="49">
        <v>0</v>
      </c>
      <c r="H17" s="49">
        <v>0</v>
      </c>
    </row>
    <row r="18" spans="1:8">
      <c r="A18" t="s">
        <v>1123</v>
      </c>
      <c r="B18" s="49">
        <v>0.30505500000000002</v>
      </c>
      <c r="C18" s="49">
        <v>0</v>
      </c>
      <c r="D18" s="49">
        <v>0</v>
      </c>
      <c r="E18" s="49">
        <v>0</v>
      </c>
      <c r="F18" s="49">
        <v>0</v>
      </c>
      <c r="G18" s="49">
        <v>0</v>
      </c>
      <c r="H18" s="49">
        <v>0</v>
      </c>
    </row>
    <row r="19" spans="1:8">
      <c r="A19" t="s">
        <v>1124</v>
      </c>
      <c r="B19" s="49">
        <v>0.41254999999999997</v>
      </c>
      <c r="C19" s="49">
        <v>0</v>
      </c>
      <c r="D19" s="49">
        <v>0</v>
      </c>
      <c r="E19" s="49">
        <v>0</v>
      </c>
      <c r="F19" s="49">
        <v>0</v>
      </c>
      <c r="G19" s="49">
        <v>0</v>
      </c>
      <c r="H19" s="49">
        <v>0</v>
      </c>
    </row>
    <row r="20" spans="1:8">
      <c r="A20" t="s">
        <v>1125</v>
      </c>
      <c r="B20" s="49">
        <v>1.05615E-2</v>
      </c>
      <c r="C20" s="49">
        <v>3.8764800000000002E-2</v>
      </c>
      <c r="D20" s="49">
        <v>3.6703800000000002</v>
      </c>
      <c r="E20" s="49">
        <v>0</v>
      </c>
      <c r="F20" s="49">
        <v>6.4365400000000001E-4</v>
      </c>
      <c r="G20" s="49">
        <v>0</v>
      </c>
      <c r="H20" s="49">
        <v>0.312301</v>
      </c>
    </row>
    <row r="21" spans="1:8">
      <c r="A21" t="s">
        <v>1126</v>
      </c>
      <c r="B21" s="49">
        <v>0.253272</v>
      </c>
      <c r="C21" s="49">
        <v>0.36099999999999999</v>
      </c>
      <c r="D21" s="49">
        <v>1.4253400000000001</v>
      </c>
      <c r="E21" s="49">
        <v>0</v>
      </c>
      <c r="F21" s="49">
        <v>1.2944600000000001E-2</v>
      </c>
      <c r="G21" s="49">
        <v>0</v>
      </c>
      <c r="H21" s="49">
        <v>1.9004099999999999</v>
      </c>
    </row>
    <row r="22" spans="1:8">
      <c r="A22" t="s">
        <v>1127</v>
      </c>
      <c r="B22" s="49">
        <v>71.196299999999994</v>
      </c>
      <c r="C22" s="49">
        <v>18.7911</v>
      </c>
      <c r="D22" s="49">
        <v>0.26393299999999997</v>
      </c>
      <c r="E22" s="49">
        <v>0</v>
      </c>
      <c r="F22" s="49">
        <v>44.165500000000002</v>
      </c>
      <c r="G22" s="49">
        <v>0</v>
      </c>
      <c r="H22" s="49">
        <v>130.459</v>
      </c>
    </row>
    <row r="23" spans="1:8">
      <c r="A23" t="s">
        <v>1128</v>
      </c>
      <c r="B23" s="49">
        <v>43.495699999999999</v>
      </c>
      <c r="C23" s="49">
        <v>21.071400000000001</v>
      </c>
      <c r="D23" s="49">
        <v>0.48444900000000002</v>
      </c>
      <c r="E23" s="49">
        <v>0</v>
      </c>
      <c r="F23" s="49">
        <v>35.7136</v>
      </c>
      <c r="G23" s="49">
        <v>0</v>
      </c>
      <c r="H23" s="49">
        <v>118.735</v>
      </c>
    </row>
    <row r="24" spans="1:8">
      <c r="A24" t="s">
        <v>1129</v>
      </c>
      <c r="B24" s="49">
        <v>1.3998999999999999E-2</v>
      </c>
      <c r="C24" s="49">
        <v>3.0949999999999998E-2</v>
      </c>
      <c r="D24" s="49">
        <v>2.21088</v>
      </c>
      <c r="E24" s="49">
        <v>0</v>
      </c>
      <c r="F24" s="49">
        <v>1.19126E-3</v>
      </c>
      <c r="G24" s="49">
        <v>0</v>
      </c>
      <c r="H24" s="49">
        <v>0.20322899999999999</v>
      </c>
    </row>
    <row r="25" spans="1:8">
      <c r="A25" t="s">
        <v>1130</v>
      </c>
      <c r="B25" s="49">
        <v>0.28781099999999998</v>
      </c>
      <c r="C25" s="49">
        <v>0.28426000000000001</v>
      </c>
      <c r="D25" s="49">
        <v>0.98766200000000004</v>
      </c>
      <c r="E25" s="49">
        <v>0</v>
      </c>
      <c r="F25" s="49">
        <v>6.5329200000000004E-2</v>
      </c>
      <c r="G25" s="49">
        <v>0</v>
      </c>
      <c r="H25" s="49">
        <v>1.87487</v>
      </c>
    </row>
    <row r="26" spans="1:8">
      <c r="A26" t="s">
        <v>1131</v>
      </c>
      <c r="B26" s="49">
        <v>1.8471200000000001E-3</v>
      </c>
      <c r="C26" s="49">
        <v>3.5278699999999998E-3</v>
      </c>
      <c r="D26" s="49">
        <v>1.9099299999999999</v>
      </c>
      <c r="E26" s="49">
        <v>0</v>
      </c>
      <c r="F26" s="173">
        <v>1.12299E-4</v>
      </c>
      <c r="G26" s="49">
        <v>0</v>
      </c>
      <c r="H26" s="49">
        <v>2.4148599999999999E-2</v>
      </c>
    </row>
    <row r="27" spans="1:8">
      <c r="A27" t="s">
        <v>1132</v>
      </c>
      <c r="B27" s="173">
        <v>-3.4367299999999999E-5</v>
      </c>
      <c r="C27" s="49">
        <v>1.21485E-3</v>
      </c>
      <c r="D27" s="49">
        <v>-35.349200000000003</v>
      </c>
      <c r="E27" s="49">
        <v>0</v>
      </c>
      <c r="F27" s="49">
        <v>-5.1913899999999997E-3</v>
      </c>
      <c r="G27" s="49">
        <v>0</v>
      </c>
      <c r="H27" s="49">
        <v>1.39972E-2</v>
      </c>
    </row>
    <row r="28" spans="1:8">
      <c r="A28" t="s">
        <v>1133</v>
      </c>
      <c r="B28" s="49">
        <v>1.9830500000000001E-2</v>
      </c>
      <c r="C28" s="49">
        <v>1.77737E-2</v>
      </c>
      <c r="D28" s="49">
        <v>0.89628099999999999</v>
      </c>
      <c r="E28" s="49">
        <v>0</v>
      </c>
      <c r="F28" s="49">
        <v>2.0437900000000002E-3</v>
      </c>
      <c r="G28" s="49">
        <v>0</v>
      </c>
      <c r="H28" s="49">
        <v>8.59037E-2</v>
      </c>
    </row>
    <row r="29" spans="1:8">
      <c r="A29" t="s">
        <v>1134</v>
      </c>
      <c r="B29" s="49">
        <v>84.314999999999998</v>
      </c>
      <c r="C29" s="49">
        <v>8.4441299999999995</v>
      </c>
      <c r="D29" s="49">
        <v>0.10015</v>
      </c>
      <c r="E29" s="49">
        <v>0</v>
      </c>
      <c r="F29" s="49">
        <v>61.367600000000003</v>
      </c>
      <c r="G29" s="49">
        <v>0</v>
      </c>
      <c r="H29" s="49">
        <v>108.937</v>
      </c>
    </row>
    <row r="30" spans="1:8">
      <c r="A30" t="s">
        <v>1135</v>
      </c>
      <c r="B30" s="49">
        <v>41.874899999999997</v>
      </c>
      <c r="C30" s="49">
        <v>5.5331700000000001</v>
      </c>
      <c r="D30" s="49">
        <v>0.132136</v>
      </c>
      <c r="E30" s="49">
        <v>0</v>
      </c>
      <c r="F30" s="49">
        <v>37.598799999999997</v>
      </c>
      <c r="G30" s="49">
        <v>0</v>
      </c>
      <c r="H30" s="49">
        <v>62.127099999999999</v>
      </c>
    </row>
    <row r="31" spans="1:8">
      <c r="A31" t="s">
        <v>1136</v>
      </c>
      <c r="B31" s="49">
        <v>268.63499999999999</v>
      </c>
      <c r="C31" s="49">
        <v>50.005400000000002</v>
      </c>
      <c r="D31" s="49">
        <v>0.18614700000000001</v>
      </c>
      <c r="E31" s="49">
        <v>0</v>
      </c>
      <c r="F31" s="49">
        <v>233.74</v>
      </c>
      <c r="G31" s="49">
        <v>0</v>
      </c>
      <c r="H31" s="49">
        <v>411.30900000000003</v>
      </c>
    </row>
    <row r="32" spans="1:8">
      <c r="A32" t="s">
        <v>1137</v>
      </c>
      <c r="B32" s="49">
        <v>0.109569</v>
      </c>
      <c r="C32" s="49">
        <v>4.3799499999999998E-2</v>
      </c>
      <c r="D32" s="49">
        <v>0.39974399999999999</v>
      </c>
      <c r="E32" s="49">
        <v>0.15</v>
      </c>
      <c r="F32" s="49">
        <v>3.1979300000000002E-2</v>
      </c>
      <c r="G32" s="49">
        <v>0.4</v>
      </c>
      <c r="H32" s="49">
        <v>0.31131500000000001</v>
      </c>
    </row>
    <row r="33" spans="1:8">
      <c r="A33" t="s">
        <v>1138</v>
      </c>
      <c r="B33" s="49">
        <v>0.35582900000000001</v>
      </c>
      <c r="C33" s="49">
        <v>5.5125500000000001E-2</v>
      </c>
      <c r="D33" s="49">
        <v>0.154921</v>
      </c>
      <c r="E33" s="49">
        <v>0</v>
      </c>
      <c r="F33" s="49">
        <v>0.21948100000000001</v>
      </c>
      <c r="G33" s="49">
        <v>0</v>
      </c>
      <c r="H33" s="49">
        <v>0.47167999999999999</v>
      </c>
    </row>
    <row r="34" spans="1:8">
      <c r="A34" t="s">
        <v>1139</v>
      </c>
      <c r="B34" s="49">
        <v>0.25048900000000002</v>
      </c>
      <c r="C34" s="49">
        <v>5.5555E-2</v>
      </c>
      <c r="D34" s="49">
        <v>0.22178600000000001</v>
      </c>
      <c r="E34" s="49">
        <v>0.1</v>
      </c>
      <c r="F34" s="49">
        <v>0.19602</v>
      </c>
      <c r="G34" s="49">
        <v>0.25</v>
      </c>
      <c r="H34" s="49">
        <v>0.44330000000000003</v>
      </c>
    </row>
    <row r="35" spans="1:8">
      <c r="A35" t="s">
        <v>1140</v>
      </c>
      <c r="B35" s="49">
        <v>9.3664600000000001E-2</v>
      </c>
      <c r="C35" s="49">
        <v>3.0588500000000001E-2</v>
      </c>
      <c r="D35" s="49">
        <v>0.326575</v>
      </c>
      <c r="E35" s="49">
        <v>0</v>
      </c>
      <c r="F35" s="49">
        <v>3.4811500000000002E-2</v>
      </c>
      <c r="G35" s="49">
        <v>0</v>
      </c>
      <c r="H35" s="49">
        <v>0.17593900000000001</v>
      </c>
    </row>
    <row r="36" spans="1:8">
      <c r="A36" t="s">
        <v>1141</v>
      </c>
      <c r="B36" s="49">
        <v>0.23516699999999999</v>
      </c>
      <c r="C36" s="49">
        <v>0.11848599999999999</v>
      </c>
      <c r="D36" s="49">
        <v>0.50383599999999995</v>
      </c>
      <c r="E36" s="49">
        <v>0</v>
      </c>
      <c r="F36" s="49">
        <v>4.1985399999999999E-2</v>
      </c>
      <c r="G36" s="49">
        <v>0</v>
      </c>
      <c r="H36" s="49">
        <v>0.68725899999999995</v>
      </c>
    </row>
    <row r="37" spans="1:8">
      <c r="A37" t="s">
        <v>1142</v>
      </c>
      <c r="B37" s="49">
        <v>0.55554999999999999</v>
      </c>
      <c r="C37" s="49">
        <v>0.19128500000000001</v>
      </c>
      <c r="D37" s="49">
        <v>0.34431699999999998</v>
      </c>
      <c r="E37" s="49">
        <v>0.1</v>
      </c>
      <c r="F37" s="49">
        <v>2.92749E-2</v>
      </c>
      <c r="G37" s="49">
        <v>0.5</v>
      </c>
      <c r="H37" s="49">
        <v>0.58680100000000002</v>
      </c>
    </row>
    <row r="38" spans="1:8">
      <c r="A38" t="s">
        <v>1143</v>
      </c>
      <c r="B38" s="49">
        <v>27.1709</v>
      </c>
      <c r="C38" s="49">
        <v>29.8171</v>
      </c>
      <c r="D38" s="49">
        <v>1.0973900000000001</v>
      </c>
      <c r="E38" s="49">
        <v>0</v>
      </c>
      <c r="F38" s="49">
        <v>-42.226599999999998</v>
      </c>
      <c r="G38" s="49">
        <v>0</v>
      </c>
      <c r="H38" s="49">
        <v>100.67100000000001</v>
      </c>
    </row>
    <row r="39" spans="1:8">
      <c r="A39" t="s">
        <v>1144</v>
      </c>
      <c r="B39" s="49">
        <v>5.2791800000000002</v>
      </c>
      <c r="C39" s="49">
        <v>5.2627699999999997</v>
      </c>
      <c r="D39" s="49">
        <v>0.99689000000000005</v>
      </c>
      <c r="E39" s="49">
        <v>0</v>
      </c>
      <c r="F39" s="49">
        <v>-22.564800000000002</v>
      </c>
      <c r="G39" s="49">
        <v>0</v>
      </c>
      <c r="H39" s="49">
        <v>15.8246</v>
      </c>
    </row>
    <row r="40" spans="1:8">
      <c r="A40" t="s">
        <v>1145</v>
      </c>
      <c r="B40" s="49">
        <v>-1.6336200000000001</v>
      </c>
      <c r="C40" s="49">
        <v>9.1046399999999998</v>
      </c>
      <c r="D40" s="49">
        <v>-5.5732999999999997</v>
      </c>
      <c r="E40" s="49">
        <v>0</v>
      </c>
      <c r="F40" s="49">
        <v>-48.664299999999997</v>
      </c>
      <c r="G40" s="49">
        <v>0</v>
      </c>
      <c r="H40" s="49">
        <v>2.64411</v>
      </c>
    </row>
    <row r="41" spans="1:8">
      <c r="A41" t="s">
        <v>1146</v>
      </c>
      <c r="B41" s="49">
        <v>0.112274</v>
      </c>
      <c r="C41" s="49">
        <v>0.14411199999999999</v>
      </c>
      <c r="D41" s="49">
        <v>1.2835700000000001</v>
      </c>
      <c r="E41" s="49">
        <v>0</v>
      </c>
      <c r="F41" s="49">
        <v>-0.159465</v>
      </c>
      <c r="G41" s="49">
        <v>0</v>
      </c>
      <c r="H41" s="49">
        <v>0.57513000000000003</v>
      </c>
    </row>
    <row r="42" spans="1:8">
      <c r="A42" t="s">
        <v>1147</v>
      </c>
      <c r="B42" s="49">
        <v>1.29646E-2</v>
      </c>
      <c r="C42" s="49">
        <v>6.4914600000000003E-2</v>
      </c>
      <c r="D42" s="49">
        <v>5.0070800000000002</v>
      </c>
      <c r="E42" s="49">
        <v>0</v>
      </c>
      <c r="F42" s="49">
        <v>-0.16437299999999999</v>
      </c>
      <c r="G42" s="49">
        <v>0</v>
      </c>
      <c r="H42" s="49">
        <v>0.26674500000000001</v>
      </c>
    </row>
    <row r="43" spans="1:8">
      <c r="A43" t="s">
        <v>1148</v>
      </c>
      <c r="B43" s="49">
        <v>-4.10506E-2</v>
      </c>
      <c r="C43" s="49">
        <v>4.5096700000000003E-2</v>
      </c>
      <c r="D43" s="49">
        <v>-1.09856</v>
      </c>
      <c r="E43" s="49">
        <v>0</v>
      </c>
      <c r="F43" s="49">
        <v>-0.16949700000000001</v>
      </c>
      <c r="G43" s="49">
        <v>0</v>
      </c>
      <c r="H43" s="49">
        <v>0.123777</v>
      </c>
    </row>
    <row r="44" spans="1:8">
      <c r="A44" t="s">
        <v>1149</v>
      </c>
      <c r="B44" s="49">
        <v>34.014000000000003</v>
      </c>
      <c r="C44" s="49">
        <v>38.866</v>
      </c>
      <c r="D44" s="49">
        <v>1.1426499999999999</v>
      </c>
      <c r="E44" s="49">
        <v>0</v>
      </c>
      <c r="F44" s="49">
        <v>-147.34700000000001</v>
      </c>
      <c r="G44" s="49">
        <v>0</v>
      </c>
      <c r="H44" s="49">
        <v>76.583200000000005</v>
      </c>
    </row>
    <row r="45" spans="1:8">
      <c r="A45" t="s">
        <v>1150</v>
      </c>
      <c r="B45" s="49">
        <v>57.704999999999998</v>
      </c>
      <c r="C45" s="49">
        <v>6.0389999999999997</v>
      </c>
      <c r="D45" s="49">
        <v>0.104653</v>
      </c>
      <c r="E45" s="49">
        <v>0</v>
      </c>
      <c r="F45" s="49">
        <v>43.996299999999998</v>
      </c>
      <c r="G45" s="49">
        <v>0</v>
      </c>
      <c r="H45" s="49">
        <v>72.782200000000003</v>
      </c>
    </row>
    <row r="46" spans="1:8">
      <c r="A46" t="s">
        <v>1151</v>
      </c>
      <c r="B46" s="49">
        <v>41.261099999999999</v>
      </c>
      <c r="C46" s="49">
        <v>3.8521299999999998</v>
      </c>
      <c r="D46" s="49">
        <v>9.3359899999999996E-2</v>
      </c>
      <c r="E46" s="49">
        <v>0</v>
      </c>
      <c r="F46" s="49">
        <v>26.1401</v>
      </c>
      <c r="G46" s="49">
        <v>0</v>
      </c>
      <c r="H46" s="49">
        <v>48.095700000000001</v>
      </c>
    </row>
    <row r="47" spans="1:8">
      <c r="A47" t="s">
        <v>1152</v>
      </c>
      <c r="B47" s="49">
        <v>1.8828800000000001</v>
      </c>
      <c r="C47" s="49">
        <v>0.68686499999999995</v>
      </c>
      <c r="D47" s="49">
        <v>0.36479499999999998</v>
      </c>
      <c r="E47" s="49">
        <v>0</v>
      </c>
      <c r="F47" s="49">
        <v>0.80813800000000002</v>
      </c>
      <c r="G47" s="49">
        <v>0</v>
      </c>
      <c r="H47" s="49">
        <v>4.3097899999999996</v>
      </c>
    </row>
    <row r="48" spans="1:8">
      <c r="A48" t="s">
        <v>1153</v>
      </c>
      <c r="B48" s="49">
        <v>1.06999</v>
      </c>
      <c r="C48" s="49">
        <v>0.25053399999999998</v>
      </c>
      <c r="D48" s="49">
        <v>0.23414499999999999</v>
      </c>
      <c r="E48" s="49">
        <v>0</v>
      </c>
      <c r="F48" s="49">
        <v>0.66708000000000001</v>
      </c>
      <c r="G48" s="49">
        <v>0</v>
      </c>
      <c r="H48" s="49">
        <v>2.3029700000000002</v>
      </c>
    </row>
    <row r="50" spans="1:4">
      <c r="A50" t="str">
        <f>lang!B7</f>
        <v>긍정감정</v>
      </c>
      <c r="B50" s="134">
        <f>SUM(B9:B12)</f>
        <v>239.4186</v>
      </c>
      <c r="C50" s="134"/>
      <c r="D50" s="134">
        <f t="shared" ref="D50" si="0">SUM(D9:D12)</f>
        <v>39.702439999999996</v>
      </c>
    </row>
    <row r="51" spans="1:4">
      <c r="A51" t="str">
        <f>lang!B8</f>
        <v>부정감정</v>
      </c>
      <c r="B51" s="134">
        <f>SUM(B5:B8)</f>
        <v>119.6532</v>
      </c>
      <c r="C51" s="134"/>
      <c r="D51" s="134">
        <f t="shared" ref="D51" si="1">SUM(D5:D8)</f>
        <v>101.90678</v>
      </c>
    </row>
    <row r="52" spans="1:4">
      <c r="A52" t="str">
        <f>lang!B9</f>
        <v>생리감정</v>
      </c>
      <c r="B52" s="134">
        <f>SUM(B13:B14)</f>
        <v>80.603899999999996</v>
      </c>
      <c r="C52" s="134"/>
      <c r="D52" s="134">
        <f t="shared" ref="D52" si="2">SUM(D13:D14)</f>
        <v>56.610299999999995</v>
      </c>
    </row>
    <row r="53" spans="1:4">
      <c r="B53" s="50">
        <f>SUM(B50:B52)</f>
        <v>439.67570000000001</v>
      </c>
      <c r="D53" s="50">
        <f>SUM(D50:D52)</f>
        <v>198.21951999999999</v>
      </c>
    </row>
    <row r="54" spans="1:4">
      <c r="A54" t="str">
        <f>lang!B7</f>
        <v>긍정감정</v>
      </c>
      <c r="B54" s="135">
        <f>IF(B$53&lt;&gt;0,B50/B$53,0)</f>
        <v>0.54453452851726847</v>
      </c>
      <c r="C54" s="135"/>
      <c r="D54" s="135">
        <f>IF(D$53&lt;&gt;0,D50/D$53,0)</f>
        <v>0.20029530895847189</v>
      </c>
    </row>
    <row r="55" spans="1:4">
      <c r="A55" t="str">
        <f>lang!B8</f>
        <v>부정감정</v>
      </c>
      <c r="B55" s="135">
        <f>IF(B$53&lt;&gt;0,B51/B$53,0)</f>
        <v>0.27213967021602514</v>
      </c>
      <c r="C55" s="135"/>
      <c r="D55" s="135">
        <f>IF(D$53&lt;&gt;0,D51/D$53,0)</f>
        <v>0.51411071926720442</v>
      </c>
    </row>
    <row r="56" spans="1:4">
      <c r="A56" t="str">
        <f>lang!B9</f>
        <v>생리감정</v>
      </c>
      <c r="B56" s="135">
        <f>IF(B$53&lt;&gt;0,B52/B$53,0)</f>
        <v>0.18332580126670633</v>
      </c>
      <c r="C56" s="135"/>
      <c r="D56" s="135">
        <f>IF(D$53&lt;&gt;0,D52/D$53,0)</f>
        <v>0.28559397177432372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11.3863</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4.2020200000000001E-2</v>
      </c>
      <c r="B8" s="49">
        <v>4.2020200000000001E-2</v>
      </c>
    </row>
    <row r="9" spans="1:3">
      <c r="A9" s="49">
        <v>0</v>
      </c>
      <c r="B9" s="49">
        <v>0</v>
      </c>
    </row>
    <row r="10" spans="1:3">
      <c r="A10" s="49">
        <v>7.0100999999999997E-2</v>
      </c>
      <c r="B10" s="49">
        <v>7.0100999999999997E-2</v>
      </c>
    </row>
    <row r="11" spans="1:3">
      <c r="A11" s="49">
        <v>0</v>
      </c>
      <c r="B11" s="49">
        <v>0</v>
      </c>
    </row>
    <row r="12" spans="1:3">
      <c r="A12" s="49">
        <v>0</v>
      </c>
      <c r="B12" s="49">
        <v>0</v>
      </c>
    </row>
    <row r="13" spans="1:3">
      <c r="A13" s="49">
        <v>6.6161600000000001E-2</v>
      </c>
      <c r="B13" s="49">
        <v>6.6161600000000001E-2</v>
      </c>
    </row>
    <row r="14" spans="1:3">
      <c r="A14" s="49">
        <v>0</v>
      </c>
      <c r="B14" s="49">
        <v>0</v>
      </c>
    </row>
    <row r="15" spans="1:3">
      <c r="A15" s="49">
        <v>0.106364</v>
      </c>
      <c r="B15" s="49">
        <v>0.106364</v>
      </c>
    </row>
    <row r="16" spans="1:3">
      <c r="A16" s="49">
        <v>0</v>
      </c>
      <c r="B16" s="49">
        <v>0</v>
      </c>
    </row>
    <row r="17" spans="1:2">
      <c r="A17" s="49">
        <v>0</v>
      </c>
      <c r="B17" s="49">
        <v>0</v>
      </c>
    </row>
    <row r="18" spans="1:2">
      <c r="A18" s="49">
        <v>9.4949500000000006E-2</v>
      </c>
      <c r="B18" s="49">
        <v>9.4949500000000006E-2</v>
      </c>
    </row>
    <row r="19" spans="1:2">
      <c r="A19" s="49">
        <v>0</v>
      </c>
      <c r="B19" s="49">
        <v>0</v>
      </c>
    </row>
    <row r="20" spans="1:2">
      <c r="A20" s="49">
        <v>0</v>
      </c>
      <c r="B20" s="49">
        <v>0</v>
      </c>
    </row>
    <row r="21" spans="1:2">
      <c r="A21" s="49">
        <v>0.17404</v>
      </c>
      <c r="B21" s="49">
        <v>0.17404</v>
      </c>
    </row>
    <row r="22" spans="1:2">
      <c r="A22" s="49">
        <v>0</v>
      </c>
      <c r="B22" s="49">
        <v>0</v>
      </c>
    </row>
    <row r="23" spans="1:2">
      <c r="A23" s="49">
        <v>0.189495</v>
      </c>
      <c r="B23" s="49">
        <v>0.189495</v>
      </c>
    </row>
    <row r="24" spans="1:2">
      <c r="A24" s="49">
        <v>0</v>
      </c>
      <c r="B24" s="49">
        <v>0</v>
      </c>
    </row>
    <row r="25" spans="1:2">
      <c r="A25" s="49">
        <v>0</v>
      </c>
      <c r="B25" s="49">
        <v>0</v>
      </c>
    </row>
    <row r="26" spans="1:2">
      <c r="A26" s="49">
        <v>0.46454499999999999</v>
      </c>
      <c r="B26" s="49">
        <v>0.46454499999999999</v>
      </c>
    </row>
    <row r="27" spans="1:2">
      <c r="A27" s="49">
        <v>0</v>
      </c>
      <c r="B27" s="49">
        <v>0</v>
      </c>
    </row>
    <row r="28" spans="1:2">
      <c r="A28" s="49">
        <v>0.80767699999999998</v>
      </c>
      <c r="B28" s="49">
        <v>0.80767699999999998</v>
      </c>
    </row>
    <row r="29" spans="1:2">
      <c r="A29" s="49">
        <v>0</v>
      </c>
      <c r="B29" s="49">
        <v>0</v>
      </c>
    </row>
    <row r="30" spans="1:2">
      <c r="A30" s="49">
        <v>0</v>
      </c>
      <c r="B30" s="49">
        <v>0</v>
      </c>
    </row>
    <row r="31" spans="1:2">
      <c r="A31" s="49">
        <v>0.82868699999999995</v>
      </c>
      <c r="B31" s="49">
        <v>0.82868699999999995</v>
      </c>
    </row>
    <row r="32" spans="1:2">
      <c r="A32" s="49">
        <v>0</v>
      </c>
      <c r="B32" s="49">
        <v>0</v>
      </c>
    </row>
    <row r="33" spans="1:2">
      <c r="A33" s="49">
        <v>0.91202000000000005</v>
      </c>
      <c r="B33" s="49">
        <v>0.91202000000000005</v>
      </c>
    </row>
    <row r="34" spans="1:2">
      <c r="A34" s="49">
        <v>0</v>
      </c>
      <c r="B34" s="49">
        <v>0</v>
      </c>
    </row>
    <row r="35" spans="1:2">
      <c r="A35" s="49">
        <v>0</v>
      </c>
      <c r="B35" s="49">
        <v>0</v>
      </c>
    </row>
    <row r="36" spans="1:2">
      <c r="A36" s="49">
        <v>0.74100999999999995</v>
      </c>
      <c r="B36" s="49">
        <v>0.74100999999999995</v>
      </c>
    </row>
    <row r="37" spans="1:2">
      <c r="A37" s="49">
        <v>0</v>
      </c>
      <c r="B37" s="49">
        <v>0</v>
      </c>
    </row>
    <row r="38" spans="1:2">
      <c r="A38" s="49">
        <v>0</v>
      </c>
      <c r="B38" s="49">
        <v>0</v>
      </c>
    </row>
    <row r="39" spans="1:2">
      <c r="A39" s="49">
        <v>0.728182</v>
      </c>
      <c r="B39" s="49">
        <v>0.728182</v>
      </c>
    </row>
    <row r="40" spans="1:2">
      <c r="A40" s="49">
        <v>0</v>
      </c>
      <c r="B40" s="49">
        <v>0</v>
      </c>
    </row>
    <row r="41" spans="1:2">
      <c r="A41" s="49">
        <v>0.95020199999999999</v>
      </c>
      <c r="B41" s="49">
        <v>0.95020199999999999</v>
      </c>
    </row>
    <row r="42" spans="1:2">
      <c r="A42" s="49">
        <v>0</v>
      </c>
      <c r="B42" s="49">
        <v>0</v>
      </c>
    </row>
    <row r="43" spans="1:2">
      <c r="A43" s="49">
        <v>0</v>
      </c>
      <c r="B43" s="49">
        <v>0</v>
      </c>
    </row>
    <row r="44" spans="1:2">
      <c r="A44" s="49">
        <v>1.0186900000000001</v>
      </c>
      <c r="B44" s="49">
        <v>1.0186900000000001</v>
      </c>
    </row>
    <row r="45" spans="1:2">
      <c r="A45" s="49">
        <v>0</v>
      </c>
      <c r="B45" s="49">
        <v>0</v>
      </c>
    </row>
    <row r="46" spans="1:2">
      <c r="A46" s="49">
        <v>1.4977799999999999</v>
      </c>
      <c r="B46" s="49">
        <v>1.4977799999999999</v>
      </c>
    </row>
    <row r="47" spans="1:2">
      <c r="A47" s="49">
        <v>0</v>
      </c>
      <c r="B47" s="49">
        <v>0</v>
      </c>
    </row>
    <row r="48" spans="1:2">
      <c r="A48" s="49">
        <v>0</v>
      </c>
      <c r="B48" s="49">
        <v>0</v>
      </c>
    </row>
    <row r="49" spans="1:2">
      <c r="A49" s="49">
        <v>2.4123199999999998</v>
      </c>
      <c r="B49" s="49">
        <v>2.4123199999999998</v>
      </c>
    </row>
    <row r="50" spans="1:2">
      <c r="A50" s="49">
        <v>0</v>
      </c>
      <c r="B50" s="49">
        <v>0</v>
      </c>
    </row>
    <row r="51" spans="1:2">
      <c r="A51" s="49">
        <v>2.3808099999999999</v>
      </c>
      <c r="B51" s="49">
        <v>2.3808099999999999</v>
      </c>
    </row>
    <row r="52" spans="1:2">
      <c r="A52" s="49">
        <v>0</v>
      </c>
      <c r="B52" s="49">
        <v>0</v>
      </c>
    </row>
    <row r="53" spans="1:2">
      <c r="A53" s="49">
        <v>0</v>
      </c>
      <c r="B53" s="49">
        <v>0</v>
      </c>
    </row>
    <row r="54" spans="1:2">
      <c r="A54" s="49">
        <v>2.6581800000000002</v>
      </c>
      <c r="B54" s="49">
        <v>2.6581800000000002</v>
      </c>
    </row>
    <row r="55" spans="1:2">
      <c r="A55" s="49">
        <v>0</v>
      </c>
      <c r="B55" s="49">
        <v>0</v>
      </c>
    </row>
    <row r="56" spans="1:2">
      <c r="A56" s="49">
        <v>0</v>
      </c>
      <c r="B56" s="49">
        <v>0</v>
      </c>
    </row>
    <row r="57" spans="1:2">
      <c r="A57" s="49">
        <v>2.9497</v>
      </c>
      <c r="B57" s="49">
        <v>2.9497</v>
      </c>
    </row>
    <row r="58" spans="1:2">
      <c r="A58" s="49">
        <v>0</v>
      </c>
      <c r="B58" s="49">
        <v>0</v>
      </c>
    </row>
    <row r="59" spans="1:2">
      <c r="A59" s="49">
        <v>4.1036400000000004</v>
      </c>
      <c r="B59" s="49">
        <v>4.1036400000000004</v>
      </c>
    </row>
    <row r="60" spans="1:2">
      <c r="A60" s="49">
        <v>0</v>
      </c>
      <c r="B60" s="49">
        <v>0</v>
      </c>
    </row>
    <row r="61" spans="1:2">
      <c r="A61" s="49">
        <v>0</v>
      </c>
      <c r="B61" s="49">
        <v>0</v>
      </c>
    </row>
    <row r="62" spans="1:2">
      <c r="A62" s="49">
        <v>4.5845500000000001</v>
      </c>
      <c r="B62" s="49">
        <v>4.5845500000000001</v>
      </c>
    </row>
    <row r="63" spans="1:2">
      <c r="A63" s="49">
        <v>0</v>
      </c>
      <c r="B63" s="49">
        <v>0</v>
      </c>
    </row>
    <row r="64" spans="1:2">
      <c r="A64" s="49">
        <v>4.4880800000000001</v>
      </c>
      <c r="B64" s="49">
        <v>4.4880800000000001</v>
      </c>
    </row>
    <row r="65" spans="1:2">
      <c r="A65" s="49">
        <v>0</v>
      </c>
      <c r="B65" s="49">
        <v>0</v>
      </c>
    </row>
    <row r="66" spans="1:2">
      <c r="A66" s="49">
        <v>0</v>
      </c>
      <c r="B66" s="49">
        <v>0</v>
      </c>
    </row>
    <row r="67" spans="1:2">
      <c r="A67" s="49">
        <v>3.6626300000000001</v>
      </c>
      <c r="B67" s="49">
        <v>3.6626300000000001</v>
      </c>
    </row>
    <row r="68" spans="1:2">
      <c r="A68" s="49">
        <v>0</v>
      </c>
      <c r="B68" s="49">
        <v>0</v>
      </c>
    </row>
    <row r="69" spans="1:2">
      <c r="A69" s="49">
        <v>4.48576</v>
      </c>
      <c r="B69" s="49">
        <v>4.48576</v>
      </c>
    </row>
    <row r="70" spans="1:2">
      <c r="A70" s="49">
        <v>0</v>
      </c>
      <c r="B70" s="49">
        <v>0</v>
      </c>
    </row>
    <row r="71" spans="1:2">
      <c r="A71" s="49">
        <v>0</v>
      </c>
      <c r="B71" s="49">
        <v>0</v>
      </c>
    </row>
    <row r="72" spans="1:2">
      <c r="A72" s="49">
        <v>4.3965699999999996</v>
      </c>
      <c r="B72" s="49">
        <v>4.3965699999999996</v>
      </c>
    </row>
    <row r="73" spans="1:2">
      <c r="A73" s="49">
        <v>0</v>
      </c>
      <c r="B73" s="49">
        <v>0</v>
      </c>
    </row>
    <row r="74" spans="1:2">
      <c r="A74" s="49">
        <v>0</v>
      </c>
      <c r="B74" s="49">
        <v>0</v>
      </c>
    </row>
    <row r="75" spans="1:2">
      <c r="A75" s="49">
        <v>4.6926300000000003</v>
      </c>
      <c r="B75" s="49">
        <v>4.6926300000000003</v>
      </c>
    </row>
    <row r="76" spans="1:2">
      <c r="A76" s="49">
        <v>0</v>
      </c>
      <c r="B76" s="49">
        <v>0</v>
      </c>
    </row>
    <row r="77" spans="1:2">
      <c r="A77" s="49">
        <v>4.8376799999999998</v>
      </c>
      <c r="B77" s="49">
        <v>4.8376799999999998</v>
      </c>
    </row>
    <row r="78" spans="1:2">
      <c r="A78" s="49">
        <v>0</v>
      </c>
      <c r="B78" s="49">
        <v>0</v>
      </c>
    </row>
    <row r="79" spans="1:2">
      <c r="A79" s="49">
        <v>0</v>
      </c>
      <c r="B79" s="49">
        <v>0</v>
      </c>
    </row>
    <row r="80" spans="1:2">
      <c r="A80" s="49">
        <v>5.6213100000000003</v>
      </c>
      <c r="B80" s="49">
        <v>5.6213100000000003</v>
      </c>
    </row>
    <row r="81" spans="1:2">
      <c r="A81" s="49">
        <v>0</v>
      </c>
      <c r="B81" s="49">
        <v>0</v>
      </c>
    </row>
    <row r="82" spans="1:2">
      <c r="A82" s="49">
        <v>5.4465700000000004</v>
      </c>
      <c r="B82" s="49">
        <v>5.4465700000000004</v>
      </c>
    </row>
    <row r="83" spans="1:2">
      <c r="A83" s="49">
        <v>0</v>
      </c>
      <c r="B83" s="49">
        <v>0</v>
      </c>
    </row>
    <row r="84" spans="1:2">
      <c r="A84" s="49">
        <v>0</v>
      </c>
      <c r="B84" s="49">
        <v>0</v>
      </c>
    </row>
    <row r="85" spans="1:2">
      <c r="A85" s="49">
        <v>5.5899000000000001</v>
      </c>
      <c r="B85" s="49">
        <v>5.5899000000000001</v>
      </c>
    </row>
    <row r="86" spans="1:2">
      <c r="A86" s="49">
        <v>0</v>
      </c>
      <c r="B86" s="49">
        <v>0</v>
      </c>
    </row>
    <row r="87" spans="1:2">
      <c r="A87" s="49">
        <v>0</v>
      </c>
      <c r="B87" s="49">
        <v>0</v>
      </c>
    </row>
    <row r="88" spans="1:2">
      <c r="A88" s="49">
        <v>5.58657</v>
      </c>
      <c r="B88" s="49">
        <v>5.58657</v>
      </c>
    </row>
    <row r="89" spans="1:2">
      <c r="A89" s="49">
        <v>0</v>
      </c>
      <c r="B89" s="49">
        <v>0</v>
      </c>
    </row>
    <row r="90" spans="1:2">
      <c r="A90" s="49">
        <v>5.9557599999999997</v>
      </c>
      <c r="B90" s="49">
        <v>5.9557599999999997</v>
      </c>
    </row>
    <row r="91" spans="1:2">
      <c r="A91" s="49">
        <v>0</v>
      </c>
      <c r="B91" s="49">
        <v>0</v>
      </c>
    </row>
    <row r="92" spans="1:2">
      <c r="A92" s="49">
        <v>0</v>
      </c>
      <c r="B92" s="49">
        <v>0</v>
      </c>
    </row>
    <row r="93" spans="1:2">
      <c r="A93" s="49">
        <v>5.3405100000000001</v>
      </c>
      <c r="B93" s="49">
        <v>5.3405100000000001</v>
      </c>
    </row>
    <row r="94" spans="1:2">
      <c r="A94" s="49">
        <v>0</v>
      </c>
      <c r="B94" s="49">
        <v>0</v>
      </c>
    </row>
    <row r="95" spans="1:2">
      <c r="A95" s="49">
        <v>5.00061</v>
      </c>
      <c r="B95" s="49">
        <v>5.00061</v>
      </c>
    </row>
    <row r="96" spans="1:2">
      <c r="A96" s="49">
        <v>0</v>
      </c>
      <c r="B96" s="49">
        <v>0</v>
      </c>
    </row>
    <row r="97" spans="1:2">
      <c r="A97" s="49">
        <v>0</v>
      </c>
      <c r="B97" s="49">
        <v>0</v>
      </c>
    </row>
    <row r="98" spans="1:2">
      <c r="A98" s="49">
        <v>5.0211100000000002</v>
      </c>
      <c r="B98" s="49">
        <v>5.0211100000000002</v>
      </c>
    </row>
    <row r="99" spans="1:2">
      <c r="A99" s="49">
        <v>0</v>
      </c>
      <c r="B99" s="49">
        <v>0</v>
      </c>
    </row>
    <row r="100" spans="1:2">
      <c r="A100" s="49">
        <v>4.6999000000000004</v>
      </c>
      <c r="B100" s="49">
        <v>4.6999000000000004</v>
      </c>
    </row>
    <row r="101" spans="1:2">
      <c r="A101" s="49">
        <v>0</v>
      </c>
      <c r="B101" s="49">
        <v>0</v>
      </c>
    </row>
    <row r="102" spans="1:2">
      <c r="A102" s="49">
        <v>0</v>
      </c>
      <c r="B102" s="49">
        <v>0</v>
      </c>
    </row>
    <row r="103" spans="1:2">
      <c r="A103" s="49">
        <v>5.1006099999999996</v>
      </c>
      <c r="B103" s="49">
        <v>5.1006099999999996</v>
      </c>
    </row>
    <row r="104" spans="1:2">
      <c r="A104" s="49">
        <v>0</v>
      </c>
      <c r="B104" s="49">
        <v>0</v>
      </c>
    </row>
    <row r="105" spans="1:2">
      <c r="A105" s="49">
        <v>0</v>
      </c>
      <c r="B105" s="49">
        <v>0</v>
      </c>
    </row>
    <row r="106" spans="1:2">
      <c r="A106" s="49">
        <v>5.5664600000000002</v>
      </c>
      <c r="B106" s="49">
        <v>5.5664600000000002</v>
      </c>
    </row>
    <row r="107" spans="1:2">
      <c r="A107" s="49">
        <v>0</v>
      </c>
      <c r="B107" s="49">
        <v>0</v>
      </c>
    </row>
    <row r="108" spans="1:2">
      <c r="A108" s="49">
        <v>6.5245499999999996</v>
      </c>
      <c r="B108" s="49">
        <v>6.5245499999999996</v>
      </c>
    </row>
    <row r="109" spans="1:2">
      <c r="A109" s="49">
        <v>0</v>
      </c>
      <c r="B109" s="49">
        <v>0</v>
      </c>
    </row>
    <row r="110" spans="1:2">
      <c r="A110" s="49">
        <v>0</v>
      </c>
      <c r="B110" s="49">
        <v>0</v>
      </c>
    </row>
    <row r="111" spans="1:2">
      <c r="A111" s="49">
        <v>7.3817199999999996</v>
      </c>
      <c r="B111" s="49">
        <v>7.3817199999999996</v>
      </c>
    </row>
    <row r="112" spans="1:2">
      <c r="A112" s="49">
        <v>0</v>
      </c>
      <c r="B112" s="49">
        <v>0</v>
      </c>
    </row>
    <row r="113" spans="1:2">
      <c r="A113" s="49">
        <v>6.4257600000000004</v>
      </c>
      <c r="B113" s="49">
        <v>6.4257600000000004</v>
      </c>
    </row>
    <row r="114" spans="1:2">
      <c r="A114" s="49">
        <v>0</v>
      </c>
      <c r="B114" s="49">
        <v>0</v>
      </c>
    </row>
    <row r="115" spans="1:2">
      <c r="A115" s="49">
        <v>0</v>
      </c>
      <c r="B115" s="49">
        <v>0</v>
      </c>
    </row>
    <row r="116" spans="1:2">
      <c r="A116" s="49">
        <v>6.7939400000000001</v>
      </c>
      <c r="B116" s="49">
        <v>6.7939400000000001</v>
      </c>
    </row>
    <row r="117" spans="1:2">
      <c r="A117" s="49">
        <v>0</v>
      </c>
      <c r="B117" s="49">
        <v>0</v>
      </c>
    </row>
    <row r="118" spans="1:2">
      <c r="A118" s="49">
        <v>7.4142400000000004</v>
      </c>
      <c r="B118" s="49">
        <v>7.4142400000000004</v>
      </c>
    </row>
    <row r="119" spans="1:2">
      <c r="A119" s="49">
        <v>0</v>
      </c>
      <c r="B119" s="49">
        <v>0</v>
      </c>
    </row>
    <row r="120" spans="1:2">
      <c r="A120" s="49">
        <v>0</v>
      </c>
      <c r="B120" s="49">
        <v>0</v>
      </c>
    </row>
    <row r="121" spans="1:2">
      <c r="A121" s="49">
        <v>7.8416199999999998</v>
      </c>
      <c r="B121" s="49">
        <v>7.8416199999999998</v>
      </c>
    </row>
    <row r="122" spans="1:2">
      <c r="A122" s="49">
        <v>0</v>
      </c>
      <c r="B122" s="49">
        <v>0</v>
      </c>
    </row>
    <row r="123" spans="1:2">
      <c r="A123" s="49">
        <v>0</v>
      </c>
      <c r="B123" s="49">
        <v>0</v>
      </c>
    </row>
    <row r="124" spans="1:2">
      <c r="A124" s="49">
        <v>8.9789899999999996</v>
      </c>
      <c r="B124" s="49">
        <v>8.9789899999999996</v>
      </c>
    </row>
    <row r="125" spans="1:2">
      <c r="A125" s="49">
        <v>0</v>
      </c>
      <c r="B125" s="49">
        <v>0</v>
      </c>
    </row>
    <row r="126" spans="1:2">
      <c r="A126" s="49">
        <v>9.1981800000000007</v>
      </c>
      <c r="B126" s="49">
        <v>9.1981800000000007</v>
      </c>
    </row>
    <row r="127" spans="1:2">
      <c r="A127" s="49">
        <v>0</v>
      </c>
      <c r="B127" s="49">
        <v>0</v>
      </c>
    </row>
    <row r="128" spans="1:2">
      <c r="A128" s="49">
        <v>0</v>
      </c>
      <c r="B128" s="49">
        <v>0</v>
      </c>
    </row>
    <row r="129" spans="1:2">
      <c r="A129" s="49">
        <v>9.4107099999999999</v>
      </c>
      <c r="B129" s="49">
        <v>9.4107099999999999</v>
      </c>
    </row>
    <row r="130" spans="1:2">
      <c r="A130" s="49">
        <v>0</v>
      </c>
      <c r="B130" s="49">
        <v>0</v>
      </c>
    </row>
    <row r="131" spans="1:2">
      <c r="A131" s="49">
        <v>10.3264</v>
      </c>
      <c r="B131" s="49">
        <v>10.3264</v>
      </c>
    </row>
    <row r="132" spans="1:2">
      <c r="A132" s="49">
        <v>0</v>
      </c>
      <c r="B132" s="49">
        <v>0</v>
      </c>
    </row>
    <row r="133" spans="1:2">
      <c r="A133" s="49">
        <v>0</v>
      </c>
      <c r="B133" s="49">
        <v>0</v>
      </c>
    </row>
    <row r="134" spans="1:2">
      <c r="A134" s="49">
        <v>10.690799999999999</v>
      </c>
      <c r="B134" s="49">
        <v>10.690799999999999</v>
      </c>
    </row>
    <row r="135" spans="1:2">
      <c r="A135" s="49">
        <v>0</v>
      </c>
      <c r="B135" s="49">
        <v>0</v>
      </c>
    </row>
    <row r="136" spans="1:2">
      <c r="A136" s="49">
        <v>11.3863</v>
      </c>
      <c r="B136" s="49">
        <v>11.3863</v>
      </c>
    </row>
    <row r="137" spans="1:2">
      <c r="A137" s="49">
        <v>0</v>
      </c>
      <c r="B137" s="49">
        <v>0</v>
      </c>
    </row>
    <row r="138" spans="1:2">
      <c r="A138" s="49">
        <v>0</v>
      </c>
      <c r="B138" s="49">
        <v>0</v>
      </c>
    </row>
    <row r="139" spans="1:2">
      <c r="A139" s="49">
        <v>11.2056</v>
      </c>
      <c r="B139" s="49">
        <v>11.2056</v>
      </c>
    </row>
    <row r="140" spans="1:2">
      <c r="A140" s="49">
        <v>0</v>
      </c>
      <c r="B140" s="49">
        <v>0</v>
      </c>
    </row>
    <row r="141" spans="1:2">
      <c r="A141" s="49">
        <v>0</v>
      </c>
      <c r="B141" s="49">
        <v>0</v>
      </c>
    </row>
    <row r="142" spans="1:2">
      <c r="A142" s="49">
        <v>11.0763</v>
      </c>
      <c r="B142" s="49">
        <v>11.0763</v>
      </c>
    </row>
    <row r="143" spans="1:2">
      <c r="A143" s="49">
        <v>0</v>
      </c>
      <c r="B143" s="49">
        <v>0</v>
      </c>
    </row>
    <row r="144" spans="1:2">
      <c r="A144" s="49">
        <v>10.958500000000001</v>
      </c>
      <c r="B144" s="49">
        <v>10.958500000000001</v>
      </c>
    </row>
    <row r="145" spans="1:2">
      <c r="A145" s="49">
        <v>0</v>
      </c>
      <c r="B145" s="49">
        <v>0</v>
      </c>
    </row>
    <row r="146" spans="1:2">
      <c r="A146" s="49">
        <v>0</v>
      </c>
      <c r="B146" s="49">
        <v>0</v>
      </c>
    </row>
    <row r="147" spans="1:2">
      <c r="A147" s="49">
        <v>10.9026</v>
      </c>
      <c r="B147" s="49">
        <v>10.9026</v>
      </c>
    </row>
    <row r="148" spans="1:2">
      <c r="A148" s="49">
        <v>0</v>
      </c>
      <c r="B148" s="49">
        <v>0</v>
      </c>
    </row>
    <row r="149" spans="1:2">
      <c r="A149" s="49">
        <v>9.3104999999999993</v>
      </c>
      <c r="B149" s="49">
        <v>9.3104999999999993</v>
      </c>
    </row>
    <row r="150" spans="1:2">
      <c r="A150" s="49">
        <v>0</v>
      </c>
      <c r="B150" s="49">
        <v>0</v>
      </c>
    </row>
    <row r="151" spans="1:2">
      <c r="A151" s="49">
        <v>0</v>
      </c>
      <c r="B151" s="49">
        <v>0</v>
      </c>
    </row>
    <row r="152" spans="1:2">
      <c r="A152" s="49">
        <v>8.6585900000000002</v>
      </c>
      <c r="B152" s="49">
        <v>8.6585900000000002</v>
      </c>
    </row>
    <row r="153" spans="1:2">
      <c r="A153" s="49">
        <v>0</v>
      </c>
      <c r="B153" s="49">
        <v>0</v>
      </c>
    </row>
    <row r="154" spans="1:2">
      <c r="A154" s="49">
        <v>8.2497000000000007</v>
      </c>
      <c r="B154" s="49">
        <v>8.2497000000000007</v>
      </c>
    </row>
    <row r="155" spans="1:2">
      <c r="A155" s="49">
        <v>0</v>
      </c>
      <c r="B155" s="49">
        <v>0</v>
      </c>
    </row>
    <row r="156" spans="1:2">
      <c r="A156" s="49">
        <v>0</v>
      </c>
      <c r="B156" s="49">
        <v>0</v>
      </c>
    </row>
    <row r="157" spans="1:2">
      <c r="A157" s="49">
        <v>8.2651500000000002</v>
      </c>
      <c r="B157" s="49">
        <v>8.2651500000000002</v>
      </c>
    </row>
    <row r="158" spans="1:2">
      <c r="A158" s="49">
        <v>0</v>
      </c>
      <c r="B158" s="49">
        <v>0</v>
      </c>
    </row>
    <row r="159" spans="1:2">
      <c r="A159" s="49">
        <v>0</v>
      </c>
      <c r="B159" s="49">
        <v>0</v>
      </c>
    </row>
    <row r="160" spans="1:2">
      <c r="A160" s="49">
        <v>8.0126299999999997</v>
      </c>
      <c r="B160" s="49">
        <v>8.0126299999999997</v>
      </c>
    </row>
    <row r="161" spans="1:2">
      <c r="A161" s="49">
        <v>0</v>
      </c>
      <c r="B161" s="49">
        <v>0</v>
      </c>
    </row>
    <row r="162" spans="1:2">
      <c r="A162" s="49">
        <v>6.8898999999999999</v>
      </c>
      <c r="B162" s="49">
        <v>6.8898999999999999</v>
      </c>
    </row>
    <row r="163" spans="1:2">
      <c r="A163" s="49">
        <v>0</v>
      </c>
      <c r="B163" s="49">
        <v>0</v>
      </c>
    </row>
    <row r="164" spans="1:2">
      <c r="A164" s="49">
        <v>0</v>
      </c>
      <c r="B164" s="49">
        <v>0</v>
      </c>
    </row>
    <row r="165" spans="1:2">
      <c r="A165" s="49">
        <v>6.8488899999999999</v>
      </c>
      <c r="B165" s="49">
        <v>6.8488899999999999</v>
      </c>
    </row>
    <row r="166" spans="1:2">
      <c r="A166" s="49">
        <v>0</v>
      </c>
      <c r="B166" s="49">
        <v>0</v>
      </c>
    </row>
    <row r="167" spans="1:2">
      <c r="A167" s="49">
        <v>6.2740400000000003</v>
      </c>
      <c r="B167" s="49">
        <v>6.2740400000000003</v>
      </c>
    </row>
    <row r="168" spans="1:2">
      <c r="A168" s="49">
        <v>0</v>
      </c>
      <c r="B168" s="49">
        <v>0</v>
      </c>
    </row>
    <row r="169" spans="1:2">
      <c r="A169" s="49">
        <v>0</v>
      </c>
      <c r="B169" s="49">
        <v>0</v>
      </c>
    </row>
    <row r="170" spans="1:2">
      <c r="A170" s="49">
        <v>5.4840400000000002</v>
      </c>
      <c r="B170" s="49">
        <v>5.4840400000000002</v>
      </c>
    </row>
    <row r="171" spans="1:2">
      <c r="A171" s="49">
        <v>0</v>
      </c>
      <c r="B171" s="49">
        <v>0</v>
      </c>
    </row>
    <row r="172" spans="1:2">
      <c r="A172" s="49">
        <v>0</v>
      </c>
      <c r="B172" s="49">
        <v>0</v>
      </c>
    </row>
    <row r="173" spans="1:2">
      <c r="A173" s="49">
        <v>4.8951500000000001</v>
      </c>
      <c r="B173" s="49">
        <v>4.8951500000000001</v>
      </c>
    </row>
    <row r="174" spans="1:2">
      <c r="A174" s="49">
        <v>0</v>
      </c>
      <c r="B174" s="49">
        <v>0</v>
      </c>
    </row>
    <row r="175" spans="1:2">
      <c r="A175" s="49">
        <v>4.7422199999999997</v>
      </c>
      <c r="B175" s="49">
        <v>4.7422199999999997</v>
      </c>
    </row>
    <row r="176" spans="1:2">
      <c r="A176" s="49">
        <v>0</v>
      </c>
      <c r="B176" s="49">
        <v>0</v>
      </c>
    </row>
    <row r="177" spans="1:2">
      <c r="A177" s="49">
        <v>0</v>
      </c>
      <c r="B177" s="49">
        <v>0</v>
      </c>
    </row>
    <row r="178" spans="1:2">
      <c r="A178" s="49">
        <v>4.2852499999999996</v>
      </c>
      <c r="B178" s="49">
        <v>4.2852499999999996</v>
      </c>
    </row>
    <row r="179" spans="1:2">
      <c r="A179" s="49">
        <v>0</v>
      </c>
      <c r="B179" s="49">
        <v>0</v>
      </c>
    </row>
    <row r="180" spans="1:2">
      <c r="A180" s="49">
        <v>3.3405</v>
      </c>
      <c r="B180" s="49">
        <v>3.3405</v>
      </c>
    </row>
    <row r="181" spans="1:2">
      <c r="A181" s="49">
        <v>0</v>
      </c>
      <c r="B181" s="49">
        <v>0</v>
      </c>
    </row>
    <row r="182" spans="1:2">
      <c r="A182" s="49">
        <v>0</v>
      </c>
      <c r="B182" s="49">
        <v>0</v>
      </c>
    </row>
    <row r="183" spans="1:2">
      <c r="A183" s="49">
        <v>3.0503999999999998</v>
      </c>
      <c r="B183" s="49">
        <v>3.0503999999999998</v>
      </c>
    </row>
    <row r="184" spans="1:2">
      <c r="A184" s="49">
        <v>0</v>
      </c>
      <c r="B184" s="49">
        <v>0</v>
      </c>
    </row>
    <row r="185" spans="1:2">
      <c r="A185" s="49">
        <v>2.4543400000000002</v>
      </c>
      <c r="B185" s="49">
        <v>2.4543400000000002</v>
      </c>
    </row>
    <row r="186" spans="1:2">
      <c r="A186" s="49">
        <v>0</v>
      </c>
      <c r="B186" s="49">
        <v>0</v>
      </c>
    </row>
    <row r="187" spans="1:2">
      <c r="A187" s="49">
        <v>0</v>
      </c>
      <c r="B187" s="49">
        <v>0</v>
      </c>
    </row>
    <row r="188" spans="1:2">
      <c r="A188" s="49">
        <v>1.7636400000000001</v>
      </c>
      <c r="B188" s="49">
        <v>1.7636400000000001</v>
      </c>
    </row>
    <row r="189" spans="1:2">
      <c r="A189" s="49">
        <v>0</v>
      </c>
      <c r="B189" s="49">
        <v>0</v>
      </c>
    </row>
    <row r="190" spans="1:2">
      <c r="A190" s="49">
        <v>0</v>
      </c>
      <c r="B190" s="49">
        <v>0</v>
      </c>
    </row>
    <row r="191" spans="1:2">
      <c r="A191" s="49">
        <v>1.29586</v>
      </c>
      <c r="B191" s="49">
        <v>1.29586</v>
      </c>
    </row>
    <row r="192" spans="1:2">
      <c r="A192" s="49">
        <v>0</v>
      </c>
      <c r="B192" s="49">
        <v>0</v>
      </c>
    </row>
    <row r="193" spans="1:2">
      <c r="A193" s="49">
        <v>0.79111100000000001</v>
      </c>
      <c r="B193" s="49">
        <v>0.79111100000000001</v>
      </c>
    </row>
    <row r="194" spans="1:2">
      <c r="A194" s="49">
        <v>0</v>
      </c>
      <c r="B194" s="49">
        <v>0</v>
      </c>
    </row>
    <row r="195" spans="1:2">
      <c r="A195" s="49">
        <v>0</v>
      </c>
      <c r="B195" s="49">
        <v>0</v>
      </c>
    </row>
    <row r="196" spans="1:2">
      <c r="A196" s="49">
        <v>0.61363599999999996</v>
      </c>
      <c r="B196" s="49">
        <v>0.61363599999999996</v>
      </c>
    </row>
    <row r="197" spans="1:2">
      <c r="A197" s="49">
        <v>0</v>
      </c>
      <c r="B197" s="49">
        <v>0</v>
      </c>
    </row>
    <row r="198" spans="1:2">
      <c r="A198" s="49">
        <v>0.49767699999999998</v>
      </c>
      <c r="B198" s="49">
        <v>0.49767699999999998</v>
      </c>
    </row>
    <row r="199" spans="1:2">
      <c r="A199" s="49">
        <v>0</v>
      </c>
      <c r="B199" s="49">
        <v>0</v>
      </c>
    </row>
    <row r="200" spans="1:2">
      <c r="A200" s="49">
        <v>0</v>
      </c>
      <c r="B200" s="49">
        <v>0</v>
      </c>
    </row>
    <row r="201" spans="1:2">
      <c r="A201" s="49">
        <v>0.33282800000000001</v>
      </c>
      <c r="B201" s="49">
        <v>0.33282800000000001</v>
      </c>
    </row>
    <row r="202" spans="1:2">
      <c r="A202" s="49">
        <v>0</v>
      </c>
      <c r="B202" s="49">
        <v>0</v>
      </c>
    </row>
    <row r="203" spans="1:2">
      <c r="A203" s="49">
        <v>0.172929</v>
      </c>
      <c r="B203" s="49">
        <v>0.172929</v>
      </c>
    </row>
    <row r="204" spans="1:2">
      <c r="A204" s="49">
        <v>0</v>
      </c>
      <c r="B204" s="49">
        <v>0</v>
      </c>
    </row>
    <row r="205" spans="1:2">
      <c r="A205" s="49">
        <v>0</v>
      </c>
      <c r="B205" s="49">
        <v>0</v>
      </c>
    </row>
    <row r="206" spans="1:2">
      <c r="A206" s="49">
        <v>6.1111100000000002E-2</v>
      </c>
      <c r="B206" s="49">
        <v>6.1111100000000002E-2</v>
      </c>
    </row>
    <row r="207" spans="1:2">
      <c r="A207" s="49">
        <v>0</v>
      </c>
      <c r="B207" s="49">
        <v>0</v>
      </c>
    </row>
    <row r="208" spans="1:2">
      <c r="A208" s="49">
        <v>0</v>
      </c>
      <c r="B208" s="49">
        <v>0</v>
      </c>
    </row>
    <row r="209" spans="1:2">
      <c r="A209" s="49">
        <v>2.0403999999999999E-2</v>
      </c>
      <c r="B209" s="49">
        <v>2.0403999999999999E-2</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0.48681200000000002</v>
      </c>
      <c r="B2" s="49">
        <v>0.25689600000000001</v>
      </c>
      <c r="C2">
        <v>0</v>
      </c>
      <c r="D2">
        <v>0</v>
      </c>
      <c r="E2" t="s">
        <v>1161</v>
      </c>
      <c r="F2" s="49">
        <f>IF(A2&lt;&gt;"",1,"")</f>
        <v>1</v>
      </c>
      <c r="G2">
        <f>IF($H8&gt;0,LOOKUP(COUNT(A2:A1000)*$H8,F2:F1000,A2:A1000),LOOKUP(1,F2:F1000,A2:A1000))</f>
        <v>0.49815500000000001</v>
      </c>
      <c r="H2">
        <f>IF($H8&gt;0,LOOKUP(COUNT(B2:B1000)*$H8,F2:F1000,B2:B1000),LOOKUP(1,F2:F1000,B2:B1000))</f>
        <v>0.20980299999999999</v>
      </c>
      <c r="J2" s="49">
        <f>IF(A2&lt;&gt;"",A2*10,"")</f>
        <v>4.8681200000000002</v>
      </c>
      <c r="K2" s="49">
        <f>IF(B2&lt;&gt;"",B2*100,"")</f>
        <v>25.689600000000002</v>
      </c>
      <c r="L2" s="49">
        <f>IF(F2&lt;&gt;"",IF(K2&lt;&gt;0,K2/J2,0),"")</f>
        <v>5.277109027715011</v>
      </c>
    </row>
    <row r="3" spans="1:12">
      <c r="A3" s="49">
        <v>0.48805700000000002</v>
      </c>
      <c r="B3" s="49">
        <v>0.249311</v>
      </c>
      <c r="C3">
        <v>0.389515</v>
      </c>
      <c r="D3">
        <v>0</v>
      </c>
      <c r="E3" t="s">
        <v>2560</v>
      </c>
      <c r="F3" s="49">
        <f>IF(A3&lt;&gt;"",F2+1,"")</f>
        <v>2</v>
      </c>
      <c r="G3">
        <f>IF($H9&gt;0,LOOKUP(COUNT(A2:A1000)*$H9,F2:F1000,A2:A1000),LOOKUP(1,F2:F1000,A2:A1000))</f>
        <v>0.42003400000000002</v>
      </c>
      <c r="H3">
        <f>IF($H9&gt;0,LOOKUP(COUNT(B2:B1000)*$H9,F2:F1000,B2:B1000),LOOKUP(1,F2:F1000,B2:B1000))</f>
        <v>0.239066</v>
      </c>
      <c r="J3" s="49">
        <f t="shared" ref="J3:J66" si="0">IF(A3&lt;&gt;"",A3*10,"")</f>
        <v>4.8805700000000005</v>
      </c>
      <c r="K3" s="49">
        <f t="shared" ref="K3:K66" si="1">IF(B3&lt;&gt;"",B3*100,"")</f>
        <v>24.931100000000001</v>
      </c>
      <c r="L3" s="49">
        <f t="shared" ref="L3:L66" si="2">IF(F3&lt;&gt;"",IF(K3&lt;&gt;0,K3/J3,0),"")</f>
        <v>5.1082353085807597</v>
      </c>
    </row>
    <row r="4" spans="1:12">
      <c r="A4" s="49">
        <v>0.48894500000000002</v>
      </c>
      <c r="B4" s="49">
        <v>0.241645</v>
      </c>
      <c r="C4">
        <v>0.78947100000000003</v>
      </c>
      <c r="D4">
        <v>0</v>
      </c>
      <c r="E4" t="s">
        <v>2561</v>
      </c>
      <c r="F4" s="49">
        <f t="shared" ref="F4:F67" si="3">IF(A4&lt;&gt;"",F3+1,"")</f>
        <v>3</v>
      </c>
      <c r="G4" s="71" t="s">
        <v>209</v>
      </c>
      <c r="H4" s="23">
        <f>IF(ISERROR(G3-G2)=FALSE,(G3-G2)*10,0)</f>
        <v>-0.78120999999999996</v>
      </c>
      <c r="J4" s="49">
        <f t="shared" si="0"/>
        <v>4.8894500000000001</v>
      </c>
      <c r="K4" s="49">
        <f t="shared" si="1"/>
        <v>24.1645</v>
      </c>
      <c r="L4" s="49">
        <f t="shared" si="2"/>
        <v>4.9421714098722758</v>
      </c>
    </row>
    <row r="5" spans="1:12">
      <c r="A5" s="49">
        <v>0.488848</v>
      </c>
      <c r="B5" s="49">
        <v>0.23056099999999999</v>
      </c>
      <c r="C5">
        <v>1.1855800000000001</v>
      </c>
      <c r="D5">
        <v>0</v>
      </c>
      <c r="E5" t="s">
        <v>2562</v>
      </c>
      <c r="F5" s="49">
        <f t="shared" si="3"/>
        <v>4</v>
      </c>
      <c r="G5" s="71" t="s">
        <v>210</v>
      </c>
      <c r="H5" s="23">
        <f>IF(ISERROR(H3-H2)=FALSE,H3-H2,0)</f>
        <v>2.9263000000000011E-2</v>
      </c>
      <c r="J5" s="49">
        <f t="shared" si="0"/>
        <v>4.8884800000000004</v>
      </c>
      <c r="K5" s="49">
        <f t="shared" si="1"/>
        <v>23.056099999999997</v>
      </c>
      <c r="L5" s="49">
        <f t="shared" si="2"/>
        <v>4.7164149183386241</v>
      </c>
    </row>
    <row r="6" spans="1:12">
      <c r="A6" s="49">
        <v>0.48951</v>
      </c>
      <c r="B6" s="49">
        <v>0.220083</v>
      </c>
      <c r="C6">
        <v>1.59595</v>
      </c>
      <c r="D6">
        <v>0</v>
      </c>
      <c r="E6" t="s">
        <v>2563</v>
      </c>
      <c r="F6" s="49">
        <f t="shared" si="3"/>
        <v>5</v>
      </c>
      <c r="G6" s="71" t="s">
        <v>211</v>
      </c>
      <c r="H6" s="23">
        <f>IF(H4&lt;&gt;0,H5/H4,0)</f>
        <v>-3.7458557878163379E-2</v>
      </c>
      <c r="J6" s="49">
        <f t="shared" si="0"/>
        <v>4.8951000000000002</v>
      </c>
      <c r="K6" s="49">
        <f t="shared" si="1"/>
        <v>22.008299999999998</v>
      </c>
      <c r="L6" s="49">
        <f t="shared" si="2"/>
        <v>4.4959857817000666</v>
      </c>
    </row>
    <row r="7" spans="1:12">
      <c r="A7" s="49">
        <v>0.49145100000000003</v>
      </c>
      <c r="B7" s="49">
        <v>0.21493499999999999</v>
      </c>
      <c r="C7">
        <v>2.00393</v>
      </c>
      <c r="D7">
        <v>0</v>
      </c>
      <c r="E7" t="s">
        <v>2564</v>
      </c>
      <c r="F7" s="49">
        <f t="shared" si="3"/>
        <v>6</v>
      </c>
      <c r="G7" s="71" t="s">
        <v>212</v>
      </c>
      <c r="H7" s="23">
        <f>DEGREES(ATAN(H6))</f>
        <v>-2.1452143003383259</v>
      </c>
      <c r="J7" s="49">
        <f t="shared" si="0"/>
        <v>4.9145099999999999</v>
      </c>
      <c r="K7" s="49">
        <f t="shared" si="1"/>
        <v>21.493499999999997</v>
      </c>
      <c r="L7" s="49">
        <f t="shared" si="2"/>
        <v>4.3734777220923347</v>
      </c>
    </row>
    <row r="8" spans="1:12">
      <c r="A8" s="49">
        <v>0.49352099999999999</v>
      </c>
      <c r="B8" s="49">
        <v>0.21118400000000001</v>
      </c>
      <c r="C8">
        <v>2.4162499999999998</v>
      </c>
      <c r="D8">
        <v>0</v>
      </c>
      <c r="E8" t="s">
        <v>2565</v>
      </c>
      <c r="F8" s="49">
        <f t="shared" si="3"/>
        <v>7</v>
      </c>
      <c r="G8" s="71" t="s">
        <v>213</v>
      </c>
      <c r="H8" s="72">
        <v>0.1</v>
      </c>
      <c r="J8" s="49">
        <f t="shared" si="0"/>
        <v>4.9352099999999997</v>
      </c>
      <c r="K8" s="49">
        <f t="shared" si="1"/>
        <v>21.118400000000001</v>
      </c>
      <c r="L8" s="49">
        <f t="shared" si="2"/>
        <v>4.27912895297262</v>
      </c>
    </row>
    <row r="9" spans="1:12">
      <c r="A9" s="49">
        <v>0.49560199999999999</v>
      </c>
      <c r="B9" s="49">
        <v>0.209233</v>
      </c>
      <c r="C9">
        <v>2.8131699999999999</v>
      </c>
      <c r="D9">
        <v>0</v>
      </c>
      <c r="E9" t="s">
        <v>2566</v>
      </c>
      <c r="F9" s="49">
        <f t="shared" si="3"/>
        <v>8</v>
      </c>
      <c r="G9" s="71" t="s">
        <v>214</v>
      </c>
      <c r="H9" s="72">
        <v>0.9</v>
      </c>
      <c r="J9" s="49">
        <f t="shared" si="0"/>
        <v>4.9560199999999996</v>
      </c>
      <c r="K9" s="49">
        <f t="shared" si="1"/>
        <v>20.923300000000001</v>
      </c>
      <c r="L9" s="49">
        <f t="shared" si="2"/>
        <v>4.2217949080108639</v>
      </c>
    </row>
    <row r="10" spans="1:12">
      <c r="A10" s="49">
        <v>0.49815500000000001</v>
      </c>
      <c r="B10" s="49">
        <v>0.20980299999999999</v>
      </c>
      <c r="C10">
        <v>3.2191299999999998</v>
      </c>
      <c r="D10">
        <v>0</v>
      </c>
      <c r="E10" t="s">
        <v>2567</v>
      </c>
      <c r="F10" s="49">
        <f t="shared" si="3"/>
        <v>9</v>
      </c>
      <c r="G10" t="s">
        <v>215</v>
      </c>
      <c r="J10" s="49">
        <f t="shared" si="0"/>
        <v>4.9815500000000004</v>
      </c>
      <c r="K10" s="49">
        <f t="shared" si="1"/>
        <v>20.9803</v>
      </c>
      <c r="L10" s="49">
        <f t="shared" si="2"/>
        <v>4.2116008069777475</v>
      </c>
    </row>
    <row r="11" spans="1:12">
      <c r="A11" s="49">
        <v>0.50075700000000001</v>
      </c>
      <c r="B11" s="49">
        <v>0.21162900000000001</v>
      </c>
      <c r="C11">
        <v>3.6352000000000002</v>
      </c>
      <c r="D11">
        <v>0</v>
      </c>
      <c r="E11" t="s">
        <v>2568</v>
      </c>
      <c r="F11" s="49">
        <f t="shared" si="3"/>
        <v>10</v>
      </c>
      <c r="G11" s="71" t="s">
        <v>216</v>
      </c>
      <c r="H11" s="73">
        <f>MIN(B2:B1000)</f>
        <v>0.20700299999999999</v>
      </c>
      <c r="J11" s="49">
        <f t="shared" si="0"/>
        <v>5.0075700000000003</v>
      </c>
      <c r="K11" s="49">
        <f t="shared" si="1"/>
        <v>21.1629</v>
      </c>
      <c r="L11" s="49">
        <f t="shared" si="2"/>
        <v>4.2261815611164693</v>
      </c>
    </row>
    <row r="12" spans="1:12">
      <c r="A12" s="49">
        <v>0.50339500000000004</v>
      </c>
      <c r="B12" s="49">
        <v>0.21295900000000001</v>
      </c>
      <c r="C12">
        <v>4.0394399999999999</v>
      </c>
      <c r="D12">
        <v>0</v>
      </c>
      <c r="E12" t="s">
        <v>2569</v>
      </c>
      <c r="F12" s="49">
        <f t="shared" si="3"/>
        <v>11</v>
      </c>
      <c r="G12" s="71" t="s">
        <v>218</v>
      </c>
      <c r="H12" s="73">
        <f>MAX(B2:B1000)</f>
        <v>0.29315200000000002</v>
      </c>
      <c r="J12" s="49">
        <f t="shared" si="0"/>
        <v>5.0339500000000008</v>
      </c>
      <c r="K12" s="49">
        <f t="shared" si="1"/>
        <v>21.2959</v>
      </c>
      <c r="L12" s="49">
        <f t="shared" si="2"/>
        <v>4.2304552091300067</v>
      </c>
    </row>
    <row r="13" spans="1:12">
      <c r="A13" s="49">
        <v>0.50609599999999999</v>
      </c>
      <c r="B13" s="49">
        <v>0.214924</v>
      </c>
      <c r="C13">
        <v>4.4386000000000001</v>
      </c>
      <c r="D13">
        <v>0</v>
      </c>
      <c r="E13" t="s">
        <v>2570</v>
      </c>
      <c r="F13" s="49">
        <f t="shared" si="3"/>
        <v>12</v>
      </c>
      <c r="G13" s="71" t="s">
        <v>220</v>
      </c>
      <c r="H13">
        <f>MATCH($H$11,B2:B1000,0)</f>
        <v>30</v>
      </c>
      <c r="J13" s="49">
        <f t="shared" si="0"/>
        <v>5.0609599999999997</v>
      </c>
      <c r="K13" s="49">
        <f t="shared" si="1"/>
        <v>21.4924</v>
      </c>
      <c r="L13" s="49">
        <f t="shared" si="2"/>
        <v>4.2467041826056722</v>
      </c>
    </row>
    <row r="14" spans="1:12">
      <c r="A14" s="49">
        <v>0.50858599999999998</v>
      </c>
      <c r="B14" s="49">
        <v>0.216644</v>
      </c>
      <c r="C14">
        <v>4.8502099999999997</v>
      </c>
      <c r="D14">
        <v>0</v>
      </c>
      <c r="E14" t="s">
        <v>2571</v>
      </c>
      <c r="F14" s="49">
        <f t="shared" si="3"/>
        <v>13</v>
      </c>
      <c r="G14" s="71" t="s">
        <v>221</v>
      </c>
      <c r="H14">
        <f>MATCH($H$12,B2:B1000,0)</f>
        <v>59</v>
      </c>
      <c r="J14" s="49">
        <f t="shared" si="0"/>
        <v>5.0858600000000003</v>
      </c>
      <c r="K14" s="49">
        <f t="shared" si="1"/>
        <v>21.664400000000001</v>
      </c>
      <c r="L14" s="49">
        <f t="shared" si="2"/>
        <v>4.2597318840864666</v>
      </c>
    </row>
    <row r="15" spans="1:12">
      <c r="A15" s="49">
        <v>0.51131499999999996</v>
      </c>
      <c r="B15" s="49">
        <v>0.219387</v>
      </c>
      <c r="C15">
        <v>5.2562199999999999</v>
      </c>
      <c r="D15">
        <v>0</v>
      </c>
      <c r="E15" t="s">
        <v>2572</v>
      </c>
      <c r="F15" s="49">
        <f t="shared" si="3"/>
        <v>14</v>
      </c>
      <c r="G15">
        <f>LOOKUP($H13,F2:F1000,A2:A1000)</f>
        <v>0.51583000000000001</v>
      </c>
      <c r="H15">
        <f>LOOKUP($H13,F2:F1000,B2:B1000)</f>
        <v>0.20700299999999999</v>
      </c>
      <c r="J15" s="49">
        <f t="shared" si="0"/>
        <v>5.1131499999999992</v>
      </c>
      <c r="K15" s="49">
        <f t="shared" si="1"/>
        <v>21.938700000000001</v>
      </c>
      <c r="L15" s="49">
        <f t="shared" si="2"/>
        <v>4.2906427544664254</v>
      </c>
    </row>
    <row r="16" spans="1:12">
      <c r="A16" s="49">
        <v>0.51363300000000001</v>
      </c>
      <c r="B16" s="49">
        <v>0.21995500000000001</v>
      </c>
      <c r="C16">
        <v>5.6670100000000003</v>
      </c>
      <c r="D16">
        <v>0</v>
      </c>
      <c r="E16" t="s">
        <v>2573</v>
      </c>
      <c r="F16" s="49">
        <f t="shared" si="3"/>
        <v>15</v>
      </c>
      <c r="G16">
        <f>LOOKUP($H14,F2:F1000,A2:A1000)</f>
        <v>0.449486</v>
      </c>
      <c r="H16">
        <f>LOOKUP($H14,F2:F1000,B2:B1000)</f>
        <v>0.29315200000000002</v>
      </c>
      <c r="J16" s="49">
        <f t="shared" si="0"/>
        <v>5.1363300000000001</v>
      </c>
      <c r="K16" s="49">
        <f t="shared" si="1"/>
        <v>21.9955</v>
      </c>
      <c r="L16" s="49">
        <f t="shared" si="2"/>
        <v>4.2823377781412022</v>
      </c>
    </row>
    <row r="17" spans="1:12">
      <c r="A17" s="49">
        <v>0.51597499999999996</v>
      </c>
      <c r="B17" s="49">
        <v>0.22126799999999999</v>
      </c>
      <c r="C17">
        <v>6.0678900000000002</v>
      </c>
      <c r="D17">
        <v>0</v>
      </c>
      <c r="E17" t="s">
        <v>2574</v>
      </c>
      <c r="F17" s="49">
        <f t="shared" si="3"/>
        <v>16</v>
      </c>
      <c r="J17" s="49">
        <f t="shared" si="0"/>
        <v>5.1597499999999998</v>
      </c>
      <c r="K17" s="49">
        <f t="shared" si="1"/>
        <v>22.126799999999999</v>
      </c>
      <c r="L17" s="49">
        <f t="shared" si="2"/>
        <v>4.2883473036484325</v>
      </c>
    </row>
    <row r="18" spans="1:12">
      <c r="A18" s="49">
        <v>0.51788699999999999</v>
      </c>
      <c r="B18" s="49">
        <v>0.219749</v>
      </c>
      <c r="C18">
        <v>6.4745699999999999</v>
      </c>
      <c r="D18">
        <v>0</v>
      </c>
      <c r="E18" t="s">
        <v>2575</v>
      </c>
      <c r="F18" s="49">
        <f t="shared" si="3"/>
        <v>17</v>
      </c>
      <c r="J18" s="49">
        <f t="shared" si="0"/>
        <v>5.1788699999999999</v>
      </c>
      <c r="K18" s="49">
        <f t="shared" si="1"/>
        <v>21.974900000000002</v>
      </c>
      <c r="L18" s="49">
        <f t="shared" si="2"/>
        <v>4.2431843239934581</v>
      </c>
    </row>
    <row r="19" spans="1:12">
      <c r="A19" s="49">
        <v>0.51942600000000005</v>
      </c>
      <c r="B19" s="49">
        <v>0.218282</v>
      </c>
      <c r="C19">
        <v>6.8936299999999999</v>
      </c>
      <c r="D19">
        <v>0</v>
      </c>
      <c r="E19" t="s">
        <v>2576</v>
      </c>
      <c r="F19" s="49">
        <f t="shared" si="3"/>
        <v>18</v>
      </c>
      <c r="J19" s="49">
        <f t="shared" si="0"/>
        <v>5.1942600000000008</v>
      </c>
      <c r="K19" s="49">
        <f t="shared" si="1"/>
        <v>21.828199999999999</v>
      </c>
      <c r="L19" s="49">
        <f t="shared" si="2"/>
        <v>4.2023695386830839</v>
      </c>
    </row>
    <row r="20" spans="1:12">
      <c r="A20" s="49">
        <v>0.52001600000000003</v>
      </c>
      <c r="B20" s="49">
        <v>0.21693899999999999</v>
      </c>
      <c r="C20">
        <v>7.2833399999999999</v>
      </c>
      <c r="D20">
        <v>0</v>
      </c>
      <c r="E20" t="s">
        <v>2577</v>
      </c>
      <c r="F20" s="49">
        <f t="shared" si="3"/>
        <v>19</v>
      </c>
      <c r="J20" s="49">
        <f t="shared" si="0"/>
        <v>5.2001600000000003</v>
      </c>
      <c r="K20" s="49">
        <f t="shared" si="1"/>
        <v>21.693899999999999</v>
      </c>
      <c r="L20" s="49">
        <f t="shared" si="2"/>
        <v>4.171775483831266</v>
      </c>
    </row>
    <row r="21" spans="1:12">
      <c r="A21" s="49">
        <v>0.52022599999999997</v>
      </c>
      <c r="B21" s="49">
        <v>0.21599299999999999</v>
      </c>
      <c r="C21">
        <v>7.7044199999999998</v>
      </c>
      <c r="D21">
        <v>0</v>
      </c>
      <c r="E21" t="s">
        <v>2578</v>
      </c>
      <c r="F21" s="49">
        <f t="shared" si="3"/>
        <v>20</v>
      </c>
      <c r="J21" s="49">
        <f t="shared" si="0"/>
        <v>5.2022599999999999</v>
      </c>
      <c r="K21" s="49">
        <f t="shared" si="1"/>
        <v>21.599299999999999</v>
      </c>
      <c r="L21" s="49">
        <f t="shared" si="2"/>
        <v>4.1519070557796036</v>
      </c>
    </row>
    <row r="22" spans="1:12">
      <c r="A22" s="49">
        <v>0.51982499999999998</v>
      </c>
      <c r="B22" s="49">
        <v>0.215091</v>
      </c>
      <c r="C22">
        <v>8.0929199999999994</v>
      </c>
      <c r="D22">
        <v>0</v>
      </c>
      <c r="E22" t="s">
        <v>2579</v>
      </c>
      <c r="F22" s="49">
        <f t="shared" si="3"/>
        <v>21</v>
      </c>
      <c r="J22" s="49">
        <f t="shared" si="0"/>
        <v>5.1982499999999998</v>
      </c>
      <c r="K22" s="49">
        <f t="shared" si="1"/>
        <v>21.5091</v>
      </c>
      <c r="L22" s="49">
        <f t="shared" si="2"/>
        <v>4.1377578992930317</v>
      </c>
    </row>
    <row r="23" spans="1:12">
      <c r="A23" s="49">
        <v>0.51892400000000005</v>
      </c>
      <c r="B23" s="49">
        <v>0.21438599999999999</v>
      </c>
      <c r="C23">
        <v>8.5109899999999996</v>
      </c>
      <c r="D23">
        <v>0</v>
      </c>
      <c r="E23" t="s">
        <v>2580</v>
      </c>
      <c r="F23" s="49">
        <f t="shared" si="3"/>
        <v>22</v>
      </c>
      <c r="J23" s="49">
        <f t="shared" si="0"/>
        <v>5.1892400000000007</v>
      </c>
      <c r="K23" s="49">
        <f t="shared" si="1"/>
        <v>21.438600000000001</v>
      </c>
      <c r="L23" s="49">
        <f t="shared" si="2"/>
        <v>4.131356422135033</v>
      </c>
    </row>
    <row r="24" spans="1:12">
      <c r="A24" s="49">
        <v>0.51805699999999999</v>
      </c>
      <c r="B24" s="49">
        <v>0.21348600000000001</v>
      </c>
      <c r="C24">
        <v>8.9072499999999994</v>
      </c>
      <c r="D24">
        <v>0</v>
      </c>
      <c r="E24" t="s">
        <v>2581</v>
      </c>
      <c r="F24" s="49">
        <f t="shared" si="3"/>
        <v>23</v>
      </c>
      <c r="G24" t="s">
        <v>245</v>
      </c>
      <c r="H24">
        <f>COUNT(A2:A2000)</f>
        <v>95</v>
      </c>
      <c r="J24" s="49">
        <f t="shared" si="0"/>
        <v>5.1805699999999995</v>
      </c>
      <c r="K24" s="49">
        <f t="shared" si="1"/>
        <v>21.348600000000001</v>
      </c>
      <c r="L24" s="49">
        <f t="shared" si="2"/>
        <v>4.1208978934750427</v>
      </c>
    </row>
    <row r="25" spans="1:12">
      <c r="A25" s="49">
        <v>0.51707400000000003</v>
      </c>
      <c r="B25" s="49">
        <v>0.21257000000000001</v>
      </c>
      <c r="C25">
        <v>9.3095700000000008</v>
      </c>
      <c r="D25">
        <v>0</v>
      </c>
      <c r="E25" t="s">
        <v>2582</v>
      </c>
      <c r="F25" s="49">
        <f t="shared" si="3"/>
        <v>24</v>
      </c>
      <c r="J25" s="49">
        <f t="shared" si="0"/>
        <v>5.1707400000000003</v>
      </c>
      <c r="K25" s="49">
        <f t="shared" si="1"/>
        <v>21.257000000000001</v>
      </c>
      <c r="L25" s="49">
        <f t="shared" si="2"/>
        <v>4.1110169917652017</v>
      </c>
    </row>
    <row r="26" spans="1:12">
      <c r="A26" s="49">
        <v>0.51637599999999995</v>
      </c>
      <c r="B26" s="49">
        <v>0.21174799999999999</v>
      </c>
      <c r="C26">
        <v>9.7197399999999998</v>
      </c>
      <c r="D26">
        <v>0</v>
      </c>
      <c r="E26" t="s">
        <v>2583</v>
      </c>
      <c r="F26" s="49">
        <f t="shared" si="3"/>
        <v>25</v>
      </c>
      <c r="J26" s="49">
        <f t="shared" si="0"/>
        <v>5.1637599999999999</v>
      </c>
      <c r="K26" s="49">
        <f t="shared" si="1"/>
        <v>21.174799999999998</v>
      </c>
      <c r="L26" s="49">
        <f t="shared" si="2"/>
        <v>4.1006553364215224</v>
      </c>
    </row>
    <row r="27" spans="1:12">
      <c r="A27" s="49">
        <v>0.51600299999999999</v>
      </c>
      <c r="B27" s="49">
        <v>0.210595</v>
      </c>
      <c r="C27">
        <v>10.1272</v>
      </c>
      <c r="D27">
        <v>0</v>
      </c>
      <c r="E27" t="s">
        <v>2584</v>
      </c>
      <c r="F27" s="49">
        <f t="shared" si="3"/>
        <v>26</v>
      </c>
      <c r="J27" s="49">
        <f t="shared" si="0"/>
        <v>5.1600299999999999</v>
      </c>
      <c r="K27" s="49">
        <f t="shared" si="1"/>
        <v>21.0595</v>
      </c>
      <c r="L27" s="49">
        <f t="shared" si="2"/>
        <v>4.0812747212710008</v>
      </c>
    </row>
    <row r="28" spans="1:12">
      <c r="A28" s="49">
        <v>0.51592499999999997</v>
      </c>
      <c r="B28" s="49">
        <v>0.20933599999999999</v>
      </c>
      <c r="C28">
        <v>10.5419</v>
      </c>
      <c r="D28">
        <v>0</v>
      </c>
      <c r="E28" t="s">
        <v>2585</v>
      </c>
      <c r="F28" s="49">
        <f t="shared" si="3"/>
        <v>27</v>
      </c>
      <c r="J28" s="49">
        <f t="shared" si="0"/>
        <v>5.1592500000000001</v>
      </c>
      <c r="K28" s="49">
        <f t="shared" si="1"/>
        <v>20.933599999999998</v>
      </c>
      <c r="L28" s="49">
        <f t="shared" si="2"/>
        <v>4.0574889761108688</v>
      </c>
    </row>
    <row r="29" spans="1:12">
      <c r="A29" s="49">
        <v>0.51586600000000005</v>
      </c>
      <c r="B29" s="49">
        <v>0.208514</v>
      </c>
      <c r="C29">
        <v>10.9413</v>
      </c>
      <c r="D29">
        <v>0</v>
      </c>
      <c r="E29" t="s">
        <v>2586</v>
      </c>
      <c r="F29" s="49">
        <f t="shared" si="3"/>
        <v>28</v>
      </c>
      <c r="J29" s="49">
        <f t="shared" si="0"/>
        <v>5.1586600000000002</v>
      </c>
      <c r="K29" s="49">
        <f t="shared" si="1"/>
        <v>20.851400000000002</v>
      </c>
      <c r="L29" s="49">
        <f t="shared" si="2"/>
        <v>4.0420186637615192</v>
      </c>
    </row>
    <row r="30" spans="1:12">
      <c r="A30" s="49">
        <v>0.51588599999999996</v>
      </c>
      <c r="B30" s="49">
        <v>0.20763300000000001</v>
      </c>
      <c r="C30">
        <v>11.341799999999999</v>
      </c>
      <c r="D30">
        <v>0</v>
      </c>
      <c r="E30" t="s">
        <v>2587</v>
      </c>
      <c r="F30" s="49">
        <f t="shared" si="3"/>
        <v>29</v>
      </c>
      <c r="J30" s="49">
        <f t="shared" si="0"/>
        <v>5.1588599999999998</v>
      </c>
      <c r="K30" s="49">
        <f t="shared" si="1"/>
        <v>20.763300000000001</v>
      </c>
      <c r="L30" s="49">
        <f t="shared" si="2"/>
        <v>4.0247845454228264</v>
      </c>
    </row>
    <row r="31" spans="1:12">
      <c r="A31" s="49">
        <v>0.51583000000000001</v>
      </c>
      <c r="B31" s="49">
        <v>0.20700299999999999</v>
      </c>
      <c r="C31">
        <v>11.7499</v>
      </c>
      <c r="D31">
        <v>0</v>
      </c>
      <c r="E31" t="s">
        <v>2588</v>
      </c>
      <c r="F31" s="49">
        <f t="shared" si="3"/>
        <v>30</v>
      </c>
      <c r="J31" s="49">
        <f t="shared" si="0"/>
        <v>5.1583000000000006</v>
      </c>
      <c r="K31" s="49">
        <f t="shared" si="1"/>
        <v>20.700299999999999</v>
      </c>
      <c r="L31" s="49">
        <f t="shared" si="2"/>
        <v>4.0130081616036284</v>
      </c>
    </row>
    <row r="32" spans="1:12">
      <c r="A32" s="49">
        <v>0.51584099999999999</v>
      </c>
      <c r="B32" s="49">
        <v>0.20721100000000001</v>
      </c>
      <c r="C32">
        <v>12.154999999999999</v>
      </c>
      <c r="D32">
        <v>0</v>
      </c>
      <c r="E32" t="s">
        <v>2589</v>
      </c>
      <c r="F32" s="49">
        <f t="shared" si="3"/>
        <v>31</v>
      </c>
      <c r="J32" s="49">
        <f t="shared" si="0"/>
        <v>5.1584099999999999</v>
      </c>
      <c r="K32" s="49">
        <f t="shared" si="1"/>
        <v>20.7211</v>
      </c>
      <c r="L32" s="49">
        <f t="shared" si="2"/>
        <v>4.0169548368586447</v>
      </c>
    </row>
    <row r="33" spans="1:12">
      <c r="A33" s="49">
        <v>0.51564399999999999</v>
      </c>
      <c r="B33" s="49">
        <v>0.208207</v>
      </c>
      <c r="C33">
        <v>12.5608</v>
      </c>
      <c r="D33">
        <v>0</v>
      </c>
      <c r="E33" t="s">
        <v>2590</v>
      </c>
      <c r="F33" s="49">
        <f t="shared" si="3"/>
        <v>32</v>
      </c>
      <c r="J33" s="49">
        <f t="shared" si="0"/>
        <v>5.1564399999999999</v>
      </c>
      <c r="K33" s="49">
        <f t="shared" si="1"/>
        <v>20.820699999999999</v>
      </c>
      <c r="L33" s="49">
        <f t="shared" si="2"/>
        <v>4.03780515239196</v>
      </c>
    </row>
    <row r="34" spans="1:12">
      <c r="A34" s="49">
        <v>0.51534899999999995</v>
      </c>
      <c r="B34" s="49">
        <v>0.209534</v>
      </c>
      <c r="C34">
        <v>12.968400000000001</v>
      </c>
      <c r="D34">
        <v>0</v>
      </c>
      <c r="E34" t="s">
        <v>2591</v>
      </c>
      <c r="F34" s="49">
        <f t="shared" si="3"/>
        <v>33</v>
      </c>
      <c r="J34" s="49">
        <f t="shared" si="0"/>
        <v>5.1534899999999997</v>
      </c>
      <c r="K34" s="49">
        <f t="shared" si="1"/>
        <v>20.953399999999998</v>
      </c>
      <c r="L34" s="49">
        <f t="shared" si="2"/>
        <v>4.0658660441758885</v>
      </c>
    </row>
    <row r="35" spans="1:12">
      <c r="A35" s="49">
        <v>0.51477700000000004</v>
      </c>
      <c r="B35" s="49">
        <v>0.21120800000000001</v>
      </c>
      <c r="C35">
        <v>13.375299999999999</v>
      </c>
      <c r="D35">
        <v>0</v>
      </c>
      <c r="E35" t="s">
        <v>2592</v>
      </c>
      <c r="F35" s="49">
        <f t="shared" si="3"/>
        <v>34</v>
      </c>
      <c r="J35" s="49">
        <f t="shared" si="0"/>
        <v>5.1477700000000004</v>
      </c>
      <c r="K35" s="49">
        <f t="shared" si="1"/>
        <v>21.120799999999999</v>
      </c>
      <c r="L35" s="49">
        <f t="shared" si="2"/>
        <v>4.1029028103431191</v>
      </c>
    </row>
    <row r="36" spans="1:12">
      <c r="A36" s="49">
        <v>0.51368400000000003</v>
      </c>
      <c r="B36" s="49">
        <v>0.21302699999999999</v>
      </c>
      <c r="C36">
        <v>13.792999999999999</v>
      </c>
      <c r="D36">
        <v>0</v>
      </c>
      <c r="E36" t="s">
        <v>2593</v>
      </c>
      <c r="F36" s="49">
        <f t="shared" si="3"/>
        <v>35</v>
      </c>
      <c r="J36" s="49">
        <f t="shared" si="0"/>
        <v>5.1368400000000003</v>
      </c>
      <c r="K36" s="49">
        <f t="shared" si="1"/>
        <v>21.302699999999998</v>
      </c>
      <c r="L36" s="49">
        <f t="shared" si="2"/>
        <v>4.1470437078047979</v>
      </c>
    </row>
    <row r="37" spans="1:12">
      <c r="A37" s="49">
        <v>0.51189399999999996</v>
      </c>
      <c r="B37" s="49">
        <v>0.21561900000000001</v>
      </c>
      <c r="C37">
        <v>14.188000000000001</v>
      </c>
      <c r="D37">
        <v>0</v>
      </c>
      <c r="E37" t="s">
        <v>2594</v>
      </c>
      <c r="F37" s="49">
        <f t="shared" si="3"/>
        <v>36</v>
      </c>
      <c r="J37" s="49">
        <f t="shared" si="0"/>
        <v>5.1189399999999994</v>
      </c>
      <c r="K37" s="49">
        <f t="shared" si="1"/>
        <v>21.561900000000001</v>
      </c>
      <c r="L37" s="49">
        <f t="shared" si="2"/>
        <v>4.2121806467745282</v>
      </c>
    </row>
    <row r="38" spans="1:12">
      <c r="A38" s="49">
        <v>0.50967799999999996</v>
      </c>
      <c r="B38" s="49">
        <v>0.218637</v>
      </c>
      <c r="C38">
        <v>14.590299999999999</v>
      </c>
      <c r="D38">
        <v>0</v>
      </c>
      <c r="E38" t="s">
        <v>2595</v>
      </c>
      <c r="F38" s="49">
        <f t="shared" si="3"/>
        <v>37</v>
      </c>
      <c r="J38" s="49">
        <f t="shared" si="0"/>
        <v>5.0967799999999999</v>
      </c>
      <c r="K38" s="49">
        <f t="shared" si="1"/>
        <v>21.863700000000001</v>
      </c>
      <c r="L38" s="49">
        <f t="shared" si="2"/>
        <v>4.2897084041296667</v>
      </c>
    </row>
    <row r="39" spans="1:12">
      <c r="A39" s="49">
        <v>0.50724999999999998</v>
      </c>
      <c r="B39" s="49">
        <v>0.22198999999999999</v>
      </c>
      <c r="C39">
        <v>14.9993</v>
      </c>
      <c r="D39">
        <v>0</v>
      </c>
      <c r="E39" t="s">
        <v>2596</v>
      </c>
      <c r="F39" s="49">
        <f t="shared" si="3"/>
        <v>38</v>
      </c>
      <c r="J39" s="49">
        <f t="shared" si="0"/>
        <v>5.0724999999999998</v>
      </c>
      <c r="K39" s="49">
        <f t="shared" si="1"/>
        <v>22.198999999999998</v>
      </c>
      <c r="L39" s="49">
        <f t="shared" si="2"/>
        <v>4.3763430261212415</v>
      </c>
    </row>
    <row r="40" spans="1:12">
      <c r="A40" s="49">
        <v>0.50449299999999997</v>
      </c>
      <c r="B40" s="49">
        <v>0.22547200000000001</v>
      </c>
      <c r="C40">
        <v>15.4131</v>
      </c>
      <c r="D40">
        <v>0</v>
      </c>
      <c r="E40" t="s">
        <v>2597</v>
      </c>
      <c r="F40" s="49">
        <f t="shared" si="3"/>
        <v>39</v>
      </c>
      <c r="J40" s="49">
        <f t="shared" si="0"/>
        <v>5.0449299999999999</v>
      </c>
      <c r="K40" s="49">
        <f t="shared" si="1"/>
        <v>22.5472</v>
      </c>
      <c r="L40" s="49">
        <f t="shared" si="2"/>
        <v>4.4692790583813853</v>
      </c>
    </row>
    <row r="41" spans="1:12">
      <c r="A41" s="49">
        <v>0.50162200000000001</v>
      </c>
      <c r="B41" s="49">
        <v>0.22841</v>
      </c>
      <c r="C41">
        <v>15.827</v>
      </c>
      <c r="D41">
        <v>0</v>
      </c>
      <c r="E41" t="s">
        <v>2598</v>
      </c>
      <c r="F41" s="49">
        <f t="shared" si="3"/>
        <v>40</v>
      </c>
      <c r="J41" s="49">
        <f t="shared" si="0"/>
        <v>5.0162200000000006</v>
      </c>
      <c r="K41" s="49">
        <f t="shared" si="1"/>
        <v>22.841000000000001</v>
      </c>
      <c r="L41" s="49">
        <f t="shared" si="2"/>
        <v>4.5534286773706096</v>
      </c>
    </row>
    <row r="42" spans="1:12">
      <c r="A42" s="49">
        <v>0.49878699999999998</v>
      </c>
      <c r="B42" s="49">
        <v>0.23198099999999999</v>
      </c>
      <c r="C42">
        <v>16.233899999999998</v>
      </c>
      <c r="D42">
        <v>0</v>
      </c>
      <c r="E42" t="s">
        <v>2599</v>
      </c>
      <c r="F42" s="49">
        <f t="shared" si="3"/>
        <v>41</v>
      </c>
      <c r="J42" s="49">
        <f t="shared" si="0"/>
        <v>4.98787</v>
      </c>
      <c r="K42" s="49">
        <f t="shared" si="1"/>
        <v>23.1981</v>
      </c>
      <c r="L42" s="49">
        <f t="shared" si="2"/>
        <v>4.6509030908985194</v>
      </c>
    </row>
    <row r="43" spans="1:12">
      <c r="A43" s="49">
        <v>0.49582700000000002</v>
      </c>
      <c r="B43" s="49">
        <v>0.235626</v>
      </c>
      <c r="C43">
        <v>16.6404</v>
      </c>
      <c r="D43">
        <v>0</v>
      </c>
      <c r="E43" t="s">
        <v>2600</v>
      </c>
      <c r="F43" s="49">
        <f t="shared" si="3"/>
        <v>42</v>
      </c>
      <c r="J43" s="49">
        <f t="shared" si="0"/>
        <v>4.9582700000000006</v>
      </c>
      <c r="K43" s="49">
        <f t="shared" si="1"/>
        <v>23.5626</v>
      </c>
      <c r="L43" s="49">
        <f t="shared" si="2"/>
        <v>4.75218170853947</v>
      </c>
    </row>
    <row r="44" spans="1:12">
      <c r="A44" s="49">
        <v>0.49271599999999999</v>
      </c>
      <c r="B44" s="49">
        <v>0.23965500000000001</v>
      </c>
      <c r="C44">
        <v>17.046099999999999</v>
      </c>
      <c r="D44">
        <v>0</v>
      </c>
      <c r="E44" t="s">
        <v>2601</v>
      </c>
      <c r="F44" s="49">
        <f t="shared" si="3"/>
        <v>43</v>
      </c>
      <c r="J44" s="49">
        <f t="shared" si="0"/>
        <v>4.9271599999999998</v>
      </c>
      <c r="K44" s="49">
        <f t="shared" si="1"/>
        <v>23.965500000000002</v>
      </c>
      <c r="L44" s="49">
        <f t="shared" si="2"/>
        <v>4.8639581422158003</v>
      </c>
    </row>
    <row r="45" spans="1:12">
      <c r="A45" s="49">
        <v>0.48944199999999999</v>
      </c>
      <c r="B45" s="49">
        <v>0.24346100000000001</v>
      </c>
      <c r="C45">
        <v>17.444900000000001</v>
      </c>
      <c r="D45">
        <v>0</v>
      </c>
      <c r="E45" t="s">
        <v>2602</v>
      </c>
      <c r="F45" s="49">
        <f t="shared" si="3"/>
        <v>44</v>
      </c>
      <c r="J45" s="49">
        <f t="shared" si="0"/>
        <v>4.8944200000000002</v>
      </c>
      <c r="K45" s="49">
        <f t="shared" si="1"/>
        <v>24.3461</v>
      </c>
      <c r="L45" s="49">
        <f t="shared" si="2"/>
        <v>4.9742563981023284</v>
      </c>
    </row>
    <row r="46" spans="1:12">
      <c r="A46" s="49">
        <v>0.48601800000000001</v>
      </c>
      <c r="B46" s="49">
        <v>0.24740500000000001</v>
      </c>
      <c r="C46">
        <v>17.844100000000001</v>
      </c>
      <c r="D46">
        <v>0</v>
      </c>
      <c r="E46" t="s">
        <v>2603</v>
      </c>
      <c r="F46" s="49">
        <f t="shared" si="3"/>
        <v>45</v>
      </c>
      <c r="J46" s="49">
        <f t="shared" si="0"/>
        <v>4.8601799999999997</v>
      </c>
      <c r="K46" s="49">
        <f t="shared" si="1"/>
        <v>24.740500000000001</v>
      </c>
      <c r="L46" s="49">
        <f t="shared" si="2"/>
        <v>5.0904493249221225</v>
      </c>
    </row>
    <row r="47" spans="1:12">
      <c r="A47" s="49">
        <v>0.482962</v>
      </c>
      <c r="B47" s="49">
        <v>0.25152799999999997</v>
      </c>
      <c r="C47">
        <v>18.254899999999999</v>
      </c>
      <c r="D47">
        <v>0</v>
      </c>
      <c r="E47" t="s">
        <v>2604</v>
      </c>
      <c r="F47" s="49">
        <f t="shared" si="3"/>
        <v>46</v>
      </c>
      <c r="J47" s="49">
        <f t="shared" si="0"/>
        <v>4.8296200000000002</v>
      </c>
      <c r="K47" s="49">
        <f t="shared" si="1"/>
        <v>25.152799999999999</v>
      </c>
      <c r="L47" s="49">
        <f t="shared" si="2"/>
        <v>5.2080287890144561</v>
      </c>
    </row>
    <row r="48" spans="1:12">
      <c r="A48" s="49">
        <v>0.48018</v>
      </c>
      <c r="B48" s="49">
        <v>0.256023</v>
      </c>
      <c r="C48">
        <v>18.662400000000002</v>
      </c>
      <c r="D48">
        <v>0</v>
      </c>
      <c r="E48" t="s">
        <v>2605</v>
      </c>
      <c r="F48" s="49">
        <f t="shared" si="3"/>
        <v>47</v>
      </c>
      <c r="J48" s="49">
        <f t="shared" si="0"/>
        <v>4.8018000000000001</v>
      </c>
      <c r="K48" s="49">
        <f t="shared" si="1"/>
        <v>25.6023</v>
      </c>
      <c r="L48" s="49">
        <f t="shared" si="2"/>
        <v>5.331813070098713</v>
      </c>
    </row>
    <row r="49" spans="1:12">
      <c r="A49" s="49">
        <v>0.47760000000000002</v>
      </c>
      <c r="B49" s="49">
        <v>0.26022499999999998</v>
      </c>
      <c r="C49">
        <v>19.068100000000001</v>
      </c>
      <c r="D49">
        <v>0</v>
      </c>
      <c r="E49" t="s">
        <v>2606</v>
      </c>
      <c r="F49" s="49">
        <f t="shared" si="3"/>
        <v>48</v>
      </c>
      <c r="J49" s="49">
        <f t="shared" si="0"/>
        <v>4.7759999999999998</v>
      </c>
      <c r="K49" s="49">
        <f t="shared" si="1"/>
        <v>26.022499999999997</v>
      </c>
      <c r="L49" s="49">
        <f t="shared" si="2"/>
        <v>5.4485971524288104</v>
      </c>
    </row>
    <row r="50" spans="1:12">
      <c r="A50" s="49">
        <v>0.47545300000000001</v>
      </c>
      <c r="B50" s="49">
        <v>0.26391199999999998</v>
      </c>
      <c r="C50">
        <v>19.4664</v>
      </c>
      <c r="D50">
        <v>0</v>
      </c>
      <c r="E50" t="s">
        <v>2607</v>
      </c>
      <c r="F50" s="49">
        <f t="shared" si="3"/>
        <v>49</v>
      </c>
      <c r="J50" s="49">
        <f t="shared" si="0"/>
        <v>4.7545299999999999</v>
      </c>
      <c r="K50" s="49">
        <f t="shared" si="1"/>
        <v>26.391199999999998</v>
      </c>
      <c r="L50" s="49">
        <f t="shared" si="2"/>
        <v>5.5507484441154009</v>
      </c>
    </row>
    <row r="51" spans="1:12">
      <c r="A51" s="49">
        <v>0.47341800000000001</v>
      </c>
      <c r="B51" s="49">
        <v>0.26741599999999999</v>
      </c>
      <c r="C51">
        <v>19.875499999999999</v>
      </c>
      <c r="D51">
        <v>0</v>
      </c>
      <c r="E51" t="s">
        <v>2608</v>
      </c>
      <c r="F51" s="49">
        <f t="shared" si="3"/>
        <v>50</v>
      </c>
      <c r="J51" s="49">
        <f t="shared" si="0"/>
        <v>4.7341800000000003</v>
      </c>
      <c r="K51" s="49">
        <f t="shared" si="1"/>
        <v>26.741599999999998</v>
      </c>
      <c r="L51" s="49">
        <f t="shared" si="2"/>
        <v>5.6486234152482577</v>
      </c>
    </row>
    <row r="52" spans="1:12">
      <c r="A52" s="49">
        <v>0.47140700000000002</v>
      </c>
      <c r="B52" s="49">
        <v>0.27076600000000001</v>
      </c>
      <c r="C52">
        <v>20.2835</v>
      </c>
      <c r="D52">
        <v>0</v>
      </c>
      <c r="E52" t="s">
        <v>2609</v>
      </c>
      <c r="F52" s="49">
        <f t="shared" si="3"/>
        <v>51</v>
      </c>
      <c r="J52" s="49">
        <f t="shared" si="0"/>
        <v>4.7140700000000004</v>
      </c>
      <c r="K52" s="49">
        <f t="shared" si="1"/>
        <v>27.076599999999999</v>
      </c>
      <c r="L52" s="49">
        <f t="shared" si="2"/>
        <v>5.7437840337542712</v>
      </c>
    </row>
    <row r="53" spans="1:12">
      <c r="A53" s="49">
        <v>0.46911000000000003</v>
      </c>
      <c r="B53" s="49">
        <v>0.27411000000000002</v>
      </c>
      <c r="C53">
        <v>20.690200000000001</v>
      </c>
      <c r="D53">
        <v>0</v>
      </c>
      <c r="E53" t="s">
        <v>2610</v>
      </c>
      <c r="F53" s="49">
        <f t="shared" si="3"/>
        <v>52</v>
      </c>
      <c r="J53" s="49">
        <f t="shared" si="0"/>
        <v>4.6911000000000005</v>
      </c>
      <c r="K53" s="49">
        <f t="shared" si="1"/>
        <v>27.411000000000001</v>
      </c>
      <c r="L53" s="49">
        <f t="shared" si="2"/>
        <v>5.8431924282151302</v>
      </c>
    </row>
    <row r="54" spans="1:12">
      <c r="A54" s="49">
        <v>0.46648099999999998</v>
      </c>
      <c r="B54" s="49">
        <v>0.27720499999999998</v>
      </c>
      <c r="C54">
        <v>21.1022</v>
      </c>
      <c r="D54">
        <v>0</v>
      </c>
      <c r="E54" t="s">
        <v>2611</v>
      </c>
      <c r="F54" s="49">
        <f t="shared" si="3"/>
        <v>53</v>
      </c>
      <c r="J54" s="49">
        <f t="shared" si="0"/>
        <v>4.6648100000000001</v>
      </c>
      <c r="K54" s="49">
        <f t="shared" si="1"/>
        <v>27.720499999999998</v>
      </c>
      <c r="L54" s="49">
        <f t="shared" si="2"/>
        <v>5.9424713975488812</v>
      </c>
    </row>
    <row r="55" spans="1:12">
      <c r="A55" s="49">
        <v>0.46345799999999998</v>
      </c>
      <c r="B55" s="49">
        <v>0.28114400000000001</v>
      </c>
      <c r="C55">
        <v>21.496700000000001</v>
      </c>
      <c r="D55">
        <v>0</v>
      </c>
      <c r="E55" t="s">
        <v>2612</v>
      </c>
      <c r="F55" s="49">
        <f t="shared" si="3"/>
        <v>54</v>
      </c>
      <c r="J55" s="49">
        <f t="shared" si="0"/>
        <v>4.6345799999999997</v>
      </c>
      <c r="K55" s="49">
        <f t="shared" si="1"/>
        <v>28.1144</v>
      </c>
      <c r="L55" s="49">
        <f t="shared" si="2"/>
        <v>6.0662239080995475</v>
      </c>
    </row>
    <row r="56" spans="1:12">
      <c r="A56" s="49">
        <v>0.46040300000000001</v>
      </c>
      <c r="B56" s="49">
        <v>0.28506599999999999</v>
      </c>
      <c r="C56">
        <v>21.898800000000001</v>
      </c>
      <c r="D56">
        <v>0</v>
      </c>
      <c r="E56" t="s">
        <v>2613</v>
      </c>
      <c r="F56" s="49">
        <f t="shared" si="3"/>
        <v>55</v>
      </c>
      <c r="J56" s="49">
        <f t="shared" si="0"/>
        <v>4.6040299999999998</v>
      </c>
      <c r="K56" s="49">
        <f t="shared" si="1"/>
        <v>28.506599999999999</v>
      </c>
      <c r="L56" s="49">
        <f t="shared" si="2"/>
        <v>6.1916625217472516</v>
      </c>
    </row>
    <row r="57" spans="1:12">
      <c r="A57" s="49">
        <v>0.45719799999999999</v>
      </c>
      <c r="B57" s="49">
        <v>0.28863</v>
      </c>
      <c r="C57">
        <v>22.3155</v>
      </c>
      <c r="D57">
        <v>0</v>
      </c>
      <c r="E57" t="s">
        <v>2614</v>
      </c>
      <c r="F57" s="49">
        <f t="shared" si="3"/>
        <v>56</v>
      </c>
      <c r="J57" s="49">
        <f t="shared" si="0"/>
        <v>4.5719799999999999</v>
      </c>
      <c r="K57" s="49">
        <f t="shared" si="1"/>
        <v>28.863</v>
      </c>
      <c r="L57" s="49">
        <f t="shared" si="2"/>
        <v>6.3130197419936218</v>
      </c>
    </row>
    <row r="58" spans="1:12">
      <c r="A58" s="49">
        <v>0.454401</v>
      </c>
      <c r="B58" s="49">
        <v>0.29101700000000003</v>
      </c>
      <c r="C58">
        <v>22.716999999999999</v>
      </c>
      <c r="D58">
        <v>0</v>
      </c>
      <c r="E58" t="s">
        <v>2615</v>
      </c>
      <c r="F58" s="49">
        <f t="shared" si="3"/>
        <v>57</v>
      </c>
      <c r="J58" s="49">
        <f t="shared" si="0"/>
        <v>4.5440100000000001</v>
      </c>
      <c r="K58" s="49">
        <f t="shared" si="1"/>
        <v>29.101700000000001</v>
      </c>
      <c r="L58" s="49">
        <f t="shared" si="2"/>
        <v>6.4044093212823032</v>
      </c>
    </row>
    <row r="59" spans="1:12">
      <c r="A59" s="49">
        <v>0.45188499999999998</v>
      </c>
      <c r="B59" s="49">
        <v>0.29233100000000001</v>
      </c>
      <c r="C59">
        <v>23.126000000000001</v>
      </c>
      <c r="D59">
        <v>0</v>
      </c>
      <c r="E59" t="s">
        <v>2616</v>
      </c>
      <c r="F59" s="49">
        <f t="shared" si="3"/>
        <v>58</v>
      </c>
      <c r="J59" s="49">
        <f t="shared" si="0"/>
        <v>4.5188499999999996</v>
      </c>
      <c r="K59" s="49">
        <f t="shared" si="1"/>
        <v>29.2331</v>
      </c>
      <c r="L59" s="49">
        <f t="shared" si="2"/>
        <v>6.4691459110171845</v>
      </c>
    </row>
    <row r="60" spans="1:12">
      <c r="A60" s="49">
        <v>0.449486</v>
      </c>
      <c r="B60" s="49">
        <v>0.29315200000000002</v>
      </c>
      <c r="C60">
        <v>23.534400000000002</v>
      </c>
      <c r="D60">
        <v>0</v>
      </c>
      <c r="E60" t="s">
        <v>2617</v>
      </c>
      <c r="F60" s="49">
        <f t="shared" si="3"/>
        <v>59</v>
      </c>
      <c r="J60" s="49">
        <f t="shared" si="0"/>
        <v>4.4948600000000001</v>
      </c>
      <c r="K60" s="49">
        <f t="shared" si="1"/>
        <v>29.315200000000001</v>
      </c>
      <c r="L60" s="49">
        <f t="shared" si="2"/>
        <v>6.5219383918520268</v>
      </c>
    </row>
    <row r="61" spans="1:12">
      <c r="A61" s="49">
        <v>0.44763799999999998</v>
      </c>
      <c r="B61" s="49">
        <v>0.29289500000000002</v>
      </c>
      <c r="C61">
        <v>23.944299999999998</v>
      </c>
      <c r="D61">
        <v>0</v>
      </c>
      <c r="E61" t="s">
        <v>2618</v>
      </c>
      <c r="F61" s="49">
        <f t="shared" si="3"/>
        <v>60</v>
      </c>
      <c r="J61" s="49">
        <f t="shared" si="0"/>
        <v>4.4763799999999998</v>
      </c>
      <c r="K61" s="49">
        <f t="shared" si="1"/>
        <v>29.2895</v>
      </c>
      <c r="L61" s="49">
        <f t="shared" si="2"/>
        <v>6.5431218976047614</v>
      </c>
    </row>
    <row r="62" spans="1:12">
      <c r="A62" s="49">
        <v>0.44614399999999999</v>
      </c>
      <c r="B62" s="49">
        <v>0.291883</v>
      </c>
      <c r="C62">
        <v>24.360900000000001</v>
      </c>
      <c r="D62">
        <v>0</v>
      </c>
      <c r="E62" t="s">
        <v>2619</v>
      </c>
      <c r="F62" s="49">
        <f t="shared" si="3"/>
        <v>61</v>
      </c>
      <c r="J62" s="49">
        <f t="shared" si="0"/>
        <v>4.4614399999999996</v>
      </c>
      <c r="K62" s="49">
        <f t="shared" si="1"/>
        <v>29.188300000000002</v>
      </c>
      <c r="L62" s="49">
        <f t="shared" si="2"/>
        <v>6.5423495553005315</v>
      </c>
    </row>
    <row r="63" spans="1:12">
      <c r="A63" s="49">
        <v>0.44469700000000001</v>
      </c>
      <c r="B63" s="49">
        <v>0.29055599999999998</v>
      </c>
      <c r="C63">
        <v>24.762599999999999</v>
      </c>
      <c r="D63">
        <v>0</v>
      </c>
      <c r="E63" t="s">
        <v>2620</v>
      </c>
      <c r="F63" s="49">
        <f t="shared" si="3"/>
        <v>62</v>
      </c>
      <c r="J63" s="49">
        <f t="shared" si="0"/>
        <v>4.4469700000000003</v>
      </c>
      <c r="K63" s="49">
        <f t="shared" si="1"/>
        <v>29.055599999999998</v>
      </c>
      <c r="L63" s="49">
        <f t="shared" si="2"/>
        <v>6.5337971697582837</v>
      </c>
    </row>
    <row r="64" spans="1:12">
      <c r="A64" s="49">
        <v>0.44320199999999998</v>
      </c>
      <c r="B64" s="49">
        <v>0.28928500000000001</v>
      </c>
      <c r="C64">
        <v>25.169</v>
      </c>
      <c r="D64">
        <v>0</v>
      </c>
      <c r="E64" t="s">
        <v>2621</v>
      </c>
      <c r="F64" s="49">
        <f t="shared" si="3"/>
        <v>63</v>
      </c>
      <c r="J64" s="49">
        <f t="shared" si="0"/>
        <v>4.4320199999999996</v>
      </c>
      <c r="K64" s="49">
        <f t="shared" si="1"/>
        <v>28.9285</v>
      </c>
      <c r="L64" s="49">
        <f t="shared" si="2"/>
        <v>6.5271591734694345</v>
      </c>
    </row>
    <row r="65" spans="1:12">
      <c r="A65" s="49">
        <v>0.44167400000000001</v>
      </c>
      <c r="B65" s="49">
        <v>0.28782400000000002</v>
      </c>
      <c r="C65">
        <v>25.571100000000001</v>
      </c>
      <c r="D65">
        <v>0</v>
      </c>
      <c r="E65" t="s">
        <v>2622</v>
      </c>
      <c r="F65" s="49">
        <f t="shared" si="3"/>
        <v>64</v>
      </c>
      <c r="J65" s="49">
        <f t="shared" si="0"/>
        <v>4.4167399999999999</v>
      </c>
      <c r="K65" s="49">
        <f t="shared" si="1"/>
        <v>28.782400000000003</v>
      </c>
      <c r="L65" s="49">
        <f t="shared" si="2"/>
        <v>6.5166616101468513</v>
      </c>
    </row>
    <row r="66" spans="1:12">
      <c r="A66" s="49">
        <v>0.44005699999999998</v>
      </c>
      <c r="B66" s="49">
        <v>0.28632999999999997</v>
      </c>
      <c r="C66">
        <v>25.9664</v>
      </c>
      <c r="D66">
        <v>0</v>
      </c>
      <c r="E66" t="s">
        <v>2623</v>
      </c>
      <c r="F66" s="49">
        <f t="shared" si="3"/>
        <v>65</v>
      </c>
      <c r="J66" s="49">
        <f t="shared" si="0"/>
        <v>4.4005700000000001</v>
      </c>
      <c r="K66" s="49">
        <f t="shared" si="1"/>
        <v>28.632999999999996</v>
      </c>
      <c r="L66" s="49">
        <f t="shared" si="2"/>
        <v>6.5066570921494247</v>
      </c>
    </row>
    <row r="67" spans="1:12">
      <c r="A67" s="49">
        <v>0.438112</v>
      </c>
      <c r="B67" s="49">
        <v>0.28439900000000001</v>
      </c>
      <c r="C67">
        <v>26.386199999999999</v>
      </c>
      <c r="D67">
        <v>0</v>
      </c>
      <c r="E67" t="s">
        <v>2624</v>
      </c>
      <c r="F67" s="49">
        <f t="shared" si="3"/>
        <v>66</v>
      </c>
      <c r="J67" s="49">
        <f t="shared" ref="J67:J130" si="4">IF(A67&lt;&gt;"",A67*10,"")</f>
        <v>4.3811200000000001</v>
      </c>
      <c r="K67" s="49">
        <f t="shared" ref="K67:K130" si="5">IF(B67&lt;&gt;"",B67*100,"")</f>
        <v>28.439900000000002</v>
      </c>
      <c r="L67" s="49">
        <f t="shared" ref="L67:L130" si="6">IF(F67&lt;&gt;"",IF(K67&lt;&gt;0,K67/J67,0),"")</f>
        <v>6.4914679351398732</v>
      </c>
    </row>
    <row r="68" spans="1:12">
      <c r="A68" s="49">
        <v>0.43600699999999998</v>
      </c>
      <c r="B68" s="49">
        <v>0.28236899999999998</v>
      </c>
      <c r="C68">
        <v>26.779</v>
      </c>
      <c r="D68">
        <v>0</v>
      </c>
      <c r="E68" t="s">
        <v>2625</v>
      </c>
      <c r="F68" s="49">
        <f t="shared" ref="F68:F131" si="7">IF(A68&lt;&gt;"",F67+1,"")</f>
        <v>67</v>
      </c>
      <c r="J68" s="49">
        <f t="shared" si="4"/>
        <v>4.3600699999999994</v>
      </c>
      <c r="K68" s="49">
        <f t="shared" si="5"/>
        <v>28.236899999999999</v>
      </c>
      <c r="L68" s="49">
        <f t="shared" si="6"/>
        <v>6.4762492345306386</v>
      </c>
    </row>
    <row r="69" spans="1:12">
      <c r="A69" s="49">
        <v>0.43414799999999998</v>
      </c>
      <c r="B69" s="49">
        <v>0.27976600000000001</v>
      </c>
      <c r="C69">
        <v>27.191700000000001</v>
      </c>
      <c r="D69">
        <v>0</v>
      </c>
      <c r="E69" t="s">
        <v>2626</v>
      </c>
      <c r="F69" s="49">
        <f t="shared" si="7"/>
        <v>68</v>
      </c>
      <c r="J69" s="49">
        <f t="shared" si="4"/>
        <v>4.3414799999999998</v>
      </c>
      <c r="K69" s="49">
        <f t="shared" si="5"/>
        <v>27.976600000000001</v>
      </c>
      <c r="L69" s="49">
        <f t="shared" si="6"/>
        <v>6.4440236969881246</v>
      </c>
    </row>
    <row r="70" spans="1:12">
      <c r="A70" s="49">
        <v>0.43242199999999997</v>
      </c>
      <c r="B70" s="49">
        <v>0.276808</v>
      </c>
      <c r="C70">
        <v>27.596699999999998</v>
      </c>
      <c r="D70">
        <v>0</v>
      </c>
      <c r="E70" t="s">
        <v>2627</v>
      </c>
      <c r="F70" s="49">
        <f t="shared" si="7"/>
        <v>69</v>
      </c>
      <c r="J70" s="49">
        <f t="shared" si="4"/>
        <v>4.3242199999999995</v>
      </c>
      <c r="K70" s="49">
        <f t="shared" si="5"/>
        <v>27.680800000000001</v>
      </c>
      <c r="L70" s="49">
        <f t="shared" si="6"/>
        <v>6.4013394323138053</v>
      </c>
    </row>
    <row r="71" spans="1:12">
      <c r="A71" s="49">
        <v>0.43093599999999999</v>
      </c>
      <c r="B71" s="49">
        <v>0.27405499999999999</v>
      </c>
      <c r="C71">
        <v>27.999199999999998</v>
      </c>
      <c r="D71">
        <v>0</v>
      </c>
      <c r="E71" t="s">
        <v>2628</v>
      </c>
      <c r="F71" s="49">
        <f t="shared" si="7"/>
        <v>70</v>
      </c>
      <c r="J71" s="49">
        <f t="shared" si="4"/>
        <v>4.3093599999999999</v>
      </c>
      <c r="K71" s="49">
        <f t="shared" si="5"/>
        <v>27.4055</v>
      </c>
      <c r="L71" s="49">
        <f t="shared" si="6"/>
        <v>6.3595290251916756</v>
      </c>
    </row>
    <row r="72" spans="1:12">
      <c r="A72" s="49">
        <v>0.42929699999999998</v>
      </c>
      <c r="B72" s="49">
        <v>0.27158500000000002</v>
      </c>
      <c r="C72">
        <v>28.4069</v>
      </c>
      <c r="D72">
        <v>0</v>
      </c>
      <c r="E72" t="s">
        <v>2629</v>
      </c>
      <c r="F72" s="49">
        <f t="shared" si="7"/>
        <v>71</v>
      </c>
      <c r="J72" s="49">
        <f t="shared" si="4"/>
        <v>4.2929699999999995</v>
      </c>
      <c r="K72" s="49">
        <f t="shared" si="5"/>
        <v>27.158500000000004</v>
      </c>
      <c r="L72" s="49">
        <f t="shared" si="6"/>
        <v>6.3262729532235271</v>
      </c>
    </row>
    <row r="73" spans="1:12">
      <c r="A73" s="49">
        <v>0.42861500000000002</v>
      </c>
      <c r="B73" s="49">
        <v>0.26985399999999998</v>
      </c>
      <c r="C73">
        <v>28.824300000000001</v>
      </c>
      <c r="D73">
        <v>0</v>
      </c>
      <c r="E73" t="s">
        <v>2630</v>
      </c>
      <c r="F73" s="49">
        <f t="shared" si="7"/>
        <v>72</v>
      </c>
      <c r="J73" s="49">
        <f t="shared" si="4"/>
        <v>4.2861500000000001</v>
      </c>
      <c r="K73" s="49">
        <f t="shared" si="5"/>
        <v>26.985399999999998</v>
      </c>
      <c r="L73" s="49">
        <f t="shared" si="6"/>
        <v>6.2959532447534494</v>
      </c>
    </row>
    <row r="74" spans="1:12">
      <c r="A74" s="49">
        <v>0.42794100000000002</v>
      </c>
      <c r="B74" s="49">
        <v>0.26795999999999998</v>
      </c>
      <c r="C74">
        <v>29.229700000000001</v>
      </c>
      <c r="D74">
        <v>0</v>
      </c>
      <c r="E74" t="s">
        <v>2631</v>
      </c>
      <c r="F74" s="49">
        <f t="shared" si="7"/>
        <v>73</v>
      </c>
      <c r="J74" s="49">
        <f t="shared" si="4"/>
        <v>4.2794100000000004</v>
      </c>
      <c r="K74" s="49">
        <f t="shared" si="5"/>
        <v>26.795999999999999</v>
      </c>
      <c r="L74" s="49">
        <f t="shared" si="6"/>
        <v>6.2616108295302384</v>
      </c>
    </row>
    <row r="75" spans="1:12">
      <c r="A75" s="49">
        <v>0.427236</v>
      </c>
      <c r="B75" s="49">
        <v>0.26594499999999999</v>
      </c>
      <c r="C75">
        <v>29.642700000000001</v>
      </c>
      <c r="D75">
        <v>0</v>
      </c>
      <c r="E75" t="s">
        <v>2632</v>
      </c>
      <c r="F75" s="49">
        <f t="shared" si="7"/>
        <v>74</v>
      </c>
      <c r="J75" s="49">
        <f t="shared" si="4"/>
        <v>4.2723599999999999</v>
      </c>
      <c r="K75" s="49">
        <f t="shared" si="5"/>
        <v>26.5945</v>
      </c>
      <c r="L75" s="49">
        <f t="shared" si="6"/>
        <v>6.2247797470250639</v>
      </c>
    </row>
    <row r="76" spans="1:12">
      <c r="A76" s="49">
        <v>0.42643900000000001</v>
      </c>
      <c r="B76" s="49">
        <v>0.26359100000000002</v>
      </c>
      <c r="C76">
        <v>30.037099999999999</v>
      </c>
      <c r="D76">
        <v>0</v>
      </c>
      <c r="E76" t="s">
        <v>2633</v>
      </c>
      <c r="F76" s="49">
        <f t="shared" si="7"/>
        <v>75</v>
      </c>
      <c r="J76" s="49">
        <f t="shared" si="4"/>
        <v>4.2643900000000006</v>
      </c>
      <c r="K76" s="49">
        <f t="shared" si="5"/>
        <v>26.359100000000002</v>
      </c>
      <c r="L76" s="49">
        <f t="shared" si="6"/>
        <v>6.1812123187607133</v>
      </c>
    </row>
    <row r="77" spans="1:12">
      <c r="A77" s="49">
        <v>0.42552800000000002</v>
      </c>
      <c r="B77" s="49">
        <v>0.26119599999999998</v>
      </c>
      <c r="C77">
        <v>30.436900000000001</v>
      </c>
      <c r="D77">
        <v>0</v>
      </c>
      <c r="E77" t="s">
        <v>2634</v>
      </c>
      <c r="F77" s="49">
        <f t="shared" si="7"/>
        <v>76</v>
      </c>
      <c r="J77" s="49">
        <f t="shared" si="4"/>
        <v>4.25528</v>
      </c>
      <c r="K77" s="49">
        <f t="shared" si="5"/>
        <v>26.119599999999998</v>
      </c>
      <c r="L77" s="49">
        <f t="shared" si="6"/>
        <v>6.1381624710947333</v>
      </c>
    </row>
    <row r="78" spans="1:12">
      <c r="A78" s="49">
        <v>0.42472500000000002</v>
      </c>
      <c r="B78" s="49">
        <v>0.258691</v>
      </c>
      <c r="C78">
        <v>30.842500000000001</v>
      </c>
      <c r="D78">
        <v>0</v>
      </c>
      <c r="E78" t="s">
        <v>2635</v>
      </c>
      <c r="F78" s="49">
        <f t="shared" si="7"/>
        <v>77</v>
      </c>
      <c r="J78" s="49">
        <f t="shared" si="4"/>
        <v>4.2472500000000002</v>
      </c>
      <c r="K78" s="49">
        <f t="shared" si="5"/>
        <v>25.8691</v>
      </c>
      <c r="L78" s="49">
        <f t="shared" si="6"/>
        <v>6.090788157042792</v>
      </c>
    </row>
    <row r="79" spans="1:12">
      <c r="A79" s="49">
        <v>0.424346</v>
      </c>
      <c r="B79" s="49">
        <v>0.25571500000000003</v>
      </c>
      <c r="C79">
        <v>31.251999999999999</v>
      </c>
      <c r="D79">
        <v>0</v>
      </c>
      <c r="E79" t="s">
        <v>2636</v>
      </c>
      <c r="F79" s="49">
        <f t="shared" si="7"/>
        <v>78</v>
      </c>
      <c r="J79" s="49">
        <f t="shared" si="4"/>
        <v>4.2434599999999998</v>
      </c>
      <c r="K79" s="49">
        <f t="shared" si="5"/>
        <v>25.571500000000004</v>
      </c>
      <c r="L79" s="49">
        <f t="shared" si="6"/>
        <v>6.0260966286945097</v>
      </c>
    </row>
    <row r="80" spans="1:12">
      <c r="A80" s="49">
        <v>0.42421599999999998</v>
      </c>
      <c r="B80" s="49">
        <v>0.25219399999999997</v>
      </c>
      <c r="C80">
        <v>31.657399999999999</v>
      </c>
      <c r="D80">
        <v>0</v>
      </c>
      <c r="E80" t="s">
        <v>2637</v>
      </c>
      <c r="F80" s="49">
        <f t="shared" si="7"/>
        <v>79</v>
      </c>
      <c r="J80" s="49">
        <f t="shared" si="4"/>
        <v>4.2421600000000002</v>
      </c>
      <c r="K80" s="49">
        <f t="shared" si="5"/>
        <v>25.219399999999997</v>
      </c>
      <c r="L80" s="49">
        <f t="shared" si="6"/>
        <v>5.9449431421728542</v>
      </c>
    </row>
    <row r="81" spans="1:12">
      <c r="A81" s="49">
        <v>0.42404500000000001</v>
      </c>
      <c r="B81" s="49">
        <v>0.24865000000000001</v>
      </c>
      <c r="C81">
        <v>32.0623</v>
      </c>
      <c r="D81">
        <v>0</v>
      </c>
      <c r="E81" t="s">
        <v>2638</v>
      </c>
      <c r="F81" s="49">
        <f t="shared" si="7"/>
        <v>80</v>
      </c>
      <c r="J81" s="49">
        <f t="shared" si="4"/>
        <v>4.2404500000000001</v>
      </c>
      <c r="K81" s="49">
        <f t="shared" si="5"/>
        <v>24.865000000000002</v>
      </c>
      <c r="L81" s="49">
        <f t="shared" si="6"/>
        <v>5.8637644589607243</v>
      </c>
    </row>
    <row r="82" spans="1:12">
      <c r="A82" s="49">
        <v>0.42396699999999998</v>
      </c>
      <c r="B82" s="49">
        <v>0.24468200000000001</v>
      </c>
      <c r="C82">
        <v>32.478499999999997</v>
      </c>
      <c r="D82">
        <v>0</v>
      </c>
      <c r="E82" t="s">
        <v>2639</v>
      </c>
      <c r="F82" s="49">
        <f t="shared" si="7"/>
        <v>81</v>
      </c>
      <c r="J82" s="49">
        <f t="shared" si="4"/>
        <v>4.2396700000000003</v>
      </c>
      <c r="K82" s="49">
        <f t="shared" si="5"/>
        <v>24.4682</v>
      </c>
      <c r="L82" s="49">
        <f t="shared" si="6"/>
        <v>5.7712510643517065</v>
      </c>
    </row>
    <row r="83" spans="1:12">
      <c r="A83" s="49">
        <v>0.42353800000000003</v>
      </c>
      <c r="B83" s="49">
        <v>0.24140700000000001</v>
      </c>
      <c r="C83">
        <v>32.873899999999999</v>
      </c>
      <c r="D83">
        <v>0</v>
      </c>
      <c r="E83" t="s">
        <v>2640</v>
      </c>
      <c r="F83" s="49">
        <f t="shared" si="7"/>
        <v>82</v>
      </c>
      <c r="J83" s="49">
        <f t="shared" si="4"/>
        <v>4.2353800000000001</v>
      </c>
      <c r="K83" s="49">
        <f t="shared" si="5"/>
        <v>24.140700000000002</v>
      </c>
      <c r="L83" s="49">
        <f t="shared" si="6"/>
        <v>5.699771921291596</v>
      </c>
    </row>
    <row r="84" spans="1:12">
      <c r="A84" s="49">
        <v>0.42268800000000001</v>
      </c>
      <c r="B84" s="49">
        <v>0.239342</v>
      </c>
      <c r="C84">
        <v>33.281199999999998</v>
      </c>
      <c r="D84">
        <v>0</v>
      </c>
      <c r="E84" t="s">
        <v>2641</v>
      </c>
      <c r="F84" s="49">
        <f t="shared" si="7"/>
        <v>83</v>
      </c>
      <c r="J84" s="49">
        <f t="shared" si="4"/>
        <v>4.2268800000000004</v>
      </c>
      <c r="K84" s="49">
        <f t="shared" si="5"/>
        <v>23.934200000000001</v>
      </c>
      <c r="L84" s="49">
        <f t="shared" si="6"/>
        <v>5.6623798167915806</v>
      </c>
    </row>
    <row r="85" spans="1:12">
      <c r="A85" s="49">
        <v>0.42167300000000002</v>
      </c>
      <c r="B85" s="49">
        <v>0.23822699999999999</v>
      </c>
      <c r="C85">
        <v>33.685400000000001</v>
      </c>
      <c r="D85">
        <v>0</v>
      </c>
      <c r="E85" t="s">
        <v>2642</v>
      </c>
      <c r="F85" s="49">
        <f t="shared" si="7"/>
        <v>84</v>
      </c>
      <c r="J85" s="49">
        <f t="shared" si="4"/>
        <v>4.2167300000000001</v>
      </c>
      <c r="K85" s="49">
        <f t="shared" si="5"/>
        <v>23.822700000000001</v>
      </c>
      <c r="L85" s="49">
        <f t="shared" si="6"/>
        <v>5.6495673187517346</v>
      </c>
    </row>
    <row r="86" spans="1:12">
      <c r="A86" s="49">
        <v>0.42003400000000002</v>
      </c>
      <c r="B86" s="49">
        <v>0.239066</v>
      </c>
      <c r="C86">
        <v>34.093000000000004</v>
      </c>
      <c r="D86">
        <v>0</v>
      </c>
      <c r="E86" t="s">
        <v>2643</v>
      </c>
      <c r="F86" s="49">
        <f t="shared" si="7"/>
        <v>85</v>
      </c>
      <c r="J86" s="49">
        <f t="shared" si="4"/>
        <v>4.2003400000000006</v>
      </c>
      <c r="K86" s="49">
        <f t="shared" si="5"/>
        <v>23.906600000000001</v>
      </c>
      <c r="L86" s="49">
        <f t="shared" si="6"/>
        <v>5.6915868715389699</v>
      </c>
    </row>
    <row r="87" spans="1:12">
      <c r="A87" s="49">
        <v>0.417962</v>
      </c>
      <c r="B87" s="49">
        <v>0.24063799999999999</v>
      </c>
      <c r="C87">
        <v>34.505299999999998</v>
      </c>
      <c r="D87">
        <v>0</v>
      </c>
      <c r="E87" t="s">
        <v>2644</v>
      </c>
      <c r="F87" s="49">
        <f t="shared" si="7"/>
        <v>86</v>
      </c>
      <c r="J87" s="49">
        <f t="shared" si="4"/>
        <v>4.1796199999999999</v>
      </c>
      <c r="K87" s="49">
        <f t="shared" si="5"/>
        <v>24.063800000000001</v>
      </c>
      <c r="L87" s="49">
        <f t="shared" si="6"/>
        <v>5.7574133533670526</v>
      </c>
    </row>
    <row r="88" spans="1:12">
      <c r="A88" s="49">
        <v>0.41573700000000002</v>
      </c>
      <c r="B88" s="49">
        <v>0.24276900000000001</v>
      </c>
      <c r="C88">
        <v>34.908200000000001</v>
      </c>
      <c r="D88">
        <v>0</v>
      </c>
      <c r="E88" t="s">
        <v>2645</v>
      </c>
      <c r="F88" s="49">
        <f t="shared" si="7"/>
        <v>87</v>
      </c>
      <c r="J88" s="49">
        <f t="shared" si="4"/>
        <v>4.1573700000000002</v>
      </c>
      <c r="K88" s="49">
        <f t="shared" si="5"/>
        <v>24.276900000000001</v>
      </c>
      <c r="L88" s="49">
        <f t="shared" si="6"/>
        <v>5.839485059063783</v>
      </c>
    </row>
    <row r="89" spans="1:12">
      <c r="A89" s="49">
        <v>0.41359899999999999</v>
      </c>
      <c r="B89" s="49">
        <v>0.24462100000000001</v>
      </c>
      <c r="C89">
        <v>35.312800000000003</v>
      </c>
      <c r="D89">
        <v>0</v>
      </c>
      <c r="E89" t="s">
        <v>2646</v>
      </c>
      <c r="F89" s="49">
        <f t="shared" si="7"/>
        <v>88</v>
      </c>
      <c r="J89" s="49">
        <f t="shared" si="4"/>
        <v>4.1359899999999996</v>
      </c>
      <c r="K89" s="49">
        <f t="shared" si="5"/>
        <v>24.4621</v>
      </c>
      <c r="L89" s="49">
        <f t="shared" si="6"/>
        <v>5.914448535900716</v>
      </c>
    </row>
    <row r="90" spans="1:12">
      <c r="A90" s="49">
        <v>0.41139700000000001</v>
      </c>
      <c r="B90" s="49">
        <v>0.24665200000000001</v>
      </c>
      <c r="C90">
        <v>35.716700000000003</v>
      </c>
      <c r="D90">
        <v>0</v>
      </c>
      <c r="E90" t="s">
        <v>2647</v>
      </c>
      <c r="F90" s="49">
        <f t="shared" si="7"/>
        <v>89</v>
      </c>
      <c r="J90" s="49">
        <f t="shared" si="4"/>
        <v>4.1139700000000001</v>
      </c>
      <c r="K90" s="49">
        <f t="shared" si="5"/>
        <v>24.665200000000002</v>
      </c>
      <c r="L90" s="49">
        <f t="shared" si="6"/>
        <v>5.9954739582447125</v>
      </c>
    </row>
    <row r="91" spans="1:12">
      <c r="A91" s="49">
        <v>0.409389</v>
      </c>
      <c r="B91" s="49">
        <v>0.24832599999999999</v>
      </c>
      <c r="C91">
        <v>36.122900000000001</v>
      </c>
      <c r="D91">
        <v>0</v>
      </c>
      <c r="E91" t="s">
        <v>2648</v>
      </c>
      <c r="F91" s="49">
        <f t="shared" si="7"/>
        <v>90</v>
      </c>
      <c r="J91" s="49">
        <f t="shared" si="4"/>
        <v>4.09389</v>
      </c>
      <c r="K91" s="49">
        <f t="shared" si="5"/>
        <v>24.832599999999999</v>
      </c>
      <c r="L91" s="49">
        <f t="shared" si="6"/>
        <v>6.0657711858403616</v>
      </c>
    </row>
    <row r="92" spans="1:12">
      <c r="A92" s="49">
        <v>0.407887</v>
      </c>
      <c r="B92" s="49">
        <v>0.25028099999999998</v>
      </c>
      <c r="C92">
        <v>36.532400000000003</v>
      </c>
      <c r="D92">
        <v>0</v>
      </c>
      <c r="E92" t="s">
        <v>2649</v>
      </c>
      <c r="F92" s="49">
        <f t="shared" si="7"/>
        <v>91</v>
      </c>
      <c r="J92" s="49">
        <f t="shared" si="4"/>
        <v>4.0788700000000002</v>
      </c>
      <c r="K92" s="49">
        <f t="shared" si="5"/>
        <v>25.028099999999998</v>
      </c>
      <c r="L92" s="49">
        <f t="shared" si="6"/>
        <v>6.1360376771017453</v>
      </c>
    </row>
    <row r="93" spans="1:12">
      <c r="A93" s="49">
        <v>0.40691699999999997</v>
      </c>
      <c r="B93" s="49">
        <v>0.25117200000000001</v>
      </c>
      <c r="C93">
        <v>36.9407</v>
      </c>
      <c r="D93">
        <v>0</v>
      </c>
      <c r="E93" t="s">
        <v>2650</v>
      </c>
      <c r="F93" s="49">
        <f t="shared" si="7"/>
        <v>92</v>
      </c>
      <c r="J93" s="49">
        <f t="shared" si="4"/>
        <v>4.0691699999999997</v>
      </c>
      <c r="K93" s="49">
        <f t="shared" si="5"/>
        <v>25.1172</v>
      </c>
      <c r="L93" s="49">
        <f t="shared" si="6"/>
        <v>6.1725609890960573</v>
      </c>
    </row>
    <row r="94" spans="1:12">
      <c r="A94" s="49">
        <v>0.40598099999999998</v>
      </c>
      <c r="B94" s="49">
        <v>0.25209500000000001</v>
      </c>
      <c r="C94">
        <v>37.356499999999997</v>
      </c>
      <c r="D94">
        <v>0</v>
      </c>
      <c r="E94" t="s">
        <v>2651</v>
      </c>
      <c r="F94" s="49">
        <f t="shared" si="7"/>
        <v>93</v>
      </c>
      <c r="J94" s="49">
        <f t="shared" si="4"/>
        <v>4.0598099999999997</v>
      </c>
      <c r="K94" s="49">
        <f t="shared" si="5"/>
        <v>25.209500000000002</v>
      </c>
      <c r="L94" s="49">
        <f t="shared" si="6"/>
        <v>6.2095270468322417</v>
      </c>
    </row>
    <row r="95" spans="1:12">
      <c r="A95" s="49">
        <v>0.40701399999999999</v>
      </c>
      <c r="B95" s="49">
        <v>0.25130999999999998</v>
      </c>
      <c r="C95">
        <v>37.761499999999998</v>
      </c>
      <c r="D95">
        <v>0</v>
      </c>
      <c r="E95" t="s">
        <v>2652</v>
      </c>
      <c r="F95" s="49">
        <f t="shared" si="7"/>
        <v>94</v>
      </c>
      <c r="J95" s="49">
        <f t="shared" si="4"/>
        <v>4.0701400000000003</v>
      </c>
      <c r="K95" s="49">
        <f t="shared" si="5"/>
        <v>25.130999999999997</v>
      </c>
      <c r="L95" s="49">
        <f t="shared" si="6"/>
        <v>6.174480484700771</v>
      </c>
    </row>
    <row r="96" spans="1:12">
      <c r="A96" s="49">
        <v>0.40657500000000002</v>
      </c>
      <c r="B96" s="49">
        <v>0.25032399999999999</v>
      </c>
      <c r="C96">
        <v>38.172499999999999</v>
      </c>
      <c r="D96">
        <v>0</v>
      </c>
      <c r="E96" t="s">
        <v>2653</v>
      </c>
      <c r="F96" s="49">
        <f t="shared" si="7"/>
        <v>95</v>
      </c>
      <c r="J96" s="49">
        <f t="shared" si="4"/>
        <v>4.0657500000000004</v>
      </c>
      <c r="K96" s="49">
        <f t="shared" si="5"/>
        <v>25.032399999999999</v>
      </c>
      <c r="L96" s="49">
        <f t="shared" si="6"/>
        <v>6.1568960216442221</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45854.569363425922</v>
      </c>
      <c r="B2" t="s">
        <v>2654</v>
      </c>
      <c r="C2" s="49"/>
      <c r="D2" s="49"/>
      <c r="E2" s="49">
        <v>4.9668900000000002</v>
      </c>
      <c r="F2" s="49">
        <v>2.3464800000000001</v>
      </c>
      <c r="G2" s="49">
        <v>0.72614199999999995</v>
      </c>
      <c r="H2" s="49">
        <v>0</v>
      </c>
      <c r="I2" s="49">
        <v>11.3863</v>
      </c>
      <c r="J2" s="49">
        <v>134</v>
      </c>
      <c r="K2" s="49">
        <v>134</v>
      </c>
      <c r="L2" s="49">
        <v>100</v>
      </c>
      <c r="M2" s="521" t="s">
        <v>1549</v>
      </c>
      <c r="O2" s="565" t="str">
        <f>IF(FH_info!B2="","",TRIM(MID(SUBSTITUTE(FH_info!B2,"^",REPT(" ",LEN(FH_info!B2))),LEN(FH_info!B2)*2-LEN(FH_info!B2)+1,LEN(FH_info!B2))))</f>
        <v>vZtD</v>
      </c>
      <c r="P2" s="565" t="str">
        <f>IF(FH_info!O2="","",TRIM(MID(SUBSTITUTE(FH_info!O2," ",REPT(" ",LEN(FH_info!O2))),LEN(FH_info!O2)*1-LEN(FH_info!O2)+1,LEN(FH_info!O2))))</f>
        <v>vZtD</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7</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11.386263</v>
      </c>
      <c r="D2">
        <f>MAX(B2:B257)</f>
        <v>119.88423899999999</v>
      </c>
      <c r="G2" t="s">
        <v>1590</v>
      </c>
      <c r="H2">
        <v>4.9668869999999998</v>
      </c>
      <c r="I2">
        <v>11.386263</v>
      </c>
      <c r="J2">
        <v>0</v>
      </c>
      <c r="K2">
        <v>134</v>
      </c>
      <c r="L2">
        <v>134</v>
      </c>
      <c r="M2">
        <v>2.3464830000000001</v>
      </c>
      <c r="N2">
        <v>0.72614199999999995</v>
      </c>
      <c r="O2">
        <v>0.52728200000000003</v>
      </c>
    </row>
    <row r="3" spans="1:15">
      <c r="A3">
        <v>0</v>
      </c>
      <c r="B3">
        <v>0</v>
      </c>
      <c r="G3" t="s">
        <v>1591</v>
      </c>
      <c r="H3">
        <v>4.9668869999999998</v>
      </c>
      <c r="I3">
        <v>119.88423899999999</v>
      </c>
      <c r="J3">
        <v>0</v>
      </c>
      <c r="K3">
        <v>6</v>
      </c>
      <c r="L3">
        <v>6</v>
      </c>
      <c r="M3">
        <v>0.80502399999999996</v>
      </c>
      <c r="N3">
        <v>0.68839099999999998</v>
      </c>
      <c r="O3">
        <v>0.47388200000000003</v>
      </c>
    </row>
    <row r="4" spans="1:15">
      <c r="A4">
        <v>0</v>
      </c>
      <c r="B4">
        <v>0</v>
      </c>
    </row>
    <row r="5" spans="1:15">
      <c r="A5">
        <v>4.2727000000000001E-2</v>
      </c>
      <c r="B5">
        <v>108.73363500000001</v>
      </c>
    </row>
    <row r="6" spans="1:15">
      <c r="A6">
        <v>0</v>
      </c>
      <c r="B6">
        <v>0</v>
      </c>
    </row>
    <row r="7" spans="1:15">
      <c r="A7">
        <v>0</v>
      </c>
      <c r="B7">
        <v>0</v>
      </c>
    </row>
    <row r="8" spans="1:15">
      <c r="A8">
        <v>4.2020000000000002E-2</v>
      </c>
      <c r="B8">
        <v>119.88423899999999</v>
      </c>
    </row>
    <row r="9" spans="1:15">
      <c r="A9">
        <v>0</v>
      </c>
      <c r="B9">
        <v>0</v>
      </c>
    </row>
    <row r="10" spans="1:15">
      <c r="A10">
        <v>7.0100999999999997E-2</v>
      </c>
      <c r="B10">
        <v>103.404343</v>
      </c>
    </row>
    <row r="11" spans="1:15">
      <c r="A11">
        <v>0</v>
      </c>
      <c r="B11">
        <v>0</v>
      </c>
    </row>
    <row r="12" spans="1:15">
      <c r="A12">
        <v>0</v>
      </c>
      <c r="B12">
        <v>0</v>
      </c>
    </row>
    <row r="13" spans="1:15">
      <c r="A13">
        <v>6.6161999999999999E-2</v>
      </c>
      <c r="B13">
        <v>95.466971999999998</v>
      </c>
    </row>
    <row r="14" spans="1:15">
      <c r="A14">
        <v>0</v>
      </c>
      <c r="B14">
        <v>0</v>
      </c>
    </row>
    <row r="15" spans="1:15">
      <c r="A15">
        <v>0.106364</v>
      </c>
      <c r="B15">
        <v>84.658783</v>
      </c>
    </row>
    <row r="16" spans="1:15">
      <c r="A16">
        <v>0</v>
      </c>
      <c r="B16">
        <v>0</v>
      </c>
    </row>
    <row r="17" spans="1:2">
      <c r="A17">
        <v>0</v>
      </c>
      <c r="B17">
        <v>0</v>
      </c>
    </row>
    <row r="18" spans="1:2">
      <c r="A18">
        <v>9.4949000000000006E-2</v>
      </c>
      <c r="B18">
        <v>78.395354999999995</v>
      </c>
    </row>
    <row r="19" spans="1:2">
      <c r="A19">
        <v>0</v>
      </c>
      <c r="B19">
        <v>0</v>
      </c>
    </row>
    <row r="20" spans="1:2">
      <c r="A20">
        <v>0</v>
      </c>
      <c r="B20">
        <v>0</v>
      </c>
    </row>
    <row r="21" spans="1:2">
      <c r="A21">
        <v>0.17404</v>
      </c>
      <c r="B21">
        <v>70.318886000000006</v>
      </c>
    </row>
    <row r="22" spans="1:2">
      <c r="A22">
        <v>0</v>
      </c>
      <c r="B22">
        <v>0</v>
      </c>
    </row>
    <row r="23" spans="1:2">
      <c r="A23">
        <v>0.189495</v>
      </c>
      <c r="B23">
        <v>63.033130999999997</v>
      </c>
    </row>
    <row r="24" spans="1:2">
      <c r="A24">
        <v>0</v>
      </c>
      <c r="B24">
        <v>0</v>
      </c>
    </row>
    <row r="25" spans="1:2">
      <c r="A25">
        <v>0</v>
      </c>
      <c r="B25">
        <v>0</v>
      </c>
    </row>
    <row r="26" spans="1:2">
      <c r="A26">
        <v>0.46454499999999999</v>
      </c>
      <c r="B26">
        <v>56.496566999999999</v>
      </c>
    </row>
    <row r="27" spans="1:2">
      <c r="A27">
        <v>0</v>
      </c>
      <c r="B27">
        <v>0</v>
      </c>
    </row>
    <row r="28" spans="1:2">
      <c r="A28">
        <v>0.80767699999999998</v>
      </c>
      <c r="B28">
        <v>51.353737000000002</v>
      </c>
    </row>
    <row r="29" spans="1:2">
      <c r="A29">
        <v>0</v>
      </c>
      <c r="B29">
        <v>0</v>
      </c>
    </row>
    <row r="30" spans="1:2">
      <c r="A30">
        <v>0</v>
      </c>
      <c r="B30">
        <v>0</v>
      </c>
    </row>
    <row r="31" spans="1:2">
      <c r="A31">
        <v>0.82868699999999995</v>
      </c>
      <c r="B31">
        <v>45.965553</v>
      </c>
    </row>
    <row r="32" spans="1:2">
      <c r="A32">
        <v>0</v>
      </c>
      <c r="B32">
        <v>0</v>
      </c>
    </row>
    <row r="33" spans="1:2">
      <c r="A33">
        <v>0.91202000000000005</v>
      </c>
      <c r="B33">
        <v>41.84404</v>
      </c>
    </row>
    <row r="34" spans="1:2">
      <c r="A34">
        <v>0</v>
      </c>
      <c r="B34">
        <v>0</v>
      </c>
    </row>
    <row r="35" spans="1:2">
      <c r="A35">
        <v>0</v>
      </c>
      <c r="B35">
        <v>0</v>
      </c>
    </row>
    <row r="36" spans="1:2">
      <c r="A36">
        <v>0.74100999999999995</v>
      </c>
      <c r="B36">
        <v>38.977375000000002</v>
      </c>
    </row>
    <row r="37" spans="1:2">
      <c r="A37">
        <v>0</v>
      </c>
      <c r="B37">
        <v>0</v>
      </c>
    </row>
    <row r="38" spans="1:2">
      <c r="A38">
        <v>0</v>
      </c>
      <c r="B38">
        <v>0</v>
      </c>
    </row>
    <row r="39" spans="1:2">
      <c r="A39">
        <v>0.728182</v>
      </c>
      <c r="B39">
        <v>36.779091000000001</v>
      </c>
    </row>
    <row r="40" spans="1:2">
      <c r="A40">
        <v>0</v>
      </c>
      <c r="B40">
        <v>0</v>
      </c>
    </row>
    <row r="41" spans="1:2">
      <c r="A41">
        <v>0.95020199999999999</v>
      </c>
      <c r="B41">
        <v>35.320503000000002</v>
      </c>
    </row>
    <row r="42" spans="1:2">
      <c r="A42">
        <v>0</v>
      </c>
      <c r="B42">
        <v>0</v>
      </c>
    </row>
    <row r="43" spans="1:2">
      <c r="A43">
        <v>0</v>
      </c>
      <c r="B43">
        <v>0</v>
      </c>
    </row>
    <row r="44" spans="1:2">
      <c r="A44">
        <v>1.0186869999999999</v>
      </c>
      <c r="B44">
        <v>33.577472999999998</v>
      </c>
    </row>
    <row r="45" spans="1:2">
      <c r="A45">
        <v>0</v>
      </c>
      <c r="B45">
        <v>0</v>
      </c>
    </row>
    <row r="46" spans="1:2">
      <c r="A46">
        <v>1.4977780000000001</v>
      </c>
      <c r="B46">
        <v>32.458485000000003</v>
      </c>
    </row>
    <row r="47" spans="1:2">
      <c r="A47">
        <v>0</v>
      </c>
      <c r="B47">
        <v>0</v>
      </c>
    </row>
    <row r="48" spans="1:2">
      <c r="A48">
        <v>0</v>
      </c>
      <c r="B48">
        <v>0</v>
      </c>
    </row>
    <row r="49" spans="1:2">
      <c r="A49">
        <v>2.4123230000000002</v>
      </c>
      <c r="B49">
        <v>31.655553999999999</v>
      </c>
    </row>
    <row r="50" spans="1:2">
      <c r="A50">
        <v>0</v>
      </c>
      <c r="B50">
        <v>0</v>
      </c>
    </row>
    <row r="51" spans="1:2">
      <c r="A51">
        <v>2.380808</v>
      </c>
      <c r="B51">
        <v>30.722626000000002</v>
      </c>
    </row>
    <row r="52" spans="1:2">
      <c r="A52">
        <v>0</v>
      </c>
      <c r="B52">
        <v>0</v>
      </c>
    </row>
    <row r="53" spans="1:2">
      <c r="A53">
        <v>0</v>
      </c>
      <c r="B53">
        <v>0</v>
      </c>
    </row>
    <row r="54" spans="1:2">
      <c r="A54">
        <v>2.658182</v>
      </c>
      <c r="B54">
        <v>29.854444999999998</v>
      </c>
    </row>
    <row r="55" spans="1:2">
      <c r="A55">
        <v>0</v>
      </c>
      <c r="B55">
        <v>0</v>
      </c>
    </row>
    <row r="56" spans="1:2">
      <c r="A56">
        <v>0</v>
      </c>
      <c r="B56">
        <v>0</v>
      </c>
    </row>
    <row r="57" spans="1:2">
      <c r="A57">
        <v>2.949697</v>
      </c>
      <c r="B57">
        <v>29.128990000000002</v>
      </c>
    </row>
    <row r="58" spans="1:2">
      <c r="A58">
        <v>0</v>
      </c>
      <c r="B58">
        <v>0</v>
      </c>
    </row>
    <row r="59" spans="1:2">
      <c r="A59">
        <v>4.1036359999999998</v>
      </c>
      <c r="B59">
        <v>28.493030999999998</v>
      </c>
    </row>
    <row r="60" spans="1:2">
      <c r="A60">
        <v>0</v>
      </c>
      <c r="B60">
        <v>0</v>
      </c>
    </row>
    <row r="61" spans="1:2">
      <c r="A61">
        <v>0</v>
      </c>
      <c r="B61">
        <v>0</v>
      </c>
    </row>
    <row r="62" spans="1:2">
      <c r="A62">
        <v>4.5845459999999996</v>
      </c>
      <c r="B62">
        <v>27.648384</v>
      </c>
    </row>
    <row r="63" spans="1:2">
      <c r="A63">
        <v>0</v>
      </c>
      <c r="B63">
        <v>0</v>
      </c>
    </row>
    <row r="64" spans="1:2">
      <c r="A64">
        <v>4.4880810000000002</v>
      </c>
      <c r="B64">
        <v>27.007172000000001</v>
      </c>
    </row>
    <row r="65" spans="1:2">
      <c r="A65">
        <v>0</v>
      </c>
      <c r="B65">
        <v>0</v>
      </c>
    </row>
    <row r="66" spans="1:2">
      <c r="A66">
        <v>0</v>
      </c>
      <c r="B66">
        <v>0</v>
      </c>
    </row>
    <row r="67" spans="1:2">
      <c r="A67">
        <v>3.6626259999999999</v>
      </c>
      <c r="B67">
        <v>26.192122000000001</v>
      </c>
    </row>
    <row r="68" spans="1:2">
      <c r="A68">
        <v>0</v>
      </c>
      <c r="B68">
        <v>0</v>
      </c>
    </row>
    <row r="69" spans="1:2">
      <c r="A69">
        <v>4.4857570000000004</v>
      </c>
      <c r="B69">
        <v>25.219899999999999</v>
      </c>
    </row>
    <row r="70" spans="1:2">
      <c r="A70">
        <v>0</v>
      </c>
      <c r="B70">
        <v>0</v>
      </c>
    </row>
    <row r="71" spans="1:2">
      <c r="A71">
        <v>0</v>
      </c>
      <c r="B71">
        <v>0</v>
      </c>
    </row>
    <row r="72" spans="1:2">
      <c r="A72">
        <v>4.396566</v>
      </c>
      <c r="B72">
        <v>24.48798</v>
      </c>
    </row>
    <row r="73" spans="1:2">
      <c r="A73">
        <v>0</v>
      </c>
      <c r="B73">
        <v>0</v>
      </c>
    </row>
    <row r="74" spans="1:2">
      <c r="A74">
        <v>0</v>
      </c>
      <c r="B74">
        <v>0</v>
      </c>
    </row>
    <row r="75" spans="1:2">
      <c r="A75">
        <v>4.6926259999999997</v>
      </c>
      <c r="B75">
        <v>23.47081</v>
      </c>
    </row>
    <row r="76" spans="1:2">
      <c r="A76">
        <v>0</v>
      </c>
      <c r="B76">
        <v>0</v>
      </c>
    </row>
    <row r="77" spans="1:2">
      <c r="A77">
        <v>4.8376770000000002</v>
      </c>
      <c r="B77">
        <v>22.420807</v>
      </c>
    </row>
    <row r="78" spans="1:2">
      <c r="A78">
        <v>0</v>
      </c>
      <c r="B78">
        <v>0</v>
      </c>
    </row>
    <row r="79" spans="1:2">
      <c r="A79">
        <v>0</v>
      </c>
      <c r="B79">
        <v>0</v>
      </c>
    </row>
    <row r="80" spans="1:2">
      <c r="A80">
        <v>5.6213129999999998</v>
      </c>
      <c r="B80">
        <v>21.705556999999999</v>
      </c>
    </row>
    <row r="81" spans="1:2">
      <c r="A81">
        <v>0</v>
      </c>
      <c r="B81">
        <v>0</v>
      </c>
    </row>
    <row r="82" spans="1:2">
      <c r="A82">
        <v>5.4465659999999998</v>
      </c>
      <c r="B82">
        <v>20.769091</v>
      </c>
    </row>
    <row r="83" spans="1:2">
      <c r="A83">
        <v>0</v>
      </c>
      <c r="B83">
        <v>0</v>
      </c>
    </row>
    <row r="84" spans="1:2">
      <c r="A84">
        <v>0</v>
      </c>
      <c r="B84">
        <v>0</v>
      </c>
    </row>
    <row r="85" spans="1:2">
      <c r="A85">
        <v>5.589899</v>
      </c>
      <c r="B85">
        <v>20.228586</v>
      </c>
    </row>
    <row r="86" spans="1:2">
      <c r="A86">
        <v>0</v>
      </c>
      <c r="B86">
        <v>0</v>
      </c>
    </row>
    <row r="87" spans="1:2">
      <c r="A87">
        <v>0</v>
      </c>
      <c r="B87">
        <v>0</v>
      </c>
    </row>
    <row r="88" spans="1:2">
      <c r="A88">
        <v>5.5865650000000002</v>
      </c>
      <c r="B88">
        <v>19.323132000000001</v>
      </c>
    </row>
    <row r="89" spans="1:2">
      <c r="A89">
        <v>0</v>
      </c>
      <c r="B89">
        <v>0</v>
      </c>
    </row>
    <row r="90" spans="1:2">
      <c r="A90">
        <v>5.9557580000000003</v>
      </c>
      <c r="B90">
        <v>18.493939999999998</v>
      </c>
    </row>
    <row r="91" spans="1:2">
      <c r="A91">
        <v>0</v>
      </c>
      <c r="B91">
        <v>0</v>
      </c>
    </row>
    <row r="92" spans="1:2">
      <c r="A92">
        <v>0</v>
      </c>
      <c r="B92">
        <v>0</v>
      </c>
    </row>
    <row r="93" spans="1:2">
      <c r="A93">
        <v>5.3405050000000003</v>
      </c>
      <c r="B93">
        <v>17.567271999999999</v>
      </c>
    </row>
    <row r="94" spans="1:2">
      <c r="A94">
        <v>0</v>
      </c>
      <c r="B94">
        <v>0</v>
      </c>
    </row>
    <row r="95" spans="1:2">
      <c r="A95">
        <v>5.0006060000000003</v>
      </c>
      <c r="B95">
        <v>16.514544999999998</v>
      </c>
    </row>
    <row r="96" spans="1:2">
      <c r="A96">
        <v>0</v>
      </c>
      <c r="B96">
        <v>0</v>
      </c>
    </row>
    <row r="97" spans="1:2">
      <c r="A97">
        <v>0</v>
      </c>
      <c r="B97">
        <v>0</v>
      </c>
    </row>
    <row r="98" spans="1:2">
      <c r="A98">
        <v>5.0211110000000003</v>
      </c>
      <c r="B98">
        <v>15.728687000000001</v>
      </c>
    </row>
    <row r="99" spans="1:2">
      <c r="A99">
        <v>0</v>
      </c>
      <c r="B99">
        <v>0</v>
      </c>
    </row>
    <row r="100" spans="1:2">
      <c r="A100">
        <v>4.6998990000000003</v>
      </c>
      <c r="B100">
        <v>14.866059999999999</v>
      </c>
    </row>
    <row r="101" spans="1:2">
      <c r="A101">
        <v>0</v>
      </c>
      <c r="B101">
        <v>0</v>
      </c>
    </row>
    <row r="102" spans="1:2">
      <c r="A102">
        <v>0</v>
      </c>
      <c r="B102">
        <v>0</v>
      </c>
    </row>
    <row r="103" spans="1:2">
      <c r="A103">
        <v>5.100606</v>
      </c>
      <c r="B103">
        <v>13.916767999999999</v>
      </c>
    </row>
    <row r="104" spans="1:2">
      <c r="A104">
        <v>0</v>
      </c>
      <c r="B104">
        <v>0</v>
      </c>
    </row>
    <row r="105" spans="1:2">
      <c r="A105">
        <v>0</v>
      </c>
      <c r="B105">
        <v>0</v>
      </c>
    </row>
    <row r="106" spans="1:2">
      <c r="A106">
        <v>5.566465</v>
      </c>
      <c r="B106">
        <v>13.006061000000001</v>
      </c>
    </row>
    <row r="107" spans="1:2">
      <c r="A107">
        <v>0</v>
      </c>
      <c r="B107">
        <v>0</v>
      </c>
    </row>
    <row r="108" spans="1:2">
      <c r="A108">
        <v>6.5245449999999998</v>
      </c>
      <c r="B108">
        <v>12.031919</v>
      </c>
    </row>
    <row r="109" spans="1:2">
      <c r="A109">
        <v>0</v>
      </c>
      <c r="B109">
        <v>0</v>
      </c>
    </row>
    <row r="110" spans="1:2">
      <c r="A110">
        <v>0</v>
      </c>
      <c r="B110">
        <v>0</v>
      </c>
    </row>
    <row r="111" spans="1:2">
      <c r="A111">
        <v>7.3817170000000001</v>
      </c>
      <c r="B111">
        <v>11.185150999999999</v>
      </c>
    </row>
    <row r="112" spans="1:2">
      <c r="A112">
        <v>0</v>
      </c>
      <c r="B112">
        <v>0</v>
      </c>
    </row>
    <row r="113" spans="1:2">
      <c r="A113">
        <v>6.4257580000000001</v>
      </c>
      <c r="B113">
        <v>10.367373000000001</v>
      </c>
    </row>
    <row r="114" spans="1:2">
      <c r="A114">
        <v>0</v>
      </c>
      <c r="B114">
        <v>0</v>
      </c>
    </row>
    <row r="115" spans="1:2">
      <c r="A115">
        <v>0</v>
      </c>
      <c r="B115">
        <v>0</v>
      </c>
    </row>
    <row r="116" spans="1:2">
      <c r="A116">
        <v>6.793939</v>
      </c>
      <c r="B116">
        <v>9.5279799999999994</v>
      </c>
    </row>
    <row r="117" spans="1:2">
      <c r="A117">
        <v>0</v>
      </c>
      <c r="B117">
        <v>0</v>
      </c>
    </row>
    <row r="118" spans="1:2">
      <c r="A118">
        <v>7.4142429999999999</v>
      </c>
      <c r="B118">
        <v>8.78505</v>
      </c>
    </row>
    <row r="119" spans="1:2">
      <c r="A119">
        <v>0</v>
      </c>
      <c r="B119">
        <v>0</v>
      </c>
    </row>
    <row r="120" spans="1:2">
      <c r="A120">
        <v>0</v>
      </c>
      <c r="B120">
        <v>0</v>
      </c>
    </row>
    <row r="121" spans="1:2">
      <c r="A121">
        <v>7.8416160000000001</v>
      </c>
      <c r="B121">
        <v>8.0716160000000006</v>
      </c>
    </row>
    <row r="122" spans="1:2">
      <c r="A122">
        <v>0</v>
      </c>
      <c r="B122">
        <v>0</v>
      </c>
    </row>
    <row r="123" spans="1:2">
      <c r="A123">
        <v>0</v>
      </c>
      <c r="B123">
        <v>0</v>
      </c>
    </row>
    <row r="124" spans="1:2">
      <c r="A124">
        <v>8.9789899999999996</v>
      </c>
      <c r="B124">
        <v>7.4415149999999999</v>
      </c>
    </row>
    <row r="125" spans="1:2">
      <c r="A125">
        <v>0</v>
      </c>
      <c r="B125">
        <v>0</v>
      </c>
    </row>
    <row r="126" spans="1:2">
      <c r="A126">
        <v>9.1981819999999992</v>
      </c>
      <c r="B126">
        <v>6.7179799999999998</v>
      </c>
    </row>
    <row r="127" spans="1:2">
      <c r="A127">
        <v>0</v>
      </c>
      <c r="B127">
        <v>0</v>
      </c>
    </row>
    <row r="128" spans="1:2">
      <c r="A128">
        <v>0</v>
      </c>
      <c r="B128">
        <v>0</v>
      </c>
    </row>
    <row r="129" spans="1:2">
      <c r="A129">
        <v>9.4107070000000004</v>
      </c>
      <c r="B129">
        <v>6.1569700000000003</v>
      </c>
    </row>
    <row r="130" spans="1:2">
      <c r="A130">
        <v>0</v>
      </c>
      <c r="B130">
        <v>0</v>
      </c>
    </row>
    <row r="131" spans="1:2">
      <c r="A131">
        <v>10.326364</v>
      </c>
      <c r="B131">
        <v>5.5411109999999999</v>
      </c>
    </row>
    <row r="132" spans="1:2">
      <c r="A132">
        <v>0</v>
      </c>
      <c r="B132">
        <v>0</v>
      </c>
    </row>
    <row r="133" spans="1:2">
      <c r="A133">
        <v>0</v>
      </c>
      <c r="B133">
        <v>0</v>
      </c>
    </row>
    <row r="134" spans="1:2">
      <c r="A134">
        <v>10.690808000000001</v>
      </c>
      <c r="B134">
        <v>4.9988890000000001</v>
      </c>
    </row>
    <row r="135" spans="1:2">
      <c r="A135">
        <v>0</v>
      </c>
      <c r="B135">
        <v>0</v>
      </c>
    </row>
    <row r="136" spans="1:2">
      <c r="A136">
        <v>11.386263</v>
      </c>
      <c r="B136">
        <v>4.42</v>
      </c>
    </row>
    <row r="137" spans="1:2">
      <c r="A137">
        <v>0</v>
      </c>
      <c r="B137">
        <v>0</v>
      </c>
    </row>
    <row r="138" spans="1:2">
      <c r="A138">
        <v>0</v>
      </c>
      <c r="B138">
        <v>0</v>
      </c>
    </row>
    <row r="139" spans="1:2">
      <c r="A139">
        <v>11.205555</v>
      </c>
      <c r="B139">
        <v>3.901818</v>
      </c>
    </row>
    <row r="140" spans="1:2">
      <c r="A140">
        <v>0</v>
      </c>
      <c r="B140">
        <v>0</v>
      </c>
    </row>
    <row r="141" spans="1:2">
      <c r="A141">
        <v>0</v>
      </c>
      <c r="B141">
        <v>0</v>
      </c>
    </row>
    <row r="142" spans="1:2">
      <c r="A142">
        <v>11.076263000000001</v>
      </c>
      <c r="B142">
        <v>3.3861620000000001</v>
      </c>
    </row>
    <row r="143" spans="1:2">
      <c r="A143">
        <v>0</v>
      </c>
      <c r="B143">
        <v>0</v>
      </c>
    </row>
    <row r="144" spans="1:2">
      <c r="A144">
        <v>10.958485</v>
      </c>
      <c r="B144">
        <v>3.0003030000000002</v>
      </c>
    </row>
    <row r="145" spans="1:2">
      <c r="A145">
        <v>0</v>
      </c>
      <c r="B145">
        <v>0</v>
      </c>
    </row>
    <row r="146" spans="1:2">
      <c r="A146">
        <v>0</v>
      </c>
      <c r="B146">
        <v>0</v>
      </c>
    </row>
    <row r="147" spans="1:2">
      <c r="A147">
        <v>10.902626</v>
      </c>
      <c r="B147">
        <v>2.5217170000000002</v>
      </c>
    </row>
    <row r="148" spans="1:2">
      <c r="A148">
        <v>0</v>
      </c>
      <c r="B148">
        <v>0</v>
      </c>
    </row>
    <row r="149" spans="1:2">
      <c r="A149">
        <v>9.3105049999999991</v>
      </c>
      <c r="B149">
        <v>2.150909</v>
      </c>
    </row>
    <row r="150" spans="1:2">
      <c r="A150">
        <v>0</v>
      </c>
      <c r="B150">
        <v>0</v>
      </c>
    </row>
    <row r="151" spans="1:2">
      <c r="A151">
        <v>0</v>
      </c>
      <c r="B151">
        <v>0</v>
      </c>
    </row>
    <row r="152" spans="1:2">
      <c r="A152">
        <v>8.6585859999999997</v>
      </c>
      <c r="B152">
        <v>1.82202</v>
      </c>
    </row>
    <row r="153" spans="1:2">
      <c r="A153">
        <v>0</v>
      </c>
      <c r="B153">
        <v>0</v>
      </c>
    </row>
    <row r="154" spans="1:2">
      <c r="A154">
        <v>8.2496969999999994</v>
      </c>
      <c r="B154">
        <v>1.4790909999999999</v>
      </c>
    </row>
    <row r="155" spans="1:2">
      <c r="A155">
        <v>0</v>
      </c>
      <c r="B155">
        <v>0</v>
      </c>
    </row>
    <row r="156" spans="1:2">
      <c r="A156">
        <v>0</v>
      </c>
      <c r="B156">
        <v>0</v>
      </c>
    </row>
    <row r="157" spans="1:2">
      <c r="A157">
        <v>8.2651520000000005</v>
      </c>
      <c r="B157">
        <v>1.2410099999999999</v>
      </c>
    </row>
    <row r="158" spans="1:2">
      <c r="A158">
        <v>0</v>
      </c>
      <c r="B158">
        <v>0</v>
      </c>
    </row>
    <row r="159" spans="1:2">
      <c r="A159">
        <v>0</v>
      </c>
      <c r="B159">
        <v>0</v>
      </c>
    </row>
    <row r="160" spans="1:2">
      <c r="A160">
        <v>8.0126270000000002</v>
      </c>
      <c r="B160">
        <v>0.99040399999999995</v>
      </c>
    </row>
    <row r="161" spans="1:2">
      <c r="A161">
        <v>0</v>
      </c>
      <c r="B161">
        <v>0</v>
      </c>
    </row>
    <row r="162" spans="1:2">
      <c r="A162">
        <v>6.8898989999999998</v>
      </c>
      <c r="B162">
        <v>0.76474699999999995</v>
      </c>
    </row>
    <row r="163" spans="1:2">
      <c r="A163">
        <v>0</v>
      </c>
      <c r="B163">
        <v>0</v>
      </c>
    </row>
    <row r="164" spans="1:2">
      <c r="A164">
        <v>0</v>
      </c>
      <c r="B164">
        <v>0</v>
      </c>
    </row>
    <row r="165" spans="1:2">
      <c r="A165">
        <v>6.8488889999999998</v>
      </c>
      <c r="B165">
        <v>0.61474700000000004</v>
      </c>
    </row>
    <row r="166" spans="1:2">
      <c r="A166">
        <v>0</v>
      </c>
      <c r="B166">
        <v>0</v>
      </c>
    </row>
    <row r="167" spans="1:2">
      <c r="A167">
        <v>6.2740400000000003</v>
      </c>
      <c r="B167">
        <v>0.491616</v>
      </c>
    </row>
    <row r="168" spans="1:2">
      <c r="A168">
        <v>0</v>
      </c>
      <c r="B168">
        <v>0</v>
      </c>
    </row>
    <row r="169" spans="1:2">
      <c r="A169">
        <v>0</v>
      </c>
      <c r="B169">
        <v>0</v>
      </c>
    </row>
    <row r="170" spans="1:2">
      <c r="A170">
        <v>5.4840400000000002</v>
      </c>
      <c r="B170">
        <v>0.38393899999999997</v>
      </c>
    </row>
    <row r="171" spans="1:2">
      <c r="A171">
        <v>0</v>
      </c>
      <c r="B171">
        <v>0</v>
      </c>
    </row>
    <row r="172" spans="1:2">
      <c r="A172">
        <v>0</v>
      </c>
      <c r="B172">
        <v>0.30484800000000001</v>
      </c>
    </row>
    <row r="173" spans="1:2">
      <c r="A173">
        <v>4.8951520000000004</v>
      </c>
      <c r="B173">
        <v>0</v>
      </c>
    </row>
    <row r="174" spans="1:2">
      <c r="A174">
        <v>0</v>
      </c>
      <c r="B174">
        <v>0</v>
      </c>
    </row>
    <row r="175" spans="1:2">
      <c r="A175">
        <v>4.7422219999999999</v>
      </c>
      <c r="B175">
        <v>0.23131299999999999</v>
      </c>
    </row>
    <row r="176" spans="1:2">
      <c r="A176">
        <v>0</v>
      </c>
      <c r="B176">
        <v>0</v>
      </c>
    </row>
    <row r="177" spans="1:2">
      <c r="A177">
        <v>0</v>
      </c>
      <c r="B177">
        <v>0</v>
      </c>
    </row>
    <row r="178" spans="1:2">
      <c r="A178">
        <v>4.285253</v>
      </c>
      <c r="B178">
        <v>0.16414100000000001</v>
      </c>
    </row>
    <row r="179" spans="1:2">
      <c r="A179">
        <v>0</v>
      </c>
      <c r="B179">
        <v>0</v>
      </c>
    </row>
    <row r="180" spans="1:2">
      <c r="A180">
        <v>3.3405049999999998</v>
      </c>
      <c r="B180">
        <v>0.118182</v>
      </c>
    </row>
    <row r="181" spans="1:2">
      <c r="A181">
        <v>0</v>
      </c>
      <c r="B181">
        <v>0</v>
      </c>
    </row>
    <row r="182" spans="1:2">
      <c r="A182">
        <v>0</v>
      </c>
      <c r="B182">
        <v>0</v>
      </c>
    </row>
    <row r="183" spans="1:2">
      <c r="A183">
        <v>3.0504039999999999</v>
      </c>
      <c r="B183">
        <v>8.6767999999999998E-2</v>
      </c>
    </row>
    <row r="184" spans="1:2">
      <c r="A184">
        <v>0</v>
      </c>
      <c r="B184">
        <v>0</v>
      </c>
    </row>
    <row r="185" spans="1:2">
      <c r="A185">
        <v>2.4543430000000002</v>
      </c>
      <c r="B185">
        <v>6.1515E-2</v>
      </c>
    </row>
    <row r="186" spans="1:2">
      <c r="A186">
        <v>0</v>
      </c>
      <c r="B186">
        <v>0</v>
      </c>
    </row>
    <row r="187" spans="1:2">
      <c r="A187">
        <v>0</v>
      </c>
      <c r="B187">
        <v>0</v>
      </c>
    </row>
    <row r="188" spans="1:2">
      <c r="A188">
        <v>1.763636</v>
      </c>
      <c r="B188">
        <v>4.3938999999999999E-2</v>
      </c>
    </row>
    <row r="189" spans="1:2">
      <c r="A189">
        <v>0</v>
      </c>
      <c r="B189">
        <v>0</v>
      </c>
    </row>
    <row r="190" spans="1:2">
      <c r="A190">
        <v>0</v>
      </c>
      <c r="B190">
        <v>0</v>
      </c>
    </row>
    <row r="191" spans="1:2">
      <c r="A191">
        <v>1.2958590000000001</v>
      </c>
      <c r="B191">
        <v>2.7474999999999999E-2</v>
      </c>
    </row>
    <row r="192" spans="1:2">
      <c r="A192">
        <v>0</v>
      </c>
      <c r="B192">
        <v>0</v>
      </c>
    </row>
    <row r="193" spans="1:2">
      <c r="A193">
        <v>0.79111100000000001</v>
      </c>
      <c r="B193">
        <v>1.9293000000000001E-2</v>
      </c>
    </row>
    <row r="194" spans="1:2">
      <c r="A194">
        <v>0</v>
      </c>
      <c r="B194">
        <v>0</v>
      </c>
    </row>
    <row r="195" spans="1:2">
      <c r="A195">
        <v>0</v>
      </c>
      <c r="B195">
        <v>0</v>
      </c>
    </row>
    <row r="196" spans="1:2">
      <c r="A196">
        <v>0.61363599999999996</v>
      </c>
      <c r="B196">
        <v>1.1010000000000001E-2</v>
      </c>
    </row>
    <row r="197" spans="1:2">
      <c r="A197">
        <v>0</v>
      </c>
      <c r="B197">
        <v>0</v>
      </c>
    </row>
    <row r="198" spans="1:2">
      <c r="A198">
        <v>0.49767699999999998</v>
      </c>
      <c r="B198">
        <v>7.7780000000000002E-3</v>
      </c>
    </row>
    <row r="199" spans="1:2">
      <c r="A199">
        <v>0</v>
      </c>
      <c r="B199">
        <v>0</v>
      </c>
    </row>
    <row r="200" spans="1:2">
      <c r="A200">
        <v>0</v>
      </c>
      <c r="B200">
        <v>0</v>
      </c>
    </row>
    <row r="201" spans="1:2">
      <c r="A201">
        <v>0.33282800000000001</v>
      </c>
      <c r="B201">
        <v>4.2420000000000001E-3</v>
      </c>
    </row>
    <row r="202" spans="1:2">
      <c r="A202">
        <v>0</v>
      </c>
      <c r="B202">
        <v>0</v>
      </c>
    </row>
    <row r="203" spans="1:2">
      <c r="A203">
        <v>0.172929</v>
      </c>
      <c r="B203">
        <v>2.222E-3</v>
      </c>
    </row>
    <row r="204" spans="1:2">
      <c r="A204">
        <v>0</v>
      </c>
      <c r="B204">
        <v>0</v>
      </c>
    </row>
    <row r="205" spans="1:2">
      <c r="A205">
        <v>0</v>
      </c>
      <c r="B205">
        <v>0</v>
      </c>
    </row>
    <row r="206" spans="1:2">
      <c r="A206">
        <v>6.1110999999999999E-2</v>
      </c>
      <c r="B206">
        <v>7.0699999999999995E-4</v>
      </c>
    </row>
    <row r="207" spans="1:2">
      <c r="A207">
        <v>0</v>
      </c>
      <c r="B207">
        <v>0</v>
      </c>
    </row>
    <row r="208" spans="1:2">
      <c r="A208">
        <v>0</v>
      </c>
      <c r="B208">
        <v>0</v>
      </c>
    </row>
    <row r="209" spans="1:2">
      <c r="A209">
        <v>2.0403999999999999E-2</v>
      </c>
      <c r="B209">
        <v>2.02E-4</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-1.837942509484
-1.84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-1.8379425094840045</v>
      </c>
      <c r="I4" s="322">
        <f>IF(Measurement!AQ7&lt;&gt;"",NORMSDIST((H6-$B$2)/$B$3)*100,"")</f>
        <v>25.952785210814973</v>
      </c>
      <c r="J4" t="str">
        <f>Measurement!AR7</f>
        <v>주의</v>
      </c>
    </row>
    <row r="5" spans="1:11">
      <c r="B5" s="171">
        <v>-10</v>
      </c>
      <c r="C5" s="171">
        <f>NORMSDIST(($B5-$B$2)/$B$3)*100</f>
        <v>7.1097265868555281E-5</v>
      </c>
      <c r="G5" t="s">
        <v>1539</v>
      </c>
      <c r="H5" s="320">
        <f>IF(Measurement!AQ7&lt;-7,-7,Measurement!AQ7)</f>
        <v>-1.8379425094840045</v>
      </c>
      <c r="I5" s="321">
        <f>IF(Measurement!AQ7&lt;&gt;"",0,"")</f>
        <v>0</v>
      </c>
    </row>
    <row r="6" spans="1:11">
      <c r="B6" s="171">
        <f>B5+0.1</f>
        <v>-9.9</v>
      </c>
      <c r="C6" s="171">
        <f t="shared" ref="C6:C57" si="0">NORMSDIST(($B6-$B$2)/$B$3)*100</f>
        <v>9.1781224195367343E-5</v>
      </c>
      <c r="H6" s="320">
        <f>IF(Measurement!AQ7&lt;-7,-7,Measurement!AQ7)</f>
        <v>-1.8379425094840045</v>
      </c>
      <c r="I6" s="321">
        <f>IF(Measurement!AQ7&lt;&gt;"",NORMSDIST((H6-$B$2)/$B$3)*100,"")</f>
        <v>25.952785210814973</v>
      </c>
    </row>
    <row r="7" spans="1:11">
      <c r="B7" s="171">
        <f t="shared" ref="B7:B70" si="1">B6+0.1</f>
        <v>-9.8000000000000007</v>
      </c>
      <c r="C7" s="171">
        <f t="shared" si="0"/>
        <v>1.1818368021892541E-4</v>
      </c>
      <c r="D7" s="171"/>
      <c r="H7" s="320">
        <f>IF(Measurement!AQ7&lt;&gt;"",-7,"")</f>
        <v>-7</v>
      </c>
      <c r="I7" s="321">
        <f>IF(Measurement!AQ7&lt;&gt;"",NORMSDIST((H6-$B$2)/$B$3)*100,"")</f>
        <v>25.952785210814973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27.39</v>
      </c>
      <c r="V4" t="s">
        <v>1218</v>
      </c>
    </row>
    <row r="5" spans="1:29">
      <c r="B5" s="171">
        <v>0</v>
      </c>
      <c r="C5" s="171">
        <f>NORMSDIST(($B5-$B$2)/$B$3)*100</f>
        <v>1.2153167836658598</v>
      </c>
      <c r="H5">
        <f>info!W36</f>
        <v>27.385800000000003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27.385800000000003</v>
      </c>
      <c r="I6" s="171">
        <f>NORMSDIST((H6-$B$2)/$B$3)*100</f>
        <v>15.418276055130312</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15.418276055130312</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2.3464800000000001</v>
      </c>
    </row>
    <row r="3" spans="1:11" ht="18">
      <c r="A3" s="71" t="s">
        <v>1065</v>
      </c>
      <c r="B3" s="557">
        <v>0.71290976993199895</v>
      </c>
      <c r="C3" s="523"/>
      <c r="H3" s="561" t="s">
        <v>2223</v>
      </c>
      <c r="I3" s="562">
        <f>IF(I2=0,0,NORMSDIST((I2-$B$2)/$B$3)*100)</f>
        <v>73.443382883833635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2.35</v>
      </c>
    </row>
    <row r="6" spans="1:11">
      <c r="B6" s="23">
        <v>0</v>
      </c>
      <c r="C6" s="23">
        <f>NORMSDIST(($B6-$B$2)/$B$3)*100</f>
        <v>0.38478836223957635</v>
      </c>
      <c r="H6" s="205">
        <f>IF(info!V36&gt;I1,I1,info!V36)</f>
        <v>2.3464800000000001</v>
      </c>
      <c r="I6" s="560">
        <v>0</v>
      </c>
    </row>
    <row r="7" spans="1:11">
      <c r="B7" s="23">
        <f>B5+0.05</f>
        <v>0</v>
      </c>
      <c r="C7" s="23">
        <f t="shared" ref="C7:E58" si="0">NORMSDIST(($B7-$B$2)/$B$3)*100</f>
        <v>0.38478836223957635</v>
      </c>
      <c r="H7" s="205">
        <f>IF(info!V36&gt;I1,I1,info!V36)</f>
        <v>2.3464800000000001</v>
      </c>
      <c r="I7" s="560">
        <f>NORMSDIST((H7-$B$2)/$B$3)*100</f>
        <v>73.443382883833635</v>
      </c>
    </row>
    <row r="8" spans="1:11">
      <c r="B8" s="23">
        <f t="shared" ref="B8:B71" si="1">B7+0.05</f>
        <v>0.05</v>
      </c>
      <c r="C8" s="23">
        <f t="shared" si="0"/>
        <v>0.47295624138584591</v>
      </c>
      <c r="D8" s="171"/>
      <c r="H8" s="205">
        <v>0</v>
      </c>
      <c r="I8" s="560">
        <f>NORMSDIST((H7-$B$2)/$B$3)*100</f>
        <v>73.443382883833635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감정변이도2.35</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2.3464800000000001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2.3464800000000001</v>
      </c>
      <c r="I6" s="171">
        <f>NORMSDIST((H6-$B$2)/$B$3)*100</f>
        <v>8.7193916490659967E-2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8.7193916490659967E-2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45854.569363425922</v>
      </c>
      <c r="I7" s="876"/>
      <c r="J7" s="877"/>
      <c r="K7" s="166" t="str">
        <f>lang!B160</f>
        <v>나이</v>
      </c>
      <c r="L7" s="879" t="str">
        <f>IF(FH_info!B2="","", FH_info!T2)</f>
        <v>7</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vZtD</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45854.569363425922</v>
      </c>
      <c r="I7" s="876"/>
      <c r="J7" s="877"/>
      <c r="K7" s="166" t="str">
        <f>lang!B160</f>
        <v>나이</v>
      </c>
      <c r="L7" s="878" t="str">
        <f>IF(FH_info!B2="","", FH_info!T2)</f>
        <v>7</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vZtD</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2025-07-16T04:40:17Z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