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JT3k^1^7^\"/>
    </mc:Choice>
  </mc:AlternateContent>
  <xr:revisionPtr revIDLastSave="0" documentId="13_ncr:1_{31090293-62E2-4F33-B626-3B53F9F36D1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8" i="45"/>
  <c r="H7" i="45"/>
  <c r="H8" i="44"/>
  <c r="H7" i="44"/>
  <c r="H8" i="43"/>
  <c r="H7" i="43"/>
  <c r="Q8" i="42"/>
  <c r="H7" i="42"/>
  <c r="L8" i="41"/>
  <c r="H8" i="41"/>
  <c r="H7" i="41"/>
  <c r="H8" i="40"/>
  <c r="L7" i="40"/>
  <c r="H7" i="40"/>
  <c r="H8" i="39"/>
  <c r="H7" i="39"/>
  <c r="Q8" i="38"/>
  <c r="H7" i="38"/>
  <c r="L8" i="37"/>
  <c r="H8" i="37"/>
  <c r="H7" i="37"/>
  <c r="H8" i="36"/>
  <c r="L7" i="36"/>
  <c r="H7" i="36"/>
  <c r="H8" i="33"/>
  <c r="H7" i="33"/>
  <c r="Q8" i="30"/>
  <c r="V2" i="14"/>
  <c r="L8" i="49" s="1"/>
  <c r="U2" i="14"/>
  <c r="R8" i="49" s="1"/>
  <c r="T2" i="14"/>
  <c r="L7" i="49" s="1"/>
  <c r="R2" i="14"/>
  <c r="O2" i="14"/>
  <c r="H8" i="46" s="1"/>
  <c r="L7" i="44" l="1"/>
  <c r="L7" i="39"/>
  <c r="Q8" i="41"/>
  <c r="L7" i="43"/>
  <c r="Q8" i="45"/>
  <c r="L8" i="40"/>
  <c r="L7" i="46"/>
  <c r="L8" i="33"/>
  <c r="L8" i="39"/>
  <c r="L8" i="43"/>
  <c r="H8" i="30"/>
  <c r="Q8" i="33"/>
  <c r="L7" i="37"/>
  <c r="H8" i="38"/>
  <c r="Q8" i="39"/>
  <c r="L7" i="41"/>
  <c r="H8" i="42"/>
  <c r="Q8" i="43"/>
  <c r="L7" i="45"/>
  <c r="L7" i="33"/>
  <c r="Q8" i="37"/>
  <c r="L8" i="36"/>
  <c r="L8" i="44"/>
  <c r="L7" i="30"/>
  <c r="Q8" i="36"/>
  <c r="L7" i="38"/>
  <c r="Q8" i="40"/>
  <c r="L7" i="42"/>
  <c r="Q8" i="44"/>
  <c r="Q2" i="14"/>
  <c r="H8" i="49"/>
  <c r="P2" i="14"/>
  <c r="L8" i="30"/>
  <c r="L8" i="38"/>
  <c r="L8" i="42"/>
  <c r="L8" i="46"/>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3" i="11"/>
  <c r="Y39"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CA7" i="1"/>
  <c r="CD7" i="1"/>
  <c r="CC7" i="1"/>
  <c r="BX6" i="1" s="1"/>
  <c r="AS7" i="1"/>
  <c r="A71" i="32"/>
  <c r="A67" i="32"/>
  <c r="B53" i="24"/>
  <c r="D53" i="24" s="1"/>
  <c r="H4" i="21"/>
  <c r="H6" i="21"/>
  <c r="I6" i="21" s="1"/>
  <c r="H5" i="21"/>
  <c r="A9" i="17"/>
  <c r="C8" i="17"/>
  <c r="B8" i="17" s="1"/>
  <c r="V21" i="11"/>
  <c r="V52" i="11"/>
  <c r="X52" i="11" s="1"/>
  <c r="B46" i="25"/>
  <c r="G46" i="25" s="1"/>
  <c r="BW6" i="1"/>
  <c r="CC6" i="1"/>
  <c r="CD6" i="1"/>
  <c r="BV6" i="1"/>
  <c r="H7" i="21"/>
  <c r="I5" i="21"/>
  <c r="B27" i="21"/>
  <c r="C26" i="21"/>
  <c r="B83" i="23"/>
  <c r="E82" i="23"/>
  <c r="C28" i="23"/>
  <c r="H20" i="18"/>
  <c r="F15" i="13"/>
  <c r="L14" i="13"/>
  <c r="M17" i="1"/>
  <c r="A50" i="6"/>
  <c r="A54" i="6"/>
  <c r="K24" i="1"/>
  <c r="I24" i="1"/>
  <c r="F9" i="11"/>
  <c r="A10" i="11"/>
  <c r="B9" i="11"/>
  <c r="E9" i="11" s="1"/>
  <c r="CA6" i="1" l="1"/>
  <c r="CE6" i="1"/>
  <c r="BY6" i="1"/>
  <c r="CB6" i="1"/>
  <c r="BZ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39"/>
  <c r="O7" i="44"/>
  <c r="O7" i="40"/>
  <c r="O7" i="36"/>
  <c r="O7" i="46"/>
  <c r="O7" i="42"/>
  <c r="O7" i="38"/>
  <c r="O7" i="43"/>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F209" i="11"/>
  <c r="B209" i="11"/>
  <c r="E209" i="11" s="1"/>
  <c r="A210" i="11"/>
  <c r="L34" i="48" l="1"/>
  <c r="L34" i="18"/>
  <c r="L33" i="48"/>
  <c r="L33" i="18"/>
  <c r="C212" i="17"/>
  <c r="B212" i="17" s="1"/>
  <c r="Y10" i="1" s="1"/>
  <c r="A213" i="17"/>
  <c r="F210" i="11"/>
  <c r="B210" i="11"/>
  <c r="E210" i="11" s="1"/>
  <c r="A211" i="11"/>
  <c r="L35" i="48" l="1"/>
  <c r="L35" i="18"/>
  <c r="C213" i="17"/>
  <c r="B213" i="17" s="1"/>
  <c r="A214" i="17"/>
  <c r="F211" i="11"/>
  <c r="A212" i="11"/>
  <c r="B211" i="11"/>
  <c r="E211" i="11" s="1"/>
  <c r="Y11" i="1" l="1"/>
  <c r="Y7" i="1"/>
  <c r="Y14" i="1"/>
  <c r="C214" i="17"/>
  <c r="B214" i="17" s="1"/>
  <c r="A215" i="17"/>
  <c r="F212" i="11"/>
  <c r="A213" i="11"/>
  <c r="B212" i="11"/>
  <c r="E212" i="11" s="1"/>
  <c r="Y16" i="1" l="1"/>
  <c r="Y13" i="1"/>
  <c r="Y12" i="1"/>
  <c r="L39" i="48"/>
  <c r="L39" i="18"/>
  <c r="L32" i="48"/>
  <c r="L32" i="18"/>
  <c r="L36" i="48"/>
  <c r="L36" i="18"/>
  <c r="C215" i="17"/>
  <c r="B215" i="17" s="1"/>
  <c r="A216" i="17"/>
  <c r="F213" i="11"/>
  <c r="B213" i="11"/>
  <c r="E213" i="11" s="1"/>
  <c r="A214" i="11"/>
  <c r="L37" i="48" l="1"/>
  <c r="L37" i="18"/>
  <c r="L38" i="48"/>
  <c r="L38" i="18"/>
  <c r="L41" i="48"/>
  <c r="L41"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AX15" i="11" s="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<sst xmlns="http://schemas.openxmlformats.org/spreadsheetml/2006/main" count="7385" uniqueCount="2659">
  <si>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</si>
  <si>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</si>
  <si>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</si>
  <si>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</si>
  <si>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</si>
  <si>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</si>
  <si>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</si>
  <si>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</si>
  <si>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</si>
  <si>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</si>
  <si>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</si>
  <si>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</si>
  <si>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</si>
  <si>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</si>
  <si>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</si>
  <si>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</si>
  <si>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</si>
  <si>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</si>
  <si>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</si>
  <si>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</si>
  <si>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</si>
  <si>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</si>
  <si>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</si>
  <si>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</si>
  <si>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</si>
  <si>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</si>
  <si>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</si>
  <si>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</si>
  <si>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</si>
  <si>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</si>
  <si>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</si>
  <si>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</si>
  <si>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</si>
  <si>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</si>
  <si>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</si>
  <si>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</si>
  <si>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</si>
  <si>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</si>
  <si>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</si>
  <si>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</si>
  <si>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</si>
  <si>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</si>
  <si>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</si>
  <si>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</si>
  <si>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</si>
  <si>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</si>
  <si>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</si>
  <si>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</si>
  <si>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</si>
  <si>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</si>
  <si>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</si>
  <si>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</si>
  <si>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</si>
  <si>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</si>
  <si>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</si>
  <si>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</si>
  <si>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</si>
  <si>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</si>
  <si>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</si>
  <si>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</si>
  <si>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</si>
  <si>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</si>
  <si>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</si>
  <si>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</si>
  <si>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</si>
  <si>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</si>
  <si>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</si>
  <si>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</si>
  <si>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</si>
  <si>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</si>
  <si>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</si>
  <si>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</si>
  <si>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</si>
  <si>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</si>
  <si>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</si>
  <si>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</si>
  <si>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</si>
  <si>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</si>
  <si>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</si>
  <si>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</si>
  <si>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</si>
  <si>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</si>
  <si>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</si>
  <si>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</si>
  <si>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</si>
  <si>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</si>
  <si>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</si>
  <si>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</si>
  <si>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</si>
  <si>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</si>
  <si>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</si>
  <si>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</si>
  <si>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</si>
  <si>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</si>
  <si>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</si>
  <si>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</si>
  <si>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</si>
  <si>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</si>
  <si>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</si>
  <si>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</si>
  <si>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</si>
  <si>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</si>
  <si>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</si>
  <si>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</si>
  <si>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</si>
  <si>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</si>
  <si>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</si>
  <si>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</si>
  <si>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</si>
  <si>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</si>
  <si>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</si>
  <si>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</si>
  <si>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</si>
  <si>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</si>
  <si>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</si>
  <si>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</si>
  <si>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</si>
  <si>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</si>
  <si>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</si>
  <si>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</si>
  <si>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</si>
  <si>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</si>
  <si>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</si>
  <si>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</si>
  <si>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</si>
  <si>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</si>
  <si>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</si>
  <si>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</si>
  <si>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</si>
  <si>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</si>
  <si>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</si>
  <si>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</si>
  <si>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</si>
  <si>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</si>
  <si>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</si>
  <si>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</si>
  <si>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</si>
  <si>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</si>
  <si>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</si>
  <si>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</si>
  <si>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</si>
  <si>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</si>
  <si>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</si>
  <si>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</si>
  <si>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</si>
  <si>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</si>
  <si>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</si>
  <si>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</si>
  <si>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</si>
  <si>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</si>
  <si>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</si>
  <si>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</si>
  <si>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</si>
  <si>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</si>
  <si>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</si>
  <si>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</si>
  <si>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</si>
  <si>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</si>
  <si>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</si>
  <si>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</si>
  <si>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</si>
  <si>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</si>
  <si>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</si>
  <si>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</si>
  <si>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</si>
  <si>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</si>
  <si>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</si>
  <si>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</si>
  <si>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</si>
  <si>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</si>
  <si>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</si>
  <si>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</si>
  <si>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</si>
  <si>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</si>
  <si>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</si>
  <si>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</si>
  <si>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</si>
  <si>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</si>
  <si>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</si>
  <si>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</si>
  <si>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</si>
  <si>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</si>
  <si>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</si>
  <si>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</si>
  <si>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</si>
  <si>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</si>
  <si>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</si>
  <si>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</si>
  <si>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</si>
  <si>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</si>
  <si>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</si>
  <si>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</si>
  <si>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</si>
  <si>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</si>
  <si>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</si>
  <si>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</si>
  <si>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</si>
  <si>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</si>
  <si>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</si>
  <si>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</si>
  <si>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</si>
  <si>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</si>
  <si>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</si>
  <si>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</si>
  <si>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</si>
  <si>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</si>
  <si>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</si>
  <si>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</si>
  <si>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</si>
  <si>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</si>
  <si>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</si>
  <si>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</si>
  <si>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</si>
  <si>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</si>
  <si>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</si>
  <si>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</si>
  <si>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</si>
  <si>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</si>
  <si>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</si>
  <si>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</si>
  <si>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</si>
  <si>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</si>
  <si>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</si>
  <si>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</si>
  <si>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</si>
  <si>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</si>
  <si>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</si>
  <si>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</si>
  <si>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</si>
  <si>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</si>
  <si>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</si>
  <si>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</si>
  <si>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</si>
  <si>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</si>
  <si>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</si>
  <si>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</si>
  <si>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</si>
  <si>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</si>
  <si>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</si>
  <si>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</si>
  <si>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</si>
  <si>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</si>
  <si>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</si>
  <si>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</si>
  <si>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</si>
  <si>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</si>
  <si>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</si>
  <si>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</si>
  <si>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</si>
  <si>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</si>
  <si>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</si>
  <si>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</si>
  <si>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</si>
  <si>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</si>
  <si>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</si>
  <si>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</si>
  <si>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</si>
  <si>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</si>
  <si>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</si>
  <si>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</si>
  <si>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</si>
  <si>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</si>
  <si>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</si>
  <si>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</si>
  <si>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</si>
  <si>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</si>
  <si>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</si>
  <si>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</si>
  <si>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</si>
  <si>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</si>
  <si>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</si>
  <si>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</si>
  <si>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</si>
  <si>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</si>
  <si>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</si>
  <si>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</si>
  <si>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</si>
  <si>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</si>
  <si>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</si>
  <si>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</si>
  <si>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</si>
  <si>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</si>
  <si>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</si>
  <si>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</si>
  <si>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</si>
  <si>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</si>
  <si>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</si>
  <si>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</si>
  <si>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</si>
  <si>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</si>
  <si>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</si>
  <si>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</si>
  <si>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</si>
  <si>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</si>
  <si>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</si>
  <si>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</si>
  <si>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</si>
  <si>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</si>
  <si>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</si>
  <si>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</si>
  <si>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</si>
  <si>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</si>
  <si>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</si>
  <si>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</si>
  <si>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</si>
  <si>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</si>
  <si>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</si>
  <si>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</si>
  <si>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</si>
  <si>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</si>
  <si>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</si>
  <si>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</si>
  <si>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</si>
  <si>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</si>
  <si>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</si>
  <si>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</si>
  <si>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</si>
  <si>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</si>
  <si>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</si>
  <si>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</si>
  <si>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</si>
  <si>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</si>
  <si>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</si>
  <si>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</si>
  <si>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</si>
  <si>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</si>
  <si>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</si>
  <si>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</si>
  <si>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</si>
  <si>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</si>
  <si>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</si>
  <si>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</si>
  <si>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</si>
  <si>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</si>
  <si>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</si>
  <si>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</si>
  <si>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</si>
  <si>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</si>
  <si>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</si>
  <si>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</si>
  <si>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</si>
  <si>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</si>
  <si>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</si>
  <si>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</si>
  <si>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</si>
  <si>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</si>
  <si>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</si>
  <si>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</si>
  <si>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</si>
  <si>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</si>
  <si>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</si>
  <si>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</si>
  <si>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</si>
  <si>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</si>
  <si>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</si>
  <si>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</si>
  <si>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</si>
  <si>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</si>
  <si>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</si>
  <si>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</si>
  <si>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</si>
  <si>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</si>
  <si>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</si>
  <si>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</si>
  <si>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</si>
  <si>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</si>
  <si>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</si>
  <si>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</si>
  <si>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</si>
  <si>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</si>
  <si>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</si>
  <si>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</si>
  <si>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</si>
  <si>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</si>
  <si>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</si>
  <si>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</si>
  <si>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</si>
  <si>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</si>
  <si>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</si>
  <si>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</si>
  <si>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</si>
  <si>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</si>
  <si>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</si>
  <si>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</si>
  <si>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</si>
  <si>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</si>
  <si>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</si>
  <si>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</si>
  <si>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</si>
  <si>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</si>
  <si>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</si>
  <si>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</si>
  <si>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</si>
  <si>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</si>
  <si>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</si>
  <si>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</si>
  <si>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</si>
  <si>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</si>
  <si>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</si>
  <si>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</si>
  <si>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</si>
  <si>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</si>
  <si>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</si>
  <si>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</si>
  <si>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</si>
  <si>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</si>
  <si>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</si>
  <si>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</si>
  <si>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</si>
  <si>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</si>
  <si>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</si>
  <si>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</si>
  <si>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</si>
  <si>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</si>
  <si>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</si>
  <si>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</si>
  <si>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</si>
  <si>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</si>
  <si>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</si>
  <si>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</si>
  <si>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</si>
  <si>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</si>
  <si>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</si>
  <si>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</si>
  <si>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</si>
  <si>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</si>
  <si>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</si>
  <si>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</si>
  <si>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</si>
  <si>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</si>
  <si>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</si>
  <si>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</si>
  <si>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</si>
  <si>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</si>
  <si>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</si>
  <si>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</si>
  <si>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</si>
  <si>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</si>
  <si>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</si>
  <si>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</si>
  <si>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</si>
  <si>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</si>
  <si>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</si>
  <si>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</si>
  <si>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</si>
  <si>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</si>
  <si>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</si>
  <si>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</si>
  <si>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</si>
  <si>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</si>
  <si>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</si>
  <si>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</si>
  <si>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</si>
  <si>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</si>
  <si>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</si>
  <si>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</si>
  <si>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</si>
  <si>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</si>
  <si>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</si>
  <si>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</si>
  <si>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</si>
  <si>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</si>
  <si>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</si>
  <si>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</si>
  <si>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</si>
  <si>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</si>
  <si>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</si>
  <si>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</si>
  <si>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</si>
  <si>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</si>
  <si>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</si>
  <si>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</si>
  <si>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</si>
  <si>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</si>
  <si>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</si>
  <si>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</si>
  <si>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</si>
  <si>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</si>
  <si>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</si>
  <si>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</si>
  <si>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</si>
  <si>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</si>
  <si>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</si>
  <si>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</si>
  <si>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</si>
  <si>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</si>
  <si>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</si>
  <si>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</si>
  <si>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</si>
  <si>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</si>
  <si>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</si>
  <si>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</si>
  <si>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</si>
  <si>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</si>
  <si>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</si>
  <si>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</si>
  <si>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</si>
  <si>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</si>
  <si>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</si>
  <si>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</si>
  <si>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</si>
  <si>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</si>
  <si>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</si>
  <si>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</si>
  <si>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</si>
  <si>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</si>
  <si>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</si>
  <si>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</si>
  <si>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</si>
  <si>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</si>
  <si>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</si>
  <si>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</si>
  <si>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</si>
  <si>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</si>
  <si>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</si>
  <si>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</si>
  <si>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</si>
  <si>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</si>
  <si>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</si>
  <si>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</si>
  <si>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</si>
  <si>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</si>
  <si>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</si>
  <si>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</si>
  <si>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</si>
  <si>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</si>
  <si>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</si>
  <si>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</si>
  <si>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</si>
  <si>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</si>
  <si>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</si>
  <si>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</si>
  <si>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</si>
  <si>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</si>
  <si>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</si>
  <si>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</si>
  <si>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</si>
  <si>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</si>
  <si>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</si>
  <si>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</si>
  <si>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</si>
  <si>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</si>
  <si>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</si>
  <si>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</si>
  <si>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</si>
  <si>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</si>
  <si>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</si>
  <si>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</si>
  <si>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</si>
  <si>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</si>
  <si>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</si>
  <si>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</si>
  <si>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</si>
  <si>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</si>
  <si>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</si>
  <si>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</si>
  <si>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</si>
  <si>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</si>
  <si>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</si>
  <si>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</si>
  <si>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</si>
  <si>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</si>
  <si>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</si>
  <si>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</si>
  <si>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</si>
  <si>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</si>
  <si>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</si>
  <si>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</si>
  <si>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</si>
  <si>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</si>
  <si>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</si>
  <si>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</si>
  <si>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</si>
  <si>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</si>
  <si>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</si>
  <si>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</si>
  <si>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</si>
  <si>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</si>
  <si>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</si>
  <si>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</si>
  <si>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</si>
  <si>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</si>
  <si>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</si>
  <si>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</si>
  <si>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</si>
  <si>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</si>
  <si>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</si>
  <si>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</si>
  <si>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</si>
  <si>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</si>
  <si>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</si>
  <si>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</si>
  <si>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</si>
  <si>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</si>
  <si>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</si>
  <si>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</si>
  <si>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</si>
  <si>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</si>
  <si>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</si>
  <si>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</si>
  <si>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</si>
  <si>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</si>
  <si>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</si>
  <si>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</si>
  <si>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</si>
  <si>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</si>
  <si>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</si>
  <si>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</si>
  <si>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</si>
  <si>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</si>
  <si>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</si>
  <si>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</si>
  <si>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</si>
  <si>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</si>
  <si>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</si>
  <si>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</si>
  <si>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</si>
  <si>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</si>
  <si>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</si>
  <si>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</si>
  <si>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</si>
  <si>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</si>
  <si>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</si>
  <si>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</si>
  <si>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</si>
  <si>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</si>
  <si>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</si>
  <si>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</si>
  <si>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</si>
  <si>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</si>
  <si>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</si>
  <si>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</si>
  <si>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</si>
  <si>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</si>
  <si>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</si>
  <si>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</si>
  <si>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</si>
  <si>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</si>
  <si>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</si>
  <si>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</si>
  <si>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</si>
  <si>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</si>
  <si>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</si>
  <si>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</si>
  <si>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</si>
  <si>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</si>
  <si>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</si>
  <si>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</si>
  <si>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</si>
  <si>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</si>
  <si>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</si>
  <si>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</si>
  <si>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</si>
  <si>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</si>
  <si>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</si>
  <si>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</si>
  <si>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</si>
  <si>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</si>
  <si>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</si>
  <si>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</si>
  <si>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</si>
  <si>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</si>
  <si>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</si>
  <si>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</si>
  <si>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</si>
  <si>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</si>
  <si>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</si>
  <si>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</si>
  <si>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</si>
  <si>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</si>
  <si>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</si>
  <si>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</si>
  <si>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</si>
  <si>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</si>
  <si>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</si>
  <si>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</si>
  <si>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</si>
  <si>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</si>
  <si>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</si>
  <si>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</si>
  <si>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</si>
  <si>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</si>
  <si>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</si>
  <si>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</si>
  <si>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</si>
  <si>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</si>
  <si>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</si>
  <si>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</si>
  <si>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</si>
  <si>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</si>
  <si>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</si>
  <si>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</si>
  <si>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</si>
  <si>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</si>
  <si>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</si>
  <si>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</si>
  <si>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</si>
  <si>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</si>
  <si>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</si>
  <si>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</si>
  <si>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</si>
  <si>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</si>
  <si>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</si>
  <si>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</si>
  <si>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</si>
  <si>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</si>
  <si>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</si>
  <si>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</si>
  <si>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</si>
  <si>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</si>
  <si>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</si>
  <si>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</si>
  <si>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</si>
  <si>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</si>
  <si>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</si>
  <si>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</si>
  <si>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</si>
  <si>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</si>
  <si>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</si>
  <si>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</si>
  <si>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</si>
  <si>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</si>
  <si>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</si>
  <si>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</si>
  <si>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</si>
  <si>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</si>
  <si>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</si>
  <si>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</si>
  <si>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</si>
  <si>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</si>
  <si>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</si>
  <si>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</si>
  <si>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</si>
  <si>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</si>
  <si>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</si>
  <si>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</si>
  <si>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</si>
  <si>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</si>
  <si>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</si>
  <si>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</si>
  <si>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</si>
  <si>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</si>
  <si>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</si>
  <si>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</si>
  <si>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</si>
  <si>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</si>
  <si>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</si>
  <si>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</si>
  <si>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</si>
  <si>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</si>
  <si>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</si>
  <si>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</si>
  <si>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</si>
  <si>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</si>
  <si>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</si>
  <si>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</si>
  <si>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</si>
  <si>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</si>
  <si>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</si>
  <si>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</si>
  <si>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</si>
  <si>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</si>
  <si>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</si>
  <si>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</si>
  <si>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</si>
  <si>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</si>
  <si>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</si>
  <si>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</si>
  <si>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</si>
  <si>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</si>
  <si>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</si>
  <si>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</si>
  <si>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</si>
  <si>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</si>
  <si>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</si>
  <si>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</si>
  <si>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</si>
  <si>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</si>
  <si>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</si>
  <si>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</si>
  <si>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</si>
  <si>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</si>
  <si>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</si>
  <si>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</si>
  <si>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</si>
  <si>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</si>
  <si>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</si>
  <si>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</si>
  <si>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</si>
  <si>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</si>
  <si>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</si>
  <si>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</si>
  <si>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</si>
  <si>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</si>
  <si>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</si>
  <si>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</si>
  <si>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</si>
  <si>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</si>
  <si>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</si>
  <si>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</si>
  <si>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</si>
  <si>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</si>
  <si>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</si>
  <si>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</si>
  <si>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</si>
  <si>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</si>
  <si>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</si>
  <si>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</si>
  <si>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</si>
  <si>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</si>
  <si>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</si>
  <si>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</si>
  <si>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</si>
  <si>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</si>
  <si>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</si>
  <si>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</si>
  <si>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</si>
  <si>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</si>
  <si>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</si>
  <si>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</si>
  <si>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</si>
  <si>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</si>
  <si>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</si>
  <si>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</si>
  <si>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</si>
  <si>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</si>
  <si>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</si>
  <si>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</si>
  <si>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</si>
  <si>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</si>
  <si>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</si>
  <si>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</si>
  <si>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</si>
  <si>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</si>
  <si>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</si>
  <si>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</si>
  <si>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</si>
  <si>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</si>
  <si>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</si>
  <si>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</si>
  <si>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</si>
  <si>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</si>
  <si>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</si>
  <si>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</si>
  <si>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</si>
  <si>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</si>
  <si>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</si>
  <si>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</si>
  <si>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</si>
  <si>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</si>
  <si>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</si>
  <si>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</si>
  <si>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</si>
  <si>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</si>
  <si>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</si>
  <si>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</si>
  <si>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</si>
  <si>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</si>
  <si>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</si>
  <si>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</si>
  <si>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</si>
  <si>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</si>
  <si>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</si>
  <si>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</si>
  <si>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</si>
  <si>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</si>
  <si>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</si>
  <si>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</si>
  <si>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</si>
  <si>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</si>
  <si>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</si>
  <si>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</si>
  <si>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</si>
  <si>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</si>
  <si>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</si>
  <si>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</si>
  <si>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</si>
  <si>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</si>
  <si>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</si>
  <si>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</si>
  <si>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</si>
  <si>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</si>
  <si>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</si>
  <si>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</si>
  <si>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</si>
  <si>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</si>
  <si>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</si>
  <si>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</si>
  <si>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</si>
  <si>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</si>
  <si>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</si>
  <si>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</si>
  <si>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</si>
  <si>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</si>
  <si>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</si>
  <si>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</si>
  <si>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</si>
  <si>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</si>
  <si>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</si>
  <si>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</si>
  <si>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</si>
  <si>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</si>
  <si>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</si>
  <si>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</si>
  <si>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</si>
  <si>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</si>
  <si>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</si>
  <si>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</si>
  <si>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</si>
  <si>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</si>
  <si>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</si>
  <si>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</si>
  <si>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</si>
  <si>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</si>
  <si>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</si>
  <si>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</si>
  <si>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</si>
  <si>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</si>
  <si>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</si>
  <si>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</si>
  <si>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</si>
  <si>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</si>
  <si>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</si>
  <si>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</si>
  <si>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</si>
  <si>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</si>
  <si>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</si>
  <si>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</si>
  <si>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</si>
  <si>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</si>
  <si>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</si>
  <si>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</si>
  <si>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</si>
  <si>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</si>
  <si>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</si>
  <si>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</si>
  <si>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</si>
  <si>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</si>
  <si>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</si>
  <si>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</si>
  <si>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</si>
  <si>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</si>
  <si>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</si>
  <si>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</si>
  <si>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</si>
  <si>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</si>
  <si>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</si>
  <si>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</si>
  <si>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</si>
  <si>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</si>
  <si>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</si>
  <si>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</si>
  <si>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</si>
  <si>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</si>
  <si>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</si>
  <si>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</si>
  <si>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</si>
  <si>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</si>
  <si>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</si>
  <si>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</si>
  <si>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</si>
  <si>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</si>
  <si>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</si>
  <si>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</si>
  <si>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</si>
  <si>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</si>
  <si>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</si>
  <si>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</si>
  <si>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</si>
  <si>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</si>
  <si>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</si>
  <si>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</si>
  <si>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</si>
  <si>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</si>
  <si>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</si>
  <si>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</si>
  <si>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</si>
  <si>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</si>
  <si>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</si>
  <si>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</si>
  <si>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</si>
  <si>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</si>
  <si>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</si>
  <si>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</si>
  <si>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</si>
  <si>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</si>
  <si>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</si>
  <si>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</si>
  <si>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</si>
  <si>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</si>
  <si>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</si>
  <si>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</si>
  <si>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</si>
  <si>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</si>
  <si>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</si>
  <si>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</si>
  <si>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</si>
  <si>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</si>
  <si>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</si>
  <si>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</si>
  <si>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</si>
  <si>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</si>
  <si>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</si>
  <si>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</si>
  <si>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</si>
  <si>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</si>
  <si>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</si>
  <si>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</si>
  <si>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</si>
  <si>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</si>
  <si>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</si>
  <si>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</si>
  <si>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</si>
  <si>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</si>
  <si>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</si>
  <si>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</si>
  <si>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</si>
  <si>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</si>
  <si>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</si>
  <si>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</si>
  <si>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</si>
  <si>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</si>
  <si>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</si>
  <si>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</si>
  <si>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</si>
  <si>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</si>
  <si>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</si>
  <si>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</si>
  <si>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</si>
  <si>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</si>
  <si>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</si>
  <si>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</si>
  <si>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</si>
  <si>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</si>
  <si>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</si>
  <si>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</si>
  <si>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</si>
  <si>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</si>
  <si>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</si>
  <si>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</si>
  <si>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</si>
  <si>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</si>
  <si>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</si>
  <si>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</si>
  <si>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</si>
  <si>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</si>
  <si>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</si>
  <si>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</si>
  <si>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</si>
  <si>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</si>
  <si>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</si>
  <si>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</si>
  <si>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</si>
  <si>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</si>
  <si>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</si>
  <si>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</si>
  <si>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</si>
  <si>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</si>
  <si>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</si>
  <si>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</si>
  <si>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</si>
  <si>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</si>
  <si>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</si>
  <si>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</si>
  <si>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</si>
  <si>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</si>
  <si>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</si>
  <si>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</si>
  <si>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</si>
  <si>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</si>
  <si>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</si>
  <si>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</si>
  <si>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</si>
  <si>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</si>
  <si>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</si>
  <si>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</si>
  <si>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</si>
  <si>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</si>
  <si>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</si>
  <si>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</si>
  <si>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</si>
  <si>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</si>
  <si>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</si>
  <si>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</si>
  <si>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</si>
  <si>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</si>
  <si>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</si>
  <si>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</si>
  <si>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</si>
  <si>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</si>
  <si>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</si>
  <si>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</si>
  <si>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</si>
  <si>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</si>
  <si>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</si>
  <si>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</si>
  <si>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</si>
  <si>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</si>
  <si>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</si>
  <si>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</si>
  <si>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</si>
  <si>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</si>
  <si>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</si>
  <si>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</si>
  <si>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</si>
  <si>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</si>
  <si>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</si>
  <si>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</si>
  <si>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</si>
  <si>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</si>
  <si>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</si>
  <si>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</si>
  <si>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</si>
  <si>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</si>
  <si>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</si>
  <si>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</si>
  <si>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</si>
  <si>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</si>
  <si>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</si>
  <si>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</si>
  <si>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</si>
  <si>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</si>
  <si>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</si>
  <si>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</si>
  <si>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</si>
  <si>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</si>
  <si>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</si>
  <si>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</si>
  <si>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</si>
  <si>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</si>
  <si>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</si>
  <si>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</si>
  <si>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</si>
  <si>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</si>
  <si>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</si>
  <si>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</si>
  <si>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</si>
  <si>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</si>
  <si>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</si>
  <si>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</si>
  <si>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</si>
  <si>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</si>
  <si>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</si>
  <si>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</si>
  <si>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</si>
  <si>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</si>
  <si>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</si>
  <si>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</si>
  <si>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</si>
  <si>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</si>
  <si>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</si>
  <si>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</si>
  <si>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</si>
  <si>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</si>
  <si>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</si>
  <si>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</si>
  <si>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</si>
  <si>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</si>
  <si>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</si>
  <si>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</si>
  <si>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</si>
  <si>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</si>
  <si>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</si>
  <si>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</si>
  <si>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</si>
  <si>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</si>
  <si>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</si>
  <si>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</si>
  <si>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</si>
  <si>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</si>
  <si>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</si>
  <si>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</si>
  <si>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</si>
  <si>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</si>
  <si>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</si>
  <si>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</si>
  <si>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</si>
  <si>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</si>
  <si>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</si>
  <si>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</si>
  <si>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</si>
  <si>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</si>
  <si>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</si>
  <si>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</si>
  <si>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</si>
  <si>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</si>
  <si>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</si>
  <si>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</si>
  <si>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</si>
  <si>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</si>
  <si>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</si>
  <si>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</si>
  <si>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</si>
  <si>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</si>
  <si>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</si>
  <si>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</si>
  <si>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</si>
  <si>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</si>
  <si>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</si>
  <si>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</si>
  <si>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</si>
  <si>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</si>
  <si>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</si>
  <si>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</si>
  <si>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</si>
  <si>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</si>
  <si>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</si>
  <si>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</si>
  <si>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</si>
  <si>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</si>
  <si>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</si>
  <si>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</si>
  <si>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</si>
  <si>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</si>
  <si>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</si>
  <si>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</si>
  <si>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</si>
  <si>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</si>
  <si>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</si>
  <si>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</si>
  <si>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</si>
  <si>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</si>
  <si>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</si>
  <si>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</si>
  <si>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</si>
  <si>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</si>
  <si>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</si>
  <si>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</si>
  <si>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</si>
  <si>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</si>
  <si>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</si>
  <si>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</si>
  <si>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</si>
  <si>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</si>
  <si>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</si>
  <si>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</si>
  <si>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</si>
  <si>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</si>
  <si>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</si>
  <si>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</si>
  <si>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</si>
  <si>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</si>
  <si>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</si>
  <si>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</si>
  <si>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</si>
  <si>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</si>
  <si>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</si>
  <si>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</si>
  <si>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</si>
  <si>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</si>
  <si>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</si>
  <si>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</si>
  <si>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</si>
  <si>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</si>
  <si>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</si>
  <si>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</si>
  <si>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</si>
  <si>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</si>
  <si>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</si>
  <si>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</si>
  <si>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</si>
  <si>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</si>
  <si>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</si>
  <si>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</si>
  <si>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</si>
  <si>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</si>
  <si>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</si>
  <si>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</si>
  <si>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</si>
  <si>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</si>
  <si>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</si>
  <si>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</si>
  <si>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</si>
  <si>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</si>
  <si>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</si>
  <si>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</si>
  <si>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</si>
  <si>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</si>
  <si>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</si>
  <si>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</si>
  <si>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</si>
  <si>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</si>
  <si>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</si>
  <si>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</si>
  <si>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</si>
  <si>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</si>
  <si>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</si>
  <si>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</si>
  <si>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</si>
  <si>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</si>
  <si>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</si>
  <si>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</si>
  <si>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</si>
  <si>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</si>
  <si>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</si>
  <si>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</si>
  <si>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</si>
  <si>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</si>
  <si>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</si>
  <si>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</si>
  <si>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</si>
  <si>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</si>
  <si>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</si>
  <si>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</si>
  <si>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</si>
  <si>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</si>
  <si>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</si>
  <si>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</si>
  <si>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</si>
  <si>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</si>
  <si>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</si>
  <si>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</si>
  <si>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</si>
  <si>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</si>
  <si>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</si>
  <si>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</si>
  <si>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</si>
  <si>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</si>
  <si>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</si>
  <si>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</si>
  <si>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</si>
  <si>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</si>
  <si>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</si>
  <si>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</si>
  <si>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</si>
  <si>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</si>
  <si>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</si>
  <si>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</si>
  <si>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</si>
  <si>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</si>
  <si>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</si>
  <si>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</si>
  <si>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</si>
  <si>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</si>
  <si>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</si>
  <si>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</si>
  <si>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</si>
  <si>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</si>
  <si>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</si>
  <si>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</si>
  <si>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</si>
  <si>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</si>
  <si>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</si>
  <si>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</si>
  <si>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</si>
  <si>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</si>
  <si>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</si>
  <si>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</si>
  <si>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</si>
  <si>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</si>
  <si>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</si>
  <si>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</si>
  <si>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</si>
  <si>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</si>
  <si>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</si>
  <si>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</si>
  <si>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</si>
  <si>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</si>
  <si>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</si>
  <si>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</si>
  <si>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</si>
  <si>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</si>
  <si>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</si>
  <si>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</si>
  <si>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</si>
  <si>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</si>
  <si>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</si>
  <si>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</si>
  <si>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</si>
  <si>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</si>
  <si>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</si>
  <si>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</si>
  <si>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</si>
  <si>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</si>
  <si>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</si>
  <si>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</si>
  <si>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</si>
  <si>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</si>
  <si>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</si>
  <si>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</si>
  <si>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</si>
  <si>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</si>
  <si>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</si>
  <si>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</si>
  <si>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</si>
  <si>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</si>
  <si>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</si>
  <si>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</si>
  <si>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</si>
  <si>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</si>
  <si>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</si>
  <si>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</si>
  <si>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</si>
  <si>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</si>
  <si>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</si>
  <si>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</si>
  <si>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</si>
  <si>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</si>
  <si>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</si>
  <si>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</si>
  <si>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</si>
  <si>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</si>
  <si>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</si>
  <si>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</si>
  <si>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</si>
  <si>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</si>
  <si>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</si>
  <si>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</si>
  <si>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</si>
  <si>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</si>
  <si>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</si>
  <si>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</si>
  <si>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</si>
  <si>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</si>
  <si>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</si>
  <si>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</si>
  <si>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</si>
  <si>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</si>
  <si>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</si>
  <si>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</si>
  <si>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</si>
  <si>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</si>
  <si>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</si>
  <si>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</si>
  <si>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</si>
  <si>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</si>
  <si>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</si>
  <si>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</si>
  <si>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</si>
  <si>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</si>
  <si>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</si>
  <si>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</si>
  <si>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</si>
  <si>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</si>
  <si>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</si>
  <si>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</si>
  <si>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</si>
  <si>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</si>
  <si>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</si>
  <si>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</si>
  <si>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</si>
  <si>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</si>
  <si>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</si>
  <si>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</si>
  <si>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</si>
  <si>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</si>
  <si>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</si>
  <si>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</si>
  <si>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</si>
  <si>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</si>
  <si>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</si>
  <si>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</si>
  <si>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</si>
  <si>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</si>
  <si>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</si>
  <si>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</si>
  <si>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</si>
  <si>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</si>
  <si>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</si>
  <si>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</si>
  <si>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</si>
  <si>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</si>
  <si>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</si>
  <si>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</si>
  <si>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</si>
  <si>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</si>
  <si>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</si>
  <si>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</si>
  <si>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</si>
  <si>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</si>
  <si>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</si>
  <si>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</si>
  <si>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</si>
  <si>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</si>
  <si>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</si>
  <si>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</si>
  <si>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</si>
  <si>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</si>
  <si>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</si>
  <si>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</si>
  <si>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</si>
  <si>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</si>
  <si>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</si>
  <si>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</si>
  <si>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</si>
  <si>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</si>
  <si>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</si>
  <si>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</si>
  <si>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</si>
  <si>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</si>
  <si>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</si>
  <si>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</si>
  <si>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</si>
  <si>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</si>
  <si>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</si>
  <si>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</si>
  <si>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</si>
  <si>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</si>
  <si>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</si>
  <si>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</si>
  <si>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</si>
  <si>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</si>
  <si>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</si>
  <si>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</si>
  <si>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</si>
  <si>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</si>
  <si>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</si>
  <si>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</si>
  <si>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</si>
  <si>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</si>
  <si>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</si>
  <si>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</si>
  <si>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</si>
  <si>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</si>
  <si>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</si>
  <si>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</si>
  <si>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</si>
  <si>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</si>
  <si>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</si>
  <si>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</si>
  <si>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</si>
  <si>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</si>
  <si>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</si>
  <si>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</si>
  <si>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</si>
  <si>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</si>
  <si>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</si>
  <si>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</si>
  <si>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</si>
  <si>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</si>
  <si>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</si>
  <si>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</si>
  <si>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</si>
  <si>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</si>
  <si>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</si>
  <si>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</si>
  <si>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</si>
  <si>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</si>
  <si>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</si>
  <si>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</si>
  <si>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</si>
  <si>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</si>
  <si>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</si>
  <si>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</si>
  <si>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</si>
  <si>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</si>
  <si>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</si>
  <si>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</si>
  <si>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</si>
  <si>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</si>
  <si>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</si>
  <si>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</si>
  <si>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</si>
  <si>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</si>
  <si>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</si>
  <si>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</si>
  <si>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</si>
  <si>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</si>
  <si>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</si>
  <si>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</si>
  <si>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</si>
  <si>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</si>
  <si>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</si>
  <si>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</si>
  <si>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</si>
  <si>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</si>
  <si>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</si>
  <si>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</si>
  <si>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</si>
  <si>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</si>
  <si>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</si>
  <si>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</si>
  <si>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</si>
  <si>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</si>
  <si>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</si>
  <si>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</si>
  <si>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</si>
  <si>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</si>
  <si>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</si>
  <si>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</si>
  <si>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</si>
  <si>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</si>
  <si>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</si>
  <si>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</si>
  <si>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</si>
  <si>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</si>
  <si>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</si>
  <si>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</si>
  <si>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</si>
  <si>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</si>
  <si>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</si>
  <si>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</si>
  <si>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</si>
  <si>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</si>
  <si>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</si>
  <si>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</si>
  <si>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</si>
  <si>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</si>
  <si>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</si>
  <si>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</si>
  <si>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</si>
  <si>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</si>
  <si>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</si>
  <si>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</si>
  <si>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</si>
  <si>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</si>
  <si>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</si>
  <si>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</si>
  <si>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</si>
  <si>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</si>
  <si>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</si>
  <si>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</si>
  <si>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</si>
  <si>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</si>
  <si>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</si>
  <si>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</si>
  <si>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</si>
  <si>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</si>
  <si>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</si>
  <si>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</si>
  <si>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</si>
  <si>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</si>
  <si>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</si>
  <si>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</si>
  <si>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</si>
  <si>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</si>
  <si>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</si>
  <si>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</si>
  <si>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</si>
  <si>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</si>
  <si>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</si>
  <si>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</si>
  <si>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</si>
  <si>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</si>
  <si>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</si>
  <si>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</si>
  <si>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</si>
  <si>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</si>
  <si>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</si>
  <si>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</si>
  <si>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</si>
  <si>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</si>
  <si>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</si>
  <si>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</si>
  <si>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</si>
  <si>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</si>
  <si>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</si>
  <si>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</si>
  <si>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</si>
  <si>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</si>
  <si>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</si>
  <si>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</si>
  <si>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</si>
  <si>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</si>
  <si>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</si>
  <si>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</si>
  <si>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</si>
  <si>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</si>
  <si>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</si>
  <si>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</si>
  <si>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</si>
  <si>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</si>
  <si>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</si>
  <si>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</si>
  <si>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</si>
  <si>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</si>
  <si>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</si>
  <si>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</si>
  <si>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</si>
  <si>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</si>
  <si>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</si>
  <si>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</si>
  <si>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</si>
  <si>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</si>
  <si>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</si>
  <si>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</si>
  <si>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</si>
  <si>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</si>
  <si>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</si>
  <si>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</si>
  <si>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</si>
  <si>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</si>
  <si>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</si>
  <si>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</si>
  <si>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</si>
  <si>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</si>
  <si>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</si>
  <si>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</si>
  <si>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</si>
  <si>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</si>
  <si>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</si>
  <si>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</si>
  <si>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</si>
  <si>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</si>
  <si>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</si>
  <si>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</si>
  <si>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</si>
  <si>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</si>
  <si>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</si>
  <si>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</si>
  <si>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</si>
  <si>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</si>
  <si>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</si>
  <si>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</si>
  <si>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</si>
  <si>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</si>
  <si>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</si>
  <si>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</si>
  <si>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</si>
  <si>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</si>
  <si>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</si>
  <si>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</si>
  <si>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</si>
  <si>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</si>
  <si>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</si>
  <si>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</si>
  <si>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</si>
  <si>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</si>
  <si>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</si>
  <si>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</si>
  <si>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</si>
  <si>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</si>
  <si>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</si>
  <si>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</si>
  <si>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</si>
  <si>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</si>
  <si>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</si>
  <si>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</si>
  <si>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</si>
  <si>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</si>
  <si>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</si>
  <si>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</si>
  <si>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</si>
  <si>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</si>
  <si>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</si>
  <si>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</si>
  <si>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</si>
  <si>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</si>
  <si>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</si>
  <si>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</si>
  <si>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</si>
  <si>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</si>
  <si>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</si>
  <si>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</si>
  <si>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</si>
  <si>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</si>
  <si>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</si>
  <si>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</si>
  <si>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</si>
  <si>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</si>
  <si>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</si>
  <si>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</si>
  <si>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</si>
  <si>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</si>
  <si>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</si>
  <si>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</si>
  <si>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</si>
  <si>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</si>
  <si>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</si>
  <si>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</si>
  <si>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</si>
  <si>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</si>
  <si>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</si>
  <si>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</si>
  <si>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</si>
  <si>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</si>
  <si>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</si>
  <si>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</si>
  <si>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</si>
  <si>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</si>
  <si>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</si>
  <si>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</si>
  <si>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</si>
  <si>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</si>
  <si>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</si>
  <si>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</si>
  <si>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</si>
  <si>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</si>
  <si>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</si>
  <si>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</si>
  <si>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</si>
  <si>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</si>
  <si>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</si>
  <si>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</si>
  <si>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</si>
  <si>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</si>
  <si>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</si>
  <si>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</si>
  <si>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</si>
  <si>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</si>
  <si>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</si>
  <si>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</si>
  <si>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</si>
  <si>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</si>
  <si>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</si>
  <si>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</si>
  <si>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</si>
  <si>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</si>
  <si>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</si>
  <si>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</si>
  <si>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</si>
  <si>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</si>
  <si>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</si>
  <si>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</si>
  <si>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</si>
  <si>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</si>
  <si>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</si>
  <si>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</si>
  <si>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</si>
  <si>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</si>
  <si>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</si>
  <si>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</si>
  <si>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</si>
  <si>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</si>
  <si>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</si>
  <si>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</si>
  <si>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</si>
  <si>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</si>
  <si>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</si>
  <si>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</si>
  <si>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</si>
  <si>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</si>
  <si>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</si>
  <si>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</si>
  <si>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</si>
  <si>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</si>
  <si>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</si>
  <si>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</si>
  <si>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</si>
  <si>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</si>
  <si>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</si>
  <si>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</si>
  <si>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</si>
  <si>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</si>
  <si>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</si>
  <si>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</si>
  <si>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</si>
  <si>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</si>
  <si>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</si>
  <si>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</si>
  <si>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</si>
  <si>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</si>
  <si>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</si>
  <si>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</si>
  <si>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</si>
  <si>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</si>
  <si>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</si>
  <si>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</si>
  <si>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</si>
  <si>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</si>
  <si>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</si>
  <si>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</si>
  <si>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</si>
  <si>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</si>
  <si>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</si>
  <si>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</si>
  <si>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</si>
  <si>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</si>
  <si>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</si>
  <si>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</si>
  <si>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</si>
  <si>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</si>
  <si>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</si>
  <si>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</si>
  <si>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</si>
  <si>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</si>
  <si>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</si>
  <si>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</si>
  <si>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</si>
  <si>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</si>
  <si>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</si>
  <si>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</si>
  <si>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</si>
  <si>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</si>
  <si>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</si>
  <si>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</si>
  <si>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</si>
  <si>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</si>
  <si>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</si>
  <si>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</si>
  <si>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</si>
  <si>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</si>
  <si>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</si>
  <si>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</si>
  <si>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</si>
  <si>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</si>
  <si>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</si>
  <si>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</si>
  <si>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</si>
  <si>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</si>
  <si>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</si>
  <si>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</si>
  <si>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</si>
  <si>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</si>
  <si>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</si>
  <si>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</si>
  <si>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</si>
  <si>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</si>
  <si>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</si>
  <si>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</si>
  <si>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</si>
  <si>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</si>
  <si>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</si>
  <si>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</si>
  <si>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</si>
  <si>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</si>
  <si>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</si>
  <si>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</si>
  <si>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</si>
  <si>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</si>
  <si>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</si>
  <si>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</si>
  <si>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</si>
  <si>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</si>
  <si>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</si>
  <si>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</si>
  <si>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</si>
  <si>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</si>
  <si>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</si>
  <si>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</si>
  <si>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</si>
  <si>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</si>
  <si>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</si>
  <si>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</si>
  <si>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</si>
  <si>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</si>
  <si>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</si>
  <si>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</si>
  <si>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</si>
  <si>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</si>
  <si>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</si>
  <si>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</si>
  <si>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</si>
  <si>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</si>
  <si>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</si>
  <si>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</si>
  <si>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</si>
  <si>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</si>
  <si>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</si>
  <si>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</si>
  <si>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</si>
  <si>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</si>
  <si>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</si>
  <si>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</si>
  <si>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</si>
  <si>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</si>
  <si>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</si>
  <si>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</si>
  <si>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</si>
  <si>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</si>
  <si>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</si>
  <si>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</si>
  <si>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</si>
  <si>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</si>
  <si>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</si>
  <si>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</si>
  <si>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</si>
  <si>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</si>
  <si>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</si>
  <si>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</si>
  <si>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</si>
  <si>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</si>
  <si>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</si>
  <si>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</si>
  <si>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</si>
  <si>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</si>
  <si>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</si>
  <si>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</si>
  <si>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</si>
  <si>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</si>
  <si>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</si>
  <si>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</si>
  <si>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</si>
  <si>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</si>
  <si>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</si>
  <si>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</si>
  <si>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</si>
  <si>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</si>
  <si>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</si>
  <si>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</si>
  <si>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</si>
  <si>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</si>
  <si>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</si>
  <si>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</si>
  <si>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</si>
  <si>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</si>
  <si>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</si>
  <si>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</si>
  <si>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</si>
  <si>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</si>
  <si>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</si>
  <si>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</si>
  <si>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</si>
  <si>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</si>
  <si>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</si>
  <si>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</si>
  <si>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</si>
  <si>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</si>
  <si>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</si>
  <si>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</si>
  <si>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</si>
  <si>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</si>
  <si>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</si>
  <si>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</si>
  <si>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</si>
  <si>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</si>
  <si>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</si>
  <si>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</si>
  <si>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</si>
  <si>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</si>
  <si>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</si>
  <si>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</si>
  <si>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</si>
  <si>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</si>
  <si>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</si>
  <si>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</si>
  <si>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</si>
  <si>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</si>
  <si>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</si>
  <si>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</si>
  <si>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</si>
  <si>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</si>
  <si>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</si>
  <si>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</si>
  <si>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</si>
  <si>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</si>
  <si>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</si>
  <si>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</si>
  <si>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</si>
  <si>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</si>
  <si>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</si>
  <si>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</si>
  <si>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</si>
  <si>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</si>
  <si>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</si>
  <si>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</si>
  <si>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</si>
  <si>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</si>
  <si>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</si>
  <si>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</si>
  <si>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</si>
  <si>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</si>
  <si>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</si>
  <si>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</si>
  <si>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</si>
  <si>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</si>
  <si>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</si>
  <si>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</si>
  <si>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</si>
  <si>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</si>
  <si>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</si>
  <si>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</si>
  <si>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</si>
  <si>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</si>
  <si>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</si>
  <si>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</si>
  <si>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</si>
  <si>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</si>
  <si>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</si>
  <si>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</si>
  <si>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</si>
  <si>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</si>
  <si>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</si>
  <si>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</si>
  <si>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</si>
  <si>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</si>
  <si>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</si>
  <si>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</si>
  <si>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</si>
  <si>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</si>
  <si>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</si>
  <si>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</si>
  <si>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</si>
  <si>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</si>
  <si>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</si>
  <si>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</si>
  <si>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</si>
  <si>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</si>
  <si>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</si>
  <si>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</si>
  <si>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</si>
  <si>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</si>
  <si>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</si>
  <si>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</si>
  <si>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</si>
  <si>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</si>
  <si>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</si>
  <si>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</si>
  <si>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</si>
  <si>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</si>
  <si>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</si>
  <si>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</si>
  <si>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</si>
  <si>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</si>
  <si>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</si>
  <si>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</si>
  <si>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</si>
  <si>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</si>
  <si>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</si>
  <si>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</si>
  <si>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</si>
  <si>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</si>
  <si>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</si>
  <si>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</si>
  <si>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</si>
  <si>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</si>
  <si>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</si>
  <si>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</si>
  <si>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</si>
  <si>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</si>
  <si>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</si>
  <si>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</si>
  <si>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</si>
  <si>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</si>
  <si>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</si>
  <si>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</si>
  <si>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</si>
  <si>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</si>
  <si>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</si>
  <si>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</si>
  <si>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</si>
  <si>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</si>
  <si>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</si>
  <si>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</si>
  <si>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</si>
  <si>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</si>
  <si>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</si>
  <si>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</si>
  <si>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</si>
  <si>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</si>
  <si>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</si>
  <si>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</si>
  <si>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</si>
  <si>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</si>
  <si>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</si>
  <si>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</si>
  <si>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</si>
  <si>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</si>
  <si>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</si>
  <si>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</si>
  <si>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</si>
  <si>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</si>
  <si>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</si>
  <si>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</si>
  <si>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</si>
  <si>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</si>
  <si>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</si>
  <si>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</si>
  <si>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</si>
  <si>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</si>
  <si>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</si>
  <si>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</si>
  <si>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</si>
  <si>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</si>
  <si>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</si>
  <si>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</si>
  <si>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</si>
  <si>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</si>
  <si>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</si>
  <si>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</si>
  <si>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</si>
  <si>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</si>
  <si>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</si>
  <si>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</si>
  <si>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</si>
  <si>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</si>
  <si>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</si>
  <si>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</si>
  <si>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</si>
  <si>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</si>
  <si>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</si>
  <si>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</si>
  <si>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</si>
  <si>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</si>
  <si>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</si>
  <si>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</si>
  <si>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</si>
  <si>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</si>
  <si>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</si>
  <si>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</si>
  <si>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</si>
  <si>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</si>
  <si>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</si>
  <si>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</si>
  <si>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</si>
  <si>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</si>
  <si>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</si>
  <si>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</si>
  <si>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</si>
  <si>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</si>
  <si>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</si>
  <si>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</si>
  <si>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</si>
  <si>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</si>
  <si>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</si>
  <si>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</si>
  <si>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</si>
  <si>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</si>
  <si>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</si>
  <si>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</si>
  <si>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</si>
  <si>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</si>
  <si>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</si>
  <si>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</si>
  <si>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</si>
  <si>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</si>
  <si>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</si>
  <si>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</si>
  <si>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</si>
  <si>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</si>
  <si>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</si>
  <si>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</si>
  <si>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</si>
  <si>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</si>
  <si>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</si>
  <si>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</si>
  <si>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</si>
  <si>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</si>
  <si>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</si>
  <si>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</si>
  <si>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</si>
  <si>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</si>
  <si>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</si>
  <si>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</si>
  <si>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</si>
  <si>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</si>
  <si>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</si>
  <si>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</si>
  <si>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</si>
  <si>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</si>
  <si>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</si>
  <si>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</si>
  <si>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</si>
  <si>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</si>
  <si>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</si>
  <si>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</si>
  <si>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</si>
  <si>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</si>
  <si>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</si>
  <si>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</si>
  <si>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</si>
  <si>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</si>
  <si>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</si>
  <si>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</si>
  <si>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</si>
  <si>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</si>
  <si>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</si>
  <si>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</si>
  <si>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</si>
  <si>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</si>
  <si>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</si>
  <si>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</si>
  <si>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</si>
  <si>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</si>
  <si>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</si>
  <si>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</si>
  <si>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</si>
  <si>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</si>
  <si>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</si>
  <si>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</si>
  <si>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</si>
  <si>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</si>
  <si>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</si>
  <si>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</si>
  <si>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</si>
  <si>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</si>
  <si>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</si>
  <si>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</si>
  <si>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</si>
  <si>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</si>
  <si>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</si>
  <si>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</si>
  <si>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</si>
  <si>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</si>
  <si>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</si>
  <si>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</si>
  <si>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</si>
  <si>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</si>
  <si>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</si>
  <si>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</si>
  <si>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</si>
  <si>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</si>
  <si>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</si>
  <si>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</si>
  <si>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</si>
  <si>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</si>
  <si>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</si>
  <si>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</si>
  <si>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</si>
  <si>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</si>
  <si>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</si>
  <si>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</si>
  <si>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</si>
  <si>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</si>
  <si>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</si>
  <si>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</si>
  <si>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</si>
  <si>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</si>
  <si>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</si>
  <si>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</si>
  <si>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</si>
  <si>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</si>
  <si>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</si>
  <si>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</si>
  <si>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</si>
  <si>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</si>
  <si>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</si>
  <si>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</si>
  <si>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</si>
  <si>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</si>
  <si>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</si>
  <si>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</si>
  <si>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</si>
  <si>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</si>
  <si>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</si>
  <si>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</si>
  <si>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</si>
  <si>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</si>
  <si>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</si>
  <si>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</si>
  <si>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</si>
  <si>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</si>
  <si>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</si>
  <si>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</si>
  <si>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</si>
  <si>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</si>
  <si>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</si>
  <si>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</si>
  <si>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</si>
  <si>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</si>
  <si>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</si>
  <si>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</si>
  <si>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</si>
  <si>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</si>
  <si>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</si>
  <si>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</si>
  <si>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</si>
  <si>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</si>
  <si>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</si>
  <si>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</si>
  <si>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</si>
  <si>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</si>
  <si>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</si>
  <si>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</si>
  <si>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</si>
  <si>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</si>
  <si>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</si>
  <si>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</si>
  <si>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</si>
  <si>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</si>
  <si>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</si>
  <si>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</si>
  <si>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</si>
  <si>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</si>
  <si>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</si>
  <si>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</si>
  <si>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</si>
  <si>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</si>
  <si>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</si>
  <si>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</si>
  <si>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</si>
  <si>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</si>
  <si>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</si>
  <si>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</si>
  <si>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</si>
  <si>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</si>
  <si>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</si>
  <si>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</si>
  <si>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</si>
  <si>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</si>
  <si>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</si>
  <si>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</si>
  <si>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</si>
  <si>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</si>
  <si>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</si>
  <si>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</si>
  <si>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</si>
  <si>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</si>
  <si>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</si>
  <si>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</si>
  <si>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</si>
  <si>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</si>
  <si>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</si>
  <si>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</si>
  <si>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</si>
  <si>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</si>
  <si>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</si>
  <si>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</si>
  <si>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</si>
  <si>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</si>
  <si>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</si>
  <si>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</si>
  <si>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</si>
  <si>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</si>
  <si>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</si>
  <si>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</si>
  <si>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</si>
  <si>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</si>
  <si>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</si>
  <si>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</si>
  <si>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</si>
  <si>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</si>
  <si>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</si>
  <si>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</si>
  <si>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</si>
  <si>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</si>
  <si>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</si>
  <si>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</si>
  <si>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</si>
  <si>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</si>
  <si>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</si>
  <si>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</si>
  <si>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</si>
  <si>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</si>
  <si>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</si>
  <si>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</si>
  <si>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</si>
  <si>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</si>
  <si>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</si>
  <si>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</si>
  <si>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</si>
  <si>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</si>
  <si>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</si>
  <si>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</si>
  <si>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</si>
  <si>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</si>
  <si>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</si>
  <si>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</si>
  <si>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</si>
  <si>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</si>
  <si>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</si>
  <si>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</si>
  <si>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</si>
  <si>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</si>
  <si>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</si>
  <si>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</si>
  <si>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</si>
  <si>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</si>
  <si>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</si>
  <si>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</si>
  <si>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</si>
  <si>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</si>
  <si>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</si>
  <si>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</si>
  <si>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</si>
  <si>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</si>
  <si>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</si>
  <si>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</si>
  <si>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</si>
  <si>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</si>
  <si>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</si>
  <si>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</si>
  <si>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</si>
  <si>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</si>
  <si>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</si>
  <si>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</si>
  <si>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</si>
  <si>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</si>
  <si>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</si>
  <si>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</si>
  <si>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</si>
  <si>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</si>
  <si>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</si>
  <si>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</si>
  <si>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</si>
  <si>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</si>
  <si>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</si>
  <si>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</si>
  <si>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</si>
  <si>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</si>
  <si>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</si>
  <si>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</si>
  <si>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</si>
  <si>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</si>
  <si>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</si>
  <si>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</si>
  <si>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</si>
  <si>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</si>
  <si>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</si>
  <si>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</si>
  <si>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</si>
  <si>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</si>
  <si>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</si>
  <si>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</si>
  <si>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</si>
  <si>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</si>
  <si>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</si>
  <si>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</si>
  <si>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</si>
  <si>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</si>
  <si>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</si>
  <si>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</si>
  <si>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</si>
  <si>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</si>
  <si>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</si>
  <si>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</si>
  <si>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</si>
  <si>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</si>
  <si>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</si>
  <si>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</si>
  <si>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</si>
  <si>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</si>
  <si>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</si>
  <si>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</si>
  <si>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</si>
  <si>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</si>
  <si>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</si>
  <si>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</si>
  <si>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</si>
  <si>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</si>
  <si>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</si>
  <si>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</si>
  <si>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</si>
  <si>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</si>
  <si>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</si>
  <si>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</si>
  <si>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</si>
  <si>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</si>
  <si>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</si>
  <si>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</si>
  <si>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</si>
  <si>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</si>
  <si>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</si>
  <si>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</si>
  <si>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</si>
  <si>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</si>
  <si>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</si>
  <si>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</si>
  <si>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</si>
  <si>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</si>
  <si>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</si>
  <si>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</si>
  <si>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</si>
  <si>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</si>
  <si>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</si>
  <si>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</si>
  <si>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</si>
  <si>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</si>
  <si>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</si>
  <si>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</si>
  <si>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</si>
  <si>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</si>
  <si>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</si>
  <si>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</si>
  <si>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</si>
  <si>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</si>
  <si>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</si>
  <si>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</si>
  <si>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</si>
  <si>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</si>
  <si>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</si>
  <si>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</si>
  <si>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</si>
  <si>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</si>
  <si>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</si>
  <si>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</si>
  <si>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</si>
  <si>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</si>
  <si>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</si>
  <si>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</si>
  <si>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[0.351315]</t>
  </si>
  <si>
    <t>0 [0.753779]</t>
  </si>
  <si>
    <t>0 [1.163214]</t>
  </si>
  <si>
    <t>0 [1.566341]</t>
  </si>
  <si>
    <t>0 [1.972493]</t>
  </si>
  <si>
    <t>0 [2.406571]</t>
  </si>
  <si>
    <t>0 [2.798598]</t>
  </si>
  <si>
    <t>0 [3.207197]</t>
  </si>
  <si>
    <t>0 [3.589343]</t>
  </si>
  <si>
    <t>0 [4.004731]</t>
  </si>
  <si>
    <t>0 [4.420853]</t>
  </si>
  <si>
    <t>0 [4.813270]</t>
  </si>
  <si>
    <t>0 [5.228973]</t>
  </si>
  <si>
    <t>0 [5.625128]</t>
  </si>
  <si>
    <t>0 [6.033620]</t>
  </si>
  <si>
    <t>0 [6.449411]</t>
  </si>
  <si>
    <t>0 [6.846760]</t>
  </si>
  <si>
    <t>0 [7.256040]</t>
  </si>
  <si>
    <t>0 [7.681800]</t>
  </si>
  <si>
    <t>0 [8.071087]</t>
  </si>
  <si>
    <t>0 [8.481709]</t>
  </si>
  <si>
    <t>0 [8.904507]</t>
  </si>
  <si>
    <t>0 [9.281929]</t>
  </si>
  <si>
    <t>0 [9.703948]</t>
  </si>
  <si>
    <t>0 [10.098714]</t>
  </si>
  <si>
    <t>0 [10.508051]</t>
  </si>
  <si>
    <t>0 [10.900901]</t>
  </si>
  <si>
    <t>0 [11.315777]</t>
  </si>
  <si>
    <t>0 [11.715605]</t>
  </si>
  <si>
    <t>0 [12.140858]</t>
  </si>
  <si>
    <t>0 [12.534341]</t>
  </si>
  <si>
    <t>0 [12.954675]</t>
  </si>
  <si>
    <t>0 [13.349808]</t>
  </si>
  <si>
    <t>0 [13.750729]</t>
  </si>
  <si>
    <t>0 [14.156651]</t>
  </si>
  <si>
    <t>0 [14.559543]</t>
  </si>
  <si>
    <t>0 [14.990413]</t>
  </si>
  <si>
    <t>0 [15.381586]</t>
  </si>
  <si>
    <t>0 [15.800854]</t>
  </si>
  <si>
    <t>0 [16.202139]</t>
  </si>
  <si>
    <t>0 [16.619702]</t>
  </si>
  <si>
    <t>0 [16.995915]</t>
  </si>
  <si>
    <t>0 [17.420388]</t>
  </si>
  <si>
    <t>0 [17.824505]</t>
  </si>
  <si>
    <t>0 [18.230452]</t>
  </si>
  <si>
    <t>0 [18.629813]</t>
  </si>
  <si>
    <t>0 [19.065500]</t>
  </si>
  <si>
    <t>0 [19.445729]</t>
  </si>
  <si>
    <t>0 [19.852479]</t>
  </si>
  <si>
    <t>0 [20.257955]</t>
  </si>
  <si>
    <t>0 [20.666822]</t>
  </si>
  <si>
    <t>0 [21.082392]</t>
  </si>
  <si>
    <t>0 [21.489960]</t>
  </si>
  <si>
    <t>0 [21.911840]</t>
  </si>
  <si>
    <t>0 [22.297572]</t>
  </si>
  <si>
    <t>0 [22.688993]</t>
  </si>
  <si>
    <t>0 [23.097044]</t>
  </si>
  <si>
    <t>0 [23.505015]</t>
  </si>
  <si>
    <t>0 [23.925759]</t>
  </si>
  <si>
    <t>0 [24.326942]</t>
  </si>
  <si>
    <t>0 [24.726452]</t>
  </si>
  <si>
    <t>0 [25.132624]</t>
  </si>
  <si>
    <t>0 [25.558160]</t>
  </si>
  <si>
    <t>0 [25.939349]</t>
  </si>
  <si>
    <t>0 [26.369096]</t>
  </si>
  <si>
    <t>0 [26.770296]</t>
  </si>
  <si>
    <t>0 [27.165842]</t>
  </si>
  <si>
    <t>0 [27.557990]</t>
  </si>
  <si>
    <t>0 [28.020240]</t>
  </si>
  <si>
    <t>0 [28.379208]</t>
  </si>
  <si>
    <t>0 [28.791292]</t>
  </si>
  <si>
    <t>0 [29.207596]</t>
  </si>
  <si>
    <t>0 [29.607544]</t>
  </si>
  <si>
    <t>0 [30.015035]</t>
  </si>
  <si>
    <t>0 [30.409404]</t>
  </si>
  <si>
    <t>0 [30.809846]</t>
  </si>
  <si>
    <t>0 [31.216152]</t>
  </si>
  <si>
    <t>0 [31.629848]</t>
  </si>
  <si>
    <t>0 [32.043504]</t>
  </si>
  <si>
    <t>0 [32.438754]</t>
  </si>
  <si>
    <t>0 [32.835748]</t>
  </si>
  <si>
    <t>0 [33.248352]</t>
  </si>
  <si>
    <t>0 [33.664280]</t>
  </si>
  <si>
    <t>0 [34.064387]</t>
  </si>
  <si>
    <t>0 [34.493653]</t>
  </si>
  <si>
    <t>0 [34.896557]</t>
  </si>
  <si>
    <t>0 [35.307485]</t>
  </si>
  <si>
    <t>0 [35.690532]</t>
  </si>
  <si>
    <t>0 [36.105065]</t>
  </si>
  <si>
    <t>0 [36.494568]</t>
  </si>
  <si>
    <t>0 [36.923496]</t>
  </si>
  <si>
    <t>0 [37.314071]</t>
  </si>
  <si>
    <t>0 [37.728541]</t>
  </si>
  <si>
    <t>0 [38.121830]</t>
  </si>
  <si>
    <t>0 [38.533072]</t>
  </si>
  <si>
    <t>0 [38.941548]</t>
  </si>
  <si>
    <t>0 [39.349337]</t>
  </si>
  <si>
    <t>0 [39.756218]</t>
  </si>
  <si>
    <t>vision^JT3k^1^7^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</si>
</sst>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54.178600000000003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4.8300999999999998</c:v>
                </c:pt>
                <c:pt idx="1">
                  <c:v>6.2193500000000004</c:v>
                </c:pt>
              </c:numCache>
            </c:numRef>
          </c:xVal>
          <c:yVal>
            <c:numRef>
              <c:f>info!$W$2:$W$3</c:f>
              <c:numCache>
                <c:formatCode>0.00</c:formatCode>
                <c:ptCount val="2"/>
                <c:pt idx="0">
                  <c:v>51.265499999999996</c:v>
                </c:pt>
                <c:pt idx="1">
                  <c:v>53.393500000000003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5.0548700000000002</c:v>
                </c:pt>
                <c:pt idx="1">
                  <c:v>6.3283399999999999</c:v>
                </c:pt>
              </c:numCache>
            </c:numRef>
          </c:xVal>
          <c:yVal>
            <c:numRef>
              <c:f>info!$W$15:$W$16</c:f>
              <c:numCache>
                <c:formatCode>0.00_ </c:formatCode>
                <c:ptCount val="2"/>
                <c:pt idx="0">
                  <c:v>42.298200000000001</c:v>
                </c:pt>
                <c:pt idx="1">
                  <c:v>53.803599999999996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5.6223675757575764</c:v>
                </c:pt>
              </c:numCache>
            </c:numRef>
          </c:xVal>
          <c:yVal>
            <c:numRef>
              <c:f>info!$N$9</c:f>
              <c:numCache>
                <c:formatCode>0.0</c:formatCode>
                <c:ptCount val="1"/>
                <c:pt idx="0">
                  <c:v>50.443266666666702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96.468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96.467666666666659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54.178600000000003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4.8300999999999998</c:v>
                </c:pt>
                <c:pt idx="1">
                  <c:v>6.2193500000000004</c:v>
                </c:pt>
              </c:numCache>
            </c:numRef>
          </c:xVal>
          <c:yVal>
            <c:numRef>
              <c:f>info!$W$2:$W$3</c:f>
              <c:numCache>
                <c:formatCode>0.00</c:formatCode>
                <c:ptCount val="2"/>
                <c:pt idx="0">
                  <c:v>51.265499999999996</c:v>
                </c:pt>
                <c:pt idx="1">
                  <c:v>53.393500000000003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5.0548700000000002</c:v>
                </c:pt>
                <c:pt idx="1">
                  <c:v>6.3283399999999999</c:v>
                </c:pt>
              </c:numCache>
            </c:numRef>
          </c:xVal>
          <c:yVal>
            <c:numRef>
              <c:f>info!$W$15:$W$16</c:f>
              <c:numCache>
                <c:formatCode>0.00_ </c:formatCode>
                <c:ptCount val="2"/>
                <c:pt idx="0">
                  <c:v>42.298200000000001</c:v>
                </c:pt>
                <c:pt idx="1">
                  <c:v>53.803599999999996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5.6223675757575764</c:v>
                </c:pt>
              </c:numCache>
            </c:numRef>
          </c:xVal>
          <c:yVal>
            <c:numRef>
              <c:f>info!$N$9</c:f>
              <c:numCache>
                <c:formatCode>0.0</c:formatCode>
                <c:ptCount val="1"/>
                <c:pt idx="0">
                  <c:v>50.443266666666702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96.468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96.467666666666659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FT!$J$2:$J$2000</c:f>
              <c:numCache>
                <c:formatCode>General</c:formatCode>
                <c:ptCount val="19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5.0548700000000002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5.0548700000000002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5.0548700000000002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5.0548700000000002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5.0548700000000002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5.0548700000000002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5.0548700000000002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5.0548700000000002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5.0548700000000002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5.0548700000000002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5.0548700000000002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5.0548700000000002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5.0548700000000002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5.0548700000000002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5.0548700000000002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5.0548700000000002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5.0548700000000002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5.0548700000000002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5.0548700000000002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5.0548700000000002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5.0548700000000002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5.0548700000000002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5.0548700000000002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5.0548700000000002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FT!$K$2:$K$2000</c:f>
              <c:numCache>
                <c:formatCode>General</c:formatCode>
                <c:ptCount val="19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42.298200000000001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42.298200000000001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42.298200000000001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42.298200000000001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42.298200000000001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42.298200000000001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42.298200000000001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42.298200000000001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42.298200000000001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42.298200000000001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42.298200000000001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42.298200000000001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42.298200000000001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42.298200000000001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42.298200000000001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42.298200000000001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42.298200000000001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42.298200000000001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42.298200000000001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42.298200000000001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42.298200000000001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42.298200000000001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42.298200000000001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42.298200000000001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FT!$L$2:$L$2000</c:f>
              <c:numCache>
                <c:formatCode>General</c:formatCode>
                <c:ptCount val="1999"/>
                <c:pt idx="0">
                  <c:v>8.3678116351162348</c:v>
                </c:pt>
                <c:pt idx="1">
                  <c:v>8.6448321179168719</c:v>
                </c:pt>
                <c:pt idx="2">
                  <c:v>8.9515003835925739</c:v>
                </c:pt>
                <c:pt idx="3">
                  <c:v>9.2821330993358977</c:v>
                </c:pt>
                <c:pt idx="4">
                  <c:v>9.6619482529721203</c:v>
                </c:pt>
                <c:pt idx="5">
                  <c:v>10.072115384615385</c:v>
                </c:pt>
                <c:pt idx="6">
                  <c:v>10.261392795660507</c:v>
                </c:pt>
                <c:pt idx="7">
                  <c:v>10.454239665929668</c:v>
                </c:pt>
                <c:pt idx="8">
                  <c:v>10.613755408790707</c:v>
                </c:pt>
                <c:pt idx="9">
                  <c:v>10.774744968293353</c:v>
                </c:pt>
                <c:pt idx="10">
                  <c:v>10.887890583903209</c:v>
                </c:pt>
                <c:pt idx="11">
                  <c:v>10.951418246789123</c:v>
                </c:pt>
                <c:pt idx="12">
                  <c:v>11.009279803757064</c:v>
                </c:pt>
                <c:pt idx="13">
                  <c:v>11.078606295957556</c:v>
                </c:pt>
                <c:pt idx="14">
                  <c:v>11.151667417221683</c:v>
                </c:pt>
                <c:pt idx="15">
                  <c:v>11.2494524225693</c:v>
                </c:pt>
                <c:pt idx="16">
                  <c:v>11.361779391738537</c:v>
                </c:pt>
                <c:pt idx="17">
                  <c:v>11.446444591159239</c:v>
                </c:pt>
                <c:pt idx="18">
                  <c:v>11.490344498092238</c:v>
                </c:pt>
                <c:pt idx="19">
                  <c:v>11.508555405912611</c:v>
                </c:pt>
                <c:pt idx="20">
                  <c:v>11.505683262840682</c:v>
                </c:pt>
                <c:pt idx="21">
                  <c:v>11.499387138312041</c:v>
                </c:pt>
                <c:pt idx="22">
                  <c:v>11.476720159638248</c:v>
                </c:pt>
                <c:pt idx="23">
                  <c:v>11.414107949801885</c:v>
                </c:pt>
                <c:pt idx="24">
                  <c:v>11.353523112854186</c:v>
                </c:pt>
                <c:pt idx="25">
                  <c:v>11.286673184879213</c:v>
                </c:pt>
                <c:pt idx="26">
                  <c:v>11.183569593550731</c:v>
                </c:pt>
                <c:pt idx="27">
                  <c:v>11.044039962752487</c:v>
                </c:pt>
                <c:pt idx="28">
                  <c:v>10.886312228192182</c:v>
                </c:pt>
                <c:pt idx="29">
                  <c:v>10.729838294807601</c:v>
                </c:pt>
                <c:pt idx="30">
                  <c:v>10.542777722329697</c:v>
                </c:pt>
                <c:pt idx="31">
                  <c:v>10.353016121300804</c:v>
                </c:pt>
                <c:pt idx="32">
                  <c:v>10.122758319558368</c:v>
                </c:pt>
                <c:pt idx="33">
                  <c:v>9.9752193326345502</c:v>
                </c:pt>
                <c:pt idx="34">
                  <c:v>9.5845305615093075</c:v>
                </c:pt>
                <c:pt idx="35">
                  <c:v>9.2789308547123071</c:v>
                </c:pt>
                <c:pt idx="36">
                  <c:v>8.9605469850974551</c:v>
                </c:pt>
                <c:pt idx="37">
                  <c:v>8.667268719472526</c:v>
                </c:pt>
                <c:pt idx="38">
                  <c:v>8.4010452835025422</c:v>
                </c:pt>
                <c:pt idx="39">
                  <c:v>8.1716478358003712</c:v>
                </c:pt>
                <c:pt idx="40">
                  <c:v>8.009894669645707</c:v>
                </c:pt>
                <c:pt idx="41">
                  <c:v>7.907300493187571</c:v>
                </c:pt>
                <c:pt idx="42">
                  <c:v>7.7964598259841127</c:v>
                </c:pt>
                <c:pt idx="43">
                  <c:v>7.7319466624933755</c:v>
                </c:pt>
                <c:pt idx="44">
                  <c:v>7.6917688327694673</c:v>
                </c:pt>
                <c:pt idx="45">
                  <c:v>7.6846950358056549</c:v>
                </c:pt>
                <c:pt idx="46">
                  <c:v>7.7117454777188215</c:v>
                </c:pt>
                <c:pt idx="47">
                  <c:v>7.7587808862568917</c:v>
                </c:pt>
                <c:pt idx="48">
                  <c:v>7.8123560605165876</c:v>
                </c:pt>
                <c:pt idx="49">
                  <c:v>7.8653745460263611</c:v>
                </c:pt>
                <c:pt idx="50">
                  <c:v>7.914948825618878</c:v>
                </c:pt>
                <c:pt idx="51">
                  <c:v>7.9526019551693485</c:v>
                </c:pt>
                <c:pt idx="52">
                  <c:v>7.9718181981478846</c:v>
                </c:pt>
                <c:pt idx="53">
                  <c:v>7.9859911383091475</c:v>
                </c:pt>
                <c:pt idx="54">
                  <c:v>8.0048424981498751</c:v>
                </c:pt>
                <c:pt idx="55">
                  <c:v>8.011548967301886</c:v>
                </c:pt>
                <c:pt idx="56">
                  <c:v>8.034093361601645</c:v>
                </c:pt>
                <c:pt idx="57">
                  <c:v>8.0585930287425889</c:v>
                </c:pt>
                <c:pt idx="58">
                  <c:v>8.0830203144170927</c:v>
                </c:pt>
                <c:pt idx="59">
                  <c:v>8.1053481382508537</c:v>
                </c:pt>
                <c:pt idx="60">
                  <c:v>8.1177799023361636</c:v>
                </c:pt>
                <c:pt idx="61">
                  <c:v>8.1276152743694166</c:v>
                </c:pt>
                <c:pt idx="62">
                  <c:v>8.1368487599236392</c:v>
                </c:pt>
                <c:pt idx="63">
                  <c:v>8.1408449830392264</c:v>
                </c:pt>
                <c:pt idx="64">
                  <c:v>8.1521184989594619</c:v>
                </c:pt>
                <c:pt idx="65">
                  <c:v>8.1721689344932713</c:v>
                </c:pt>
                <c:pt idx="66">
                  <c:v>8.1851198795162041</c:v>
                </c:pt>
                <c:pt idx="67">
                  <c:v>8.1977190677065472</c:v>
                </c:pt>
                <c:pt idx="68">
                  <c:v>8.2101098996716839</c:v>
                </c:pt>
                <c:pt idx="69">
                  <c:v>8.2301094313956504</c:v>
                </c:pt>
                <c:pt idx="70">
                  <c:v>8.2491908476922795</c:v>
                </c:pt>
                <c:pt idx="71">
                  <c:v>8.2677301808848451</c:v>
                </c:pt>
                <c:pt idx="72">
                  <c:v>8.2850015006002415</c:v>
                </c:pt>
                <c:pt idx="73">
                  <c:v>8.2961894089733867</c:v>
                </c:pt>
                <c:pt idx="74">
                  <c:v>8.3062120331813745</c:v>
                </c:pt>
                <c:pt idx="75">
                  <c:v>8.3227098432859083</c:v>
                </c:pt>
                <c:pt idx="76">
                  <c:v>8.34528442234663</c:v>
                </c:pt>
                <c:pt idx="77">
                  <c:v>8.3653919984705869</c:v>
                </c:pt>
                <c:pt idx="78">
                  <c:v>8.38974117647059</c:v>
                </c:pt>
                <c:pt idx="79">
                  <c:v>8.4166839430319698</c:v>
                </c:pt>
                <c:pt idx="80">
                  <c:v>8.452365964357881</c:v>
                </c:pt>
                <c:pt idx="81">
                  <c:v>8.4808968776759919</c:v>
                </c:pt>
                <c:pt idx="82">
                  <c:v>8.5020084255902812</c:v>
                </c:pt>
                <c:pt idx="83">
                  <c:v>8.511408324942531</c:v>
                </c:pt>
                <c:pt idx="84">
                  <c:v>8.5161603625964499</c:v>
                </c:pt>
                <c:pt idx="85">
                  <c:v>8.5219089019931076</c:v>
                </c:pt>
                <c:pt idx="86">
                  <c:v>8.527263009261846</c:v>
                </c:pt>
                <c:pt idx="87">
                  <c:v>8.5448345966367043</c:v>
                </c:pt>
                <c:pt idx="88">
                  <c:v>8.5850611398297243</c:v>
                </c:pt>
                <c:pt idx="89">
                  <c:v>8.6359324269070594</c:v>
                </c:pt>
                <c:pt idx="90">
                  <c:v>8.6569107063440782</c:v>
                </c:pt>
                <c:pt idx="91">
                  <c:v>8.6651367779174837</c:v>
                </c:pt>
                <c:pt idx="92">
                  <c:v>8.6726052522837254</c:v>
                </c:pt>
                <c:pt idx="93">
                  <c:v>8.6960964442566731</c:v>
                </c:pt>
                <c:pt idx="94">
                  <c:v>8.729308082309446</c:v>
                </c:pt>
                <c:pt idx="95">
                  <c:v>8.7562076898014531</c:v>
                </c:pt>
                <c:pt idx="96">
                  <c:v>8.7702022075491914</c:v>
                </c:pt>
                <c:pt idx="97">
                  <c:v>8.7188943291556029</c:v>
                </c:pt>
                <c:pt idx="98">
                  <c:v>8.6481750421093118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3.4321788177730458E-5</c:v>
                </c:pt>
                <c:pt idx="17">
                  <c:v>0</c:v>
                </c:pt>
                <c:pt idx="18">
                  <c:v>0</c:v>
                </c:pt>
                <c:pt idx="19">
                  <c:v>2.6885356378339805E-4</c:v>
                </c:pt>
                <c:pt idx="20">
                  <c:v>0</c:v>
                </c:pt>
                <c:pt idx="21">
                  <c:v>0</c:v>
                </c:pt>
                <c:pt idx="22">
                  <c:v>0</c:v>
                </c:pt>
                <c:pt idx="23">
                  <c:v>0</c:v>
                </c:pt>
                <c:pt idx="24">
                  <c:v>6.8643463093633549E-5</c:v>
                </c:pt>
                <c:pt idx="25">
                  <c:v>0</c:v>
                </c:pt>
                <c:pt idx="26">
                  <c:v>4.0042076768866586E-4</c:v>
                </c:pt>
                <c:pt idx="27">
                  <c:v>0</c:v>
                </c:pt>
                <c:pt idx="28">
                  <c:v>0</c:v>
                </c:pt>
                <c:pt idx="29">
                  <c:v>1.7732894632522002E-4</c:v>
                </c:pt>
                <c:pt idx="30">
                  <c:v>0</c:v>
                </c:pt>
                <c:pt idx="31">
                  <c:v>9.1524617458178066E-5</c:v>
                </c:pt>
                <c:pt idx="32">
                  <c:v>0</c:v>
                </c:pt>
                <c:pt idx="33">
                  <c:v>0</c:v>
                </c:pt>
                <c:pt idx="34">
                  <c:v>4.4618307641775489E-4</c:v>
                </c:pt>
                <c:pt idx="35">
                  <c:v>0</c:v>
                </c:pt>
                <c:pt idx="36">
                  <c:v>0</c:v>
                </c:pt>
                <c:pt idx="37">
                  <c:v>5.2054682810252458E-4</c:v>
                </c:pt>
                <c:pt idx="38">
                  <c:v>0</c:v>
                </c:pt>
                <c:pt idx="39">
                  <c:v>1.4472369777213986E-3</c:v>
                </c:pt>
                <c:pt idx="40">
                  <c:v>0</c:v>
                </c:pt>
                <c:pt idx="41">
                  <c:v>0</c:v>
                </c:pt>
                <c:pt idx="42">
                  <c:v>1.1383379959452266E-3</c:v>
                </c:pt>
                <c:pt idx="43">
                  <c:v>0</c:v>
                </c:pt>
                <c:pt idx="44">
                  <c:v>2.1451110532217325E-3</c:v>
                </c:pt>
                <c:pt idx="45">
                  <c:v>0</c:v>
                </c:pt>
                <c:pt idx="46">
                  <c:v>0</c:v>
                </c:pt>
                <c:pt idx="47">
                  <c:v>1.3614298173086725E-3</c:v>
                </c:pt>
                <c:pt idx="48">
                  <c:v>0</c:v>
                </c:pt>
                <c:pt idx="49">
                  <c:v>1.092574554597864E-3</c:v>
                </c:pt>
                <c:pt idx="50">
                  <c:v>0</c:v>
                </c:pt>
                <c:pt idx="51">
                  <c:v>0</c:v>
                </c:pt>
                <c:pt idx="52">
                  <c:v>1.4129129809380345E-3</c:v>
                </c:pt>
                <c:pt idx="53">
                  <c:v>0</c:v>
                </c:pt>
                <c:pt idx="54">
                  <c:v>0</c:v>
                </c:pt>
                <c:pt idx="55">
                  <c:v>4.5361928169349083E-3</c:v>
                </c:pt>
                <c:pt idx="56">
                  <c:v>0</c:v>
                </c:pt>
                <c:pt idx="57">
                  <c:v>2.62561302964062E-3</c:v>
                </c:pt>
                <c:pt idx="58">
                  <c:v>0</c:v>
                </c:pt>
                <c:pt idx="59">
                  <c:v>0</c:v>
                </c:pt>
                <c:pt idx="60">
                  <c:v>1.0010533349945068E-3</c:v>
                </c:pt>
                <c:pt idx="61">
                  <c:v>0</c:v>
                </c:pt>
                <c:pt idx="62">
                  <c:v>2.3338788778018145E-3</c:v>
                </c:pt>
                <c:pt idx="63">
                  <c:v>0</c:v>
                </c:pt>
                <c:pt idx="64">
                  <c:v>0</c:v>
                </c:pt>
                <c:pt idx="65">
                  <c:v>2.0707490004643735E-3</c:v>
                </c:pt>
                <c:pt idx="66">
                  <c:v>0</c:v>
                </c:pt>
                <c:pt idx="67">
                  <c:v>2.9688303451087879E-3</c:v>
                </c:pt>
                <c:pt idx="68">
                  <c:v>0</c:v>
                </c:pt>
                <c:pt idx="69">
                  <c:v>0</c:v>
                </c:pt>
                <c:pt idx="70">
                  <c:v>2.1908744945690955E-3</c:v>
                </c:pt>
                <c:pt idx="71">
                  <c:v>0</c:v>
                </c:pt>
                <c:pt idx="72">
                  <c:v>0</c:v>
                </c:pt>
                <c:pt idx="73">
                  <c:v>3.3978548209896817E-3</c:v>
                </c:pt>
                <c:pt idx="74">
                  <c:v>0</c:v>
                </c:pt>
                <c:pt idx="75">
                  <c:v>9.1067039675618126E-3</c:v>
                </c:pt>
                <c:pt idx="76">
                  <c:v>0</c:v>
                </c:pt>
                <c:pt idx="77">
                  <c:v>0</c:v>
                </c:pt>
                <c:pt idx="78">
                  <c:v>1.6331449411604804E-2</c:v>
                </c:pt>
                <c:pt idx="79">
                  <c:v>0</c:v>
                </c:pt>
                <c:pt idx="80">
                  <c:v>2.5781393347000262E-2</c:v>
                </c:pt>
                <c:pt idx="81">
                  <c:v>0</c:v>
                </c:pt>
                <c:pt idx="82">
                  <c:v>0</c:v>
                </c:pt>
                <c:pt idx="83">
                  <c:v>4.2095626960845386E-2</c:v>
                </c:pt>
                <c:pt idx="84">
                  <c:v>0</c:v>
                </c:pt>
                <c:pt idx="85">
                  <c:v>0</c:v>
                </c:pt>
                <c:pt idx="86">
                  <c:v>5.3004269970891707E-2</c:v>
                </c:pt>
                <c:pt idx="87">
                  <c:v>0</c:v>
                </c:pt>
                <c:pt idx="88">
                  <c:v>6.2889195954287533E-2</c:v>
                </c:pt>
                <c:pt idx="89">
                  <c:v>0</c:v>
                </c:pt>
                <c:pt idx="90">
                  <c:v>0</c:v>
                </c:pt>
                <c:pt idx="91">
                  <c:v>8.2234882377592286E-2</c:v>
                </c:pt>
                <c:pt idx="92">
                  <c:v>0</c:v>
                </c:pt>
                <c:pt idx="93">
                  <c:v>0.10893182770610821</c:v>
                </c:pt>
                <c:pt idx="94">
                  <c:v>0</c:v>
                </c:pt>
                <c:pt idx="95">
                  <c:v>0</c:v>
                </c:pt>
                <c:pt idx="96">
                  <c:v>0.13415806820627244</c:v>
                </c:pt>
                <c:pt idx="97">
                  <c:v>0</c:v>
                </c:pt>
                <c:pt idx="98">
                  <c:v>0.15598645388544699</c:v>
                </c:pt>
                <c:pt idx="99">
                  <c:v>0</c:v>
                </c:pt>
                <c:pt idx="100">
                  <c:v>0</c:v>
                </c:pt>
                <c:pt idx="101">
                  <c:v>0.1743716800126853</c:v>
                </c:pt>
                <c:pt idx="102">
                  <c:v>0</c:v>
                </c:pt>
                <c:pt idx="103">
                  <c:v>0</c:v>
                </c:pt>
                <c:pt idx="104">
                  <c:v>0.22768458846315026</c:v>
                </c:pt>
                <c:pt idx="105">
                  <c:v>0</c:v>
                </c:pt>
                <c:pt idx="106">
                  <c:v>0.28770203078456469</c:v>
                </c:pt>
                <c:pt idx="107">
                  <c:v>0</c:v>
                </c:pt>
                <c:pt idx="108">
                  <c:v>0</c:v>
                </c:pt>
                <c:pt idx="109">
                  <c:v>0.39909900216330085</c:v>
                </c:pt>
                <c:pt idx="110">
                  <c:v>0</c:v>
                </c:pt>
                <c:pt idx="111">
                  <c:v>0.45953438062769697</c:v>
                </c:pt>
                <c:pt idx="112">
                  <c:v>0</c:v>
                </c:pt>
                <c:pt idx="113">
                  <c:v>0</c:v>
                </c:pt>
                <c:pt idx="114">
                  <c:v>0.53050027749147699</c:v>
                </c:pt>
                <c:pt idx="115">
                  <c:v>0</c:v>
                </c:pt>
                <c:pt idx="116">
                  <c:v>0.58338902039845508</c:v>
                </c:pt>
                <c:pt idx="117">
                  <c:v>0</c:v>
                </c:pt>
                <c:pt idx="118">
                  <c:v>0</c:v>
                </c:pt>
                <c:pt idx="119">
                  <c:v>0.55083587228596342</c:v>
                </c:pt>
                <c:pt idx="120">
                  <c:v>0</c:v>
                </c:pt>
                <c:pt idx="121">
                  <c:v>0</c:v>
                </c:pt>
                <c:pt idx="122">
                  <c:v>0.55686479935667277</c:v>
                </c:pt>
                <c:pt idx="123">
                  <c:v>0</c:v>
                </c:pt>
                <c:pt idx="124">
                  <c:v>0.62515431923978659</c:v>
                </c:pt>
                <c:pt idx="125">
                  <c:v>0</c:v>
                </c:pt>
                <c:pt idx="126">
                  <c:v>0</c:v>
                </c:pt>
                <c:pt idx="127">
                  <c:v>0.65284683603085247</c:v>
                </c:pt>
                <c:pt idx="128">
                  <c:v>0</c:v>
                </c:pt>
                <c:pt idx="129">
                  <c:v>0.68263469662819543</c:v>
                </c:pt>
                <c:pt idx="130">
                  <c:v>0</c:v>
                </c:pt>
                <c:pt idx="131">
                  <c:v>0</c:v>
                </c:pt>
                <c:pt idx="132">
                  <c:v>0.73902209738251912</c:v>
                </c:pt>
                <c:pt idx="133">
                  <c:v>0</c:v>
                </c:pt>
                <c:pt idx="134">
                  <c:v>0.72275203588134684</c:v>
                </c:pt>
                <c:pt idx="135">
                  <c:v>0</c:v>
                </c:pt>
                <c:pt idx="136">
                  <c:v>0</c:v>
                </c:pt>
                <c:pt idx="137">
                  <c:v>0.7534743065544619</c:v>
                </c:pt>
                <c:pt idx="138">
                  <c:v>0</c:v>
                </c:pt>
                <c:pt idx="139">
                  <c:v>0</c:v>
                </c:pt>
                <c:pt idx="140">
                  <c:v>0.73507492269880281</c:v>
                </c:pt>
                <c:pt idx="141">
                  <c:v>0</c:v>
                </c:pt>
                <c:pt idx="142">
                  <c:v>0.82366266097337204</c:v>
                </c:pt>
                <c:pt idx="143">
                  <c:v>0</c:v>
                </c:pt>
                <c:pt idx="144">
                  <c:v>0</c:v>
                </c:pt>
                <c:pt idx="145">
                  <c:v>0.93592778425887124</c:v>
                </c:pt>
                <c:pt idx="146">
                  <c:v>0</c:v>
                </c:pt>
                <c:pt idx="147">
                  <c:v>0.96193269982217888</c:v>
                </c:pt>
                <c:pt idx="148">
                  <c:v>0</c:v>
                </c:pt>
                <c:pt idx="149">
                  <c:v>0</c:v>
                </c:pt>
                <c:pt idx="150">
                  <c:v>0.97541652037013959</c:v>
                </c:pt>
                <c:pt idx="151">
                  <c:v>0</c:v>
                </c:pt>
                <c:pt idx="152">
                  <c:v>0.97505974561393571</c:v>
                </c:pt>
                <c:pt idx="153">
                  <c:v>0</c:v>
                </c:pt>
                <c:pt idx="154">
                  <c:v>0</c:v>
                </c:pt>
                <c:pt idx="155">
                  <c:v>0.98339581610809701</c:v>
                </c:pt>
                <c:pt idx="156">
                  <c:v>0</c:v>
                </c:pt>
                <c:pt idx="157">
                  <c:v>0</c:v>
                </c:pt>
                <c:pt idx="158">
                  <c:v>0.95626394536249437</c:v>
                </c:pt>
                <c:pt idx="159">
                  <c:v>0</c:v>
                </c:pt>
                <c:pt idx="160">
                  <c:v>0.93153322535705796</c:v>
                </c:pt>
                <c:pt idx="161">
                  <c:v>0</c:v>
                </c:pt>
                <c:pt idx="162">
                  <c:v>0</c:v>
                </c:pt>
                <c:pt idx="163">
                  <c:v>0.91995220350885143</c:v>
                </c:pt>
                <c:pt idx="164">
                  <c:v>0</c:v>
                </c:pt>
                <c:pt idx="165">
                  <c:v>0.98397911451903353</c:v>
                </c:pt>
                <c:pt idx="166">
                  <c:v>0</c:v>
                </c:pt>
                <c:pt idx="167">
                  <c:v>0</c:v>
                </c:pt>
                <c:pt idx="168">
                  <c:v>1</c:v>
                </c:pt>
                <c:pt idx="169">
                  <c:v>0</c:v>
                </c:pt>
                <c:pt idx="170">
                  <c:v>0</c:v>
                </c:pt>
                <c:pt idx="171">
                  <c:v>0.95193734355710091</c:v>
                </c:pt>
                <c:pt idx="172">
                  <c:v>0</c:v>
                </c:pt>
                <c:pt idx="173">
                  <c:v>0.94597977143763234</c:v>
                </c:pt>
                <c:pt idx="174">
                  <c:v>0</c:v>
                </c:pt>
                <c:pt idx="175">
                  <c:v>0</c:v>
                </c:pt>
                <c:pt idx="176">
                  <c:v>0.94733891336602827</c:v>
                </c:pt>
                <c:pt idx="177">
                  <c:v>0</c:v>
                </c:pt>
                <c:pt idx="178">
                  <c:v>0.91355291026265406</c:v>
                </c:pt>
                <c:pt idx="179">
                  <c:v>0</c:v>
                </c:pt>
                <c:pt idx="180">
                  <c:v>0</c:v>
                </c:pt>
                <c:pt idx="181">
                  <c:v>0.80405703865626166</c:v>
                </c:pt>
                <c:pt idx="182">
                  <c:v>0</c:v>
                </c:pt>
                <c:pt idx="183">
                  <c:v>0.68619678109886628</c:v>
                </c:pt>
                <c:pt idx="184">
                  <c:v>0</c:v>
                </c:pt>
                <c:pt idx="185">
                  <c:v>0</c:v>
                </c:pt>
                <c:pt idx="186">
                  <c:v>0.64670804498759782</c:v>
                </c:pt>
                <c:pt idx="187">
                  <c:v>0</c:v>
                </c:pt>
                <c:pt idx="188">
                  <c:v>0</c:v>
                </c:pt>
                <c:pt idx="189">
                  <c:v>0.49855817693762666</c:v>
                </c:pt>
                <c:pt idx="190">
                  <c:v>0</c:v>
                </c:pt>
                <c:pt idx="191">
                  <c:v>0.41084312104291487</c:v>
                </c:pt>
                <c:pt idx="192">
                  <c:v>0</c:v>
                </c:pt>
                <c:pt idx="193">
                  <c:v>0</c:v>
                </c:pt>
                <c:pt idx="194">
                  <c:v>0.32662898823209613</c:v>
                </c:pt>
                <c:pt idx="195">
                  <c:v>0</c:v>
                </c:pt>
                <c:pt idx="196">
                  <c:v>0.30342163980473658</c:v>
                </c:pt>
                <c:pt idx="197">
                  <c:v>0</c:v>
                </c:pt>
                <c:pt idx="198">
                  <c:v>0</c:v>
                </c:pt>
                <c:pt idx="199">
                  <c:v>0.26599370264239841</c:v>
                </c:pt>
                <c:pt idx="200">
                  <c:v>0</c:v>
                </c:pt>
                <c:pt idx="201">
                  <c:v>0.23671155610424618</c:v>
                </c:pt>
                <c:pt idx="202">
                  <c:v>0</c:v>
                </c:pt>
                <c:pt idx="203">
                  <c:v>0</c:v>
                </c:pt>
                <c:pt idx="204">
                  <c:v>0.18535467941239764</c:v>
                </c:pt>
                <c:pt idx="205">
                  <c:v>0</c:v>
                </c:pt>
                <c:pt idx="206">
                  <c:v>0</c:v>
                </c:pt>
                <c:pt idx="207">
                  <c:v>0.11720900205003908</c:v>
                </c:pt>
                <c:pt idx="208">
                  <c:v>0</c:v>
                </c:pt>
                <c:pt idx="209">
                  <c:v>9.1902345652444747E-2</c:v>
                </c:pt>
                <c:pt idx="210">
                  <c:v>0</c:v>
                </c:pt>
                <c:pt idx="211">
                  <c:v>0</c:v>
                </c:pt>
                <c:pt idx="212">
                  <c:v>6.7796830934070296E-2</c:v>
                </c:pt>
                <c:pt idx="213">
                  <c:v>0</c:v>
                </c:pt>
                <c:pt idx="214">
                  <c:v>4.0162190936788578E-2</c:v>
                </c:pt>
                <c:pt idx="215">
                  <c:v>0</c:v>
                </c:pt>
                <c:pt idx="216">
                  <c:v>0</c:v>
                </c:pt>
                <c:pt idx="217">
                  <c:v>1.4581044500571972E-2</c:v>
                </c:pt>
                <c:pt idx="218">
                  <c:v>0</c:v>
                </c:pt>
                <c:pt idx="219">
                  <c:v>4.2673375542241002E-3</c:v>
                </c:pt>
                <c:pt idx="220">
                  <c:v>0</c:v>
                </c:pt>
                <c:pt idx="221">
                  <c:v>0</c:v>
                </c:pt>
                <c:pt idx="222">
                  <c:v>1.9963812846156459E-3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info!$E$2:$E$257</c:f>
              <c:numCache>
                <c:formatCode>0.00</c:formatCode>
                <c:ptCount val="256"/>
                <c:pt idx="0">
                  <c:v>1.191292122966256E-5</c:v>
                </c:pt>
                <c:pt idx="1">
                  <c:v>1.4744068270518699E-5</c:v>
                </c:pt>
                <c:pt idx="2">
                  <c:v>1.8210974362778033E-5</c:v>
                </c:pt>
                <c:pt idx="3">
                  <c:v>2.2447388323391862E-5</c:v>
                </c:pt>
                <c:pt idx="4">
                  <c:v>2.7613104918930733E-5</c:v>
                </c:pt>
                <c:pt idx="5">
                  <c:v>3.3898575876937519E-5</c:v>
                </c:pt>
                <c:pt idx="6">
                  <c:v>4.1530240910247477E-5</c:v>
                </c:pt>
                <c:pt idx="7">
                  <c:v>5.0776672152074271E-5</c:v>
                </c:pt>
                <c:pt idx="8">
                  <c:v>6.1955633923176903E-5</c:v>
                </c:pt>
                <c:pt idx="9">
                  <c:v>7.5442168378299016E-5</c:v>
                </c:pt>
                <c:pt idx="10">
                  <c:v>9.1677826155858199E-5</c:v>
                </c:pt>
                <c:pt idx="11">
                  <c:v>1.1118116949824304E-4</c:v>
                </c:pt>
                <c:pt idx="12">
                  <c:v>1.3455968319994965E-4</c:v>
                </c:pt>
                <c:pt idx="13">
                  <c:v>1.6252323591890117E-4</c:v>
                </c:pt>
                <c:pt idx="14">
                  <c:v>1.9589924055420471E-4</c:v>
                </c:pt>
                <c:pt idx="15">
                  <c:v>2.356496672113234E-4</c:v>
                </c:pt>
                <c:pt idx="16">
                  <c:v>2.8289006536125525E-4</c:v>
                </c:pt>
                <c:pt idx="17">
                  <c:v>3.3891075273030327E-4</c:v>
                </c:pt>
                <c:pt idx="18">
                  <c:v>4.0520032676817186E-4</c:v>
                </c:pt>
                <c:pt idx="19">
                  <c:v>4.8347164973458538E-4</c:v>
                </c:pt>
                <c:pt idx="20">
                  <c:v>5.7569044998668009E-4</c:v>
                </c:pt>
                <c:pt idx="21">
                  <c:v>6.8410666938416265E-4</c:v>
                </c:pt>
                <c:pt idx="22">
                  <c:v>8.1128866928307434E-4</c:v>
                </c:pt>
                <c:pt idx="23">
                  <c:v>9.6016038478241052E-4</c:v>
                </c:pt>
                <c:pt idx="24">
                  <c:v>1.1340414881484085E-3</c:v>
                </c:pt>
                <c:pt idx="25">
                  <c:v>1.3366905871189151E-3</c:v>
                </c:pt>
                <c:pt idx="26">
                  <c:v>1.5723514415747252E-3</c:v>
                </c:pt>
                <c:pt idx="27">
                  <c:v>1.8458021324058934E-3</c:v>
                </c:pt>
                <c:pt idx="28">
                  <c:v>2.1624070589300538E-3</c:v>
                </c:pt>
                <c:pt idx="29">
                  <c:v>2.5281715756741182E-3</c:v>
                </c:pt>
                <c:pt idx="30">
                  <c:v>2.9497990055780392E-3</c:v>
                </c:pt>
                <c:pt idx="31">
                  <c:v>3.4347496847449721E-3</c:v>
                </c:pt>
                <c:pt idx="32">
                  <c:v>3.9913016039562783E-3</c:v>
                </c:pt>
                <c:pt idx="33">
                  <c:v>4.6286121147112082E-3</c:v>
                </c:pt>
                <c:pt idx="34">
                  <c:v>5.3567800631993574E-3</c:v>
                </c:pt>
                <c:pt idx="35">
                  <c:v>6.1869076052834746E-3</c:v>
                </c:pt>
                <c:pt idx="36">
                  <c:v>7.1311608404620412E-3</c:v>
                </c:pt>
                <c:pt idx="37">
                  <c:v>8.2028282843918873E-3</c:v>
                </c:pt>
                <c:pt idx="38">
                  <c:v>9.4163760796865306E-3</c:v>
                </c:pt>
                <c:pt idx="39">
                  <c:v>1.0787498725493167E-2</c:v>
                </c:pt>
                <c:pt idx="40">
                  <c:v>1.233316399022273E-2</c:v>
                </c:pt>
                <c:pt idx="41">
                  <c:v>1.4071650561511117E-2</c:v>
                </c:pt>
                <c:pt idx="42">
                  <c:v>1.6022576886045931E-2</c:v>
                </c:pt>
                <c:pt idx="43">
                  <c:v>1.8206919562587447E-2</c:v>
                </c:pt>
                <c:pt idx="44">
                  <c:v>2.0647019577837152E-2</c:v>
                </c:pt>
                <c:pt idx="45">
                  <c:v>2.3366574620416823E-2</c:v>
                </c:pt>
                <c:pt idx="46">
                  <c:v>2.6390615676870482E-2</c:v>
                </c:pt>
                <c:pt idx="47">
                  <c:v>2.9745466109058181E-2</c:v>
                </c:pt>
                <c:pt idx="48">
                  <c:v>3.3458681438288437E-2</c:v>
                </c:pt>
                <c:pt idx="49">
                  <c:v>3.7558968121569024E-2</c:v>
                </c:pt>
                <c:pt idx="50">
                  <c:v>4.2076079702729412E-2</c:v>
                </c:pt>
                <c:pt idx="51">
                  <c:v>4.7040688858764688E-2</c:v>
                </c:pt>
                <c:pt idx="52">
                  <c:v>5.2484234041974463E-2</c:v>
                </c:pt>
                <c:pt idx="53">
                  <c:v>5.8438739643091271E-2</c:v>
                </c:pt>
                <c:pt idx="54">
                  <c:v>6.49366088706511E-2</c:v>
                </c:pt>
                <c:pt idx="55">
                  <c:v>7.2010388857552968E-2</c:v>
                </c:pt>
                <c:pt idx="56">
                  <c:v>7.969250786630086E-2</c:v>
                </c:pt>
                <c:pt idx="57">
                  <c:v>8.8014984868027335E-2</c:v>
                </c:pt>
                <c:pt idx="58">
                  <c:v>9.7009112214102314E-2</c:v>
                </c:pt>
                <c:pt idx="59">
                  <c:v>0.10670511259881978</c:v>
                </c:pt>
                <c:pt idx="60">
                  <c:v>0.11713177202198451</c:v>
                </c:pt>
                <c:pt idx="61">
                  <c:v>0.12831605099462409</c:v>
                </c:pt>
                <c:pt idx="62">
                  <c:v>0.14028267678177139</c:v>
                </c:pt>
                <c:pt idx="63">
                  <c:v>0.15305372003439666</c:v>
                </c:pt>
                <c:pt idx="64">
                  <c:v>0.16664815971816768</c:v>
                </c:pt>
                <c:pt idx="65">
                  <c:v>0.18108144078893468</c:v>
                </c:pt>
                <c:pt idx="66">
                  <c:v>0.19636502958202956</c:v>
                </c:pt>
                <c:pt idx="67">
                  <c:v>0.21250597236251054</c:v>
                </c:pt>
                <c:pt idx="68">
                  <c:v>0.22950646291386367</c:v>
                </c:pt>
                <c:pt idx="69">
                  <c:v>0.24736342541085188</c:v>
                </c:pt>
                <c:pt idx="70">
                  <c:v>0.26606811911590067</c:v>
                </c:pt>
                <c:pt idx="71">
                  <c:v>0.28560577164580808</c:v>
                </c:pt>
                <c:pt idx="72">
                  <c:v>0.30595524766578941</c:v>
                </c:pt>
                <c:pt idx="73">
                  <c:v>0.32708875987112435</c:v>
                </c:pt>
                <c:pt idx="74">
                  <c:v>0.34897162900476475</c:v>
                </c:pt>
                <c:pt idx="75">
                  <c:v>0.37156209942566454</c:v>
                </c:pt>
                <c:pt idx="76">
                  <c:v>0.39481121638302324</c:v>
                </c:pt>
                <c:pt idx="77">
                  <c:v>0.41866277066393998</c:v>
                </c:pt>
                <c:pt idx="78">
                  <c:v>0.44305331566678574</c:v>
                </c:pt>
                <c:pt idx="79">
                  <c:v>0.46791226121300605</c:v>
                </c:pt>
                <c:pt idx="80">
                  <c:v>0.49316204755216775</c:v>
                </c:pt>
                <c:pt idx="81">
                  <c:v>0.51871840204766162</c:v>
                </c:pt>
                <c:pt idx="82">
                  <c:v>0.54449067996530121</c:v>
                </c:pt>
                <c:pt idx="83">
                  <c:v>0.57038228963846704</c:v>
                </c:pt>
                <c:pt idx="84">
                  <c:v>0.5962912010684247</c:v>
                </c:pt>
                <c:pt idx="85">
                  <c:v>0.62211053575619135</c:v>
                </c:pt>
                <c:pt idx="86">
                  <c:v>0.64772923427408391</c:v>
                </c:pt>
                <c:pt idx="87">
                  <c:v>0.67303279679364769</c:v>
                </c:pt>
                <c:pt idx="88">
                  <c:v>0.69790409051599223</c:v>
                </c:pt>
                <c:pt idx="89">
                  <c:v>0.72222421672526038</c:v>
                </c:pt>
                <c:pt idx="90">
                  <c:v>0.74587342903077991</c:v>
                </c:pt>
                <c:pt idx="91">
                  <c:v>0.76873209330267112</c:v>
                </c:pt>
                <c:pt idx="92">
                  <c:v>0.79068167886264296</c:v>
                </c:pt>
                <c:pt idx="93">
                  <c:v>0.81160576968809561</c:v>
                </c:pt>
                <c:pt idx="94">
                  <c:v>0.83139108374311521</c:v>
                </c:pt>
                <c:pt idx="95">
                  <c:v>0.84992848808143617</c:v>
                </c:pt>
                <c:pt idx="96">
                  <c:v>0.86711399708786274</c:v>
                </c:pt>
                <c:pt idx="97">
                  <c:v>0.88284974114633208</c:v>
                </c:pt>
                <c:pt idx="98">
                  <c:v>0.89704489315130842</c:v>
                </c:pt>
                <c:pt idx="99">
                  <c:v>0.90961654061696351</c:v>
                </c:pt>
                <c:pt idx="100">
                  <c:v>0.92049049168384423</c:v>
                </c:pt>
                <c:pt idx="101">
                  <c:v>0.92960200406936389</c:v>
                </c:pt>
                <c:pt idx="102">
                  <c:v>0.93689642694622122</c:v>
                </c:pt>
                <c:pt idx="103">
                  <c:v>0.94232974684733528</c:v>
                </c:pt>
                <c:pt idx="104">
                  <c:v>0.94586902996896394</c:v>
                </c:pt>
                <c:pt idx="105">
                  <c:v>0.94749275465367488</c:v>
                </c:pt>
                <c:pt idx="106">
                  <c:v>0.94719102935718413</c:v>
                </c:pt>
                <c:pt idx="107">
                  <c:v>0.94496569301061972</c:v>
                </c:pt>
                <c:pt idx="108">
                  <c:v>0.94083029635355497</c:v>
                </c:pt>
                <c:pt idx="109">
                  <c:v>0.93480996450291554</c:v>
                </c:pt>
                <c:pt idx="110">
                  <c:v>0.92694114270778383</c:v>
                </c:pt>
                <c:pt idx="111">
                  <c:v>0.91727122888951362</c:v>
                </c:pt>
                <c:pt idx="112">
                  <c:v>0.90585809815045104</c:v>
                </c:pt>
                <c:pt idx="113">
                  <c:v>0.89276952592453873</c:v>
                </c:pt>
                <c:pt idx="114">
                  <c:v>0.87808251781270019</c:v>
                </c:pt>
                <c:pt idx="115">
                  <c:v>0.86188255537148672</c:v>
                </c:pt>
                <c:pt idx="116">
                  <c:v>0.84426276818437185</c:v>
                </c:pt>
                <c:pt idx="117">
                  <c:v>0.82532304342434681</c:v>
                </c:pt>
                <c:pt idx="118">
                  <c:v>0.80516908480093352</c:v>
                </c:pt>
                <c:pt idx="119">
                  <c:v>0.783911433265438</c:v>
                </c:pt>
                <c:pt idx="120">
                  <c:v>0.761664462120483</c:v>
                </c:pt>
                <c:pt idx="121">
                  <c:v>0.73854535924312048</c:v>
                </c:pt>
                <c:pt idx="122">
                  <c:v>0.71467310898891123</c:v>
                </c:pt>
                <c:pt idx="123">
                  <c:v>0.69016748600497613</c:v>
                </c:pt>
                <c:pt idx="124">
                  <c:v>0.66514807265474818</c:v>
                </c:pt>
                <c:pt idx="125">
                  <c:v>0.63973331106083031</c:v>
                </c:pt>
                <c:pt idx="126">
                  <c:v>0.61403959992285795</c:v>
                </c:pt>
                <c:pt idx="127">
                  <c:v>0.58818044528491664</c:v>
                </c:pt>
                <c:pt idx="128">
                  <c:v>0.56226567333416999</c:v>
                </c:pt>
                <c:pt idx="129">
                  <c:v>0.53640071213255991</c:v>
                </c:pt>
                <c:pt idx="130">
                  <c:v>0.51068594794125233</c:v>
                </c:pt>
                <c:pt idx="131">
                  <c:v>0.48521616051772803</c:v>
                </c:pt>
                <c:pt idx="132">
                  <c:v>0.46008004047241297</c:v>
                </c:pt>
                <c:pt idx="133">
                  <c:v>0.43535979048929896</c:v>
                </c:pt>
                <c:pt idx="134">
                  <c:v>0.41113081096530113</c:v>
                </c:pt>
                <c:pt idx="135">
                  <c:v>0.38746146942697041</c:v>
                </c:pt>
                <c:pt idx="136">
                  <c:v>0.36441295195896939</c:v>
                </c:pt>
                <c:pt idx="137">
                  <c:v>0.34203919384276121</c:v>
                </c:pt>
                <c:pt idx="138">
                  <c:v>0.32038688566974888</c:v>
                </c:pt>
                <c:pt idx="139">
                  <c:v>0.2994955503714099</c:v>
                </c:pt>
                <c:pt idx="140">
                  <c:v>0.27939768590786218</c:v>
                </c:pt>
                <c:pt idx="141">
                  <c:v>0.26011896778080057</c:v>
                </c:pt>
                <c:pt idx="142">
                  <c:v>0.24167850508925839</c:v>
                </c:pt>
                <c:pt idx="143">
                  <c:v>0.22408914352688472</c:v>
                </c:pt>
                <c:pt idx="144">
                  <c:v>0.20735780852449087</c:v>
                </c:pt>
                <c:pt idx="145">
                  <c:v>0.19148588166659941</c:v>
                </c:pt>
                <c:pt idx="146">
                  <c:v>0.17646960354842472</c:v>
                </c:pt>
                <c:pt idx="147">
                  <c:v>0.16230049638151048</c:v>
                </c:pt>
                <c:pt idx="148">
                  <c:v>0.14896579989188491</c:v>
                </c:pt>
                <c:pt idx="149">
                  <c:v>0.13644891437292214</c:v>
                </c:pt>
                <c:pt idx="150">
                  <c:v>0.1247298451441016</c:v>
                </c:pt>
                <c:pt idx="151">
                  <c:v>0.11378564311415247</c:v>
                </c:pt>
                <c:pt idx="152">
                  <c:v>0.10359083664006648</c:v>
                </c:pt>
                <c:pt idx="153">
                  <c:v>9.4117850399788677E-2</c:v>
                </c:pt>
                <c:pt idx="154">
                  <c:v>8.5337407544026342E-2</c:v>
                </c:pt>
                <c:pt idx="155">
                  <c:v>7.721891195012702E-2</c:v>
                </c:pt>
                <c:pt idx="156">
                  <c:v>6.9730807957820884E-2</c:v>
                </c:pt>
                <c:pt idx="157">
                  <c:v>6.2840915513133269E-2</c:v>
                </c:pt>
                <c:pt idx="158">
                  <c:v>5.6516739174409206E-2</c:v>
                </c:pt>
                <c:pt idx="159">
                  <c:v>5.0725749935788295E-2</c:v>
                </c:pt>
                <c:pt idx="160">
                  <c:v>4.5435639292382209E-2</c:v>
                </c:pt>
                <c:pt idx="161">
                  <c:v>4.0614545402958772E-2</c:v>
                </c:pt>
                <c:pt idx="162">
                  <c:v>3.6231251596300737E-2</c:v>
                </c:pt>
                <c:pt idx="163">
                  <c:v>3.2255357814061955E-2</c:v>
                </c:pt>
                <c:pt idx="164">
                  <c:v>2.8657425884370539E-2</c:v>
                </c:pt>
                <c:pt idx="165">
                  <c:v>2.5409099776196074E-2</c:v>
                </c:pt>
                <c:pt idx="166">
                  <c:v>2.2483202195062963E-2</c:v>
                </c:pt>
                <c:pt idx="167">
                  <c:v>1.9853809047341221E-2</c:v>
                </c:pt>
                <c:pt idx="168">
                  <c:v>1.7496303425061133E-2</c:v>
                </c:pt>
                <c:pt idx="169">
                  <c:v>1.5387410848542149E-2</c:v>
                </c:pt>
                <c:pt idx="170">
                  <c:v>1.3505217553129207E-2</c:v>
                </c:pt>
                <c:pt idx="171">
                  <c:v>1.1829173622352312E-2</c:v>
                </c:pt>
                <c:pt idx="172">
                  <c:v>1.034008275648559E-2</c:v>
                </c:pt>
                <c:pt idx="173">
                  <c:v>9.0200804265056795E-3</c:v>
                </c:pt>
                <c:pt idx="174">
                  <c:v>7.8526021026187488E-3</c:v>
                </c:pt>
                <c:pt idx="175">
                  <c:v>6.8223431675689178E-3</c:v>
                </c:pt>
                <c:pt idx="176">
                  <c:v>5.9152120314639499E-3</c:v>
                </c:pt>
                <c:pt idx="177">
                  <c:v>5.1182778602987629E-3</c:v>
                </c:pt>
                <c:pt idx="178">
                  <c:v>4.4197142179190638E-3</c:v>
                </c:pt>
                <c:pt idx="179">
                  <c:v>3.8087398037939015E-3</c:v>
                </c:pt>
                <c:pt idx="180">
                  <c:v>3.2755573493002312E-3</c:v>
                </c:pt>
                <c:pt idx="181">
                  <c:v>2.8112916156073468E-3</c:v>
                </c:pt>
                <c:pt idx="182">
                  <c:v>2.4079273187076343E-3</c:v>
                </c:pt>
                <c:pt idx="183">
                  <c:v>2.0582476933818177E-3</c:v>
                </c:pt>
                <c:pt idx="184">
                  <c:v>1.7557742993139164E-3</c:v>
                </c:pt>
                <c:pt idx="185">
                  <c:v>1.4947085702919991E-3</c:v>
                </c:pt>
                <c:pt idx="186">
                  <c:v>1.2698755122795044E-3</c:v>
                </c:pt>
                <c:pt idx="187">
                  <c:v>1.076669868697637E-3</c:v>
                </c:pt>
                <c:pt idx="188">
                  <c:v>9.1100499187453355E-4</c:v>
                </c:pt>
                <c:pt idx="189">
                  <c:v>7.692645884401489E-4</c:v>
                </c:pt>
                <c:pt idx="190">
                  <c:v>6.4825744344992105E-4</c:v>
                </c:pt>
                <c:pt idx="191">
                  <c:v>5.4517517303034587E-4</c:v>
                </c:pt>
                <c:pt idx="192">
                  <c:v>4.5755300805573238E-4</c:v>
                </c:pt>
                <c:pt idx="193">
                  <c:v>3.8323357139223693E-4</c:v>
                </c:pt>
                <c:pt idx="194">
                  <c:v>3.2033357811040174E-4</c:v>
                </c:pt>
                <c:pt idx="195">
                  <c:v>2.6721336124701107E-4</c:v>
                </c:pt>
                <c:pt idx="196">
                  <c:v>2.2244910463156754E-4</c:v>
                </c:pt>
                <c:pt idx="197">
                  <c:v>1.8480764840636606E-4</c:v>
                </c:pt>
                <c:pt idx="198">
                  <c:v>1.5322372158279863E-4</c:v>
                </c:pt>
                <c:pt idx="199">
                  <c:v>1.2677944872085031E-4</c:v>
                </c:pt>
                <c:pt idx="200">
                  <c:v>1.0468597404382909E-4</c:v>
                </c:pt>
                <c:pt idx="201">
                  <c:v>8.6267045483947506E-5</c:v>
                </c:pt>
                <c:pt idx="202">
                  <c:v>7.094440280754191E-5</c:v>
                </c:pt>
                <c:pt idx="203">
                  <c:v>5.8224817640493936E-5</c:v>
                </c:pt>
                <c:pt idx="204">
                  <c:v>4.7688638494140671E-5</c:v>
                </c:pt>
                <c:pt idx="205">
                  <c:v>3.8979700410903728E-5</c:v>
                </c:pt>
                <c:pt idx="206">
                  <c:v>3.1796466280071539E-5</c:v>
                </c:pt>
                <c:pt idx="207">
                  <c:v>2.5884274932046701E-5</c:v>
                </c:pt>
                <c:pt idx="208">
                  <c:v>2.1028579557778741E-5</c:v>
                </c:pt>
                <c:pt idx="209">
                  <c:v>1.704906861050014E-5</c:v>
                </c:pt>
                <c:pt idx="210">
                  <c:v>1.3794569955499054E-5</c:v>
                </c:pt>
                <c:pt idx="211">
                  <c:v>1.1138647498822548E-5</c:v>
                </c:pt>
                <c:pt idx="212">
                  <c:v>8.9758077346815456E-6</c:v>
                </c:pt>
                <c:pt idx="213">
                  <c:v>7.2182415169904975E-6</c:v>
                </c:pt>
                <c:pt idx="214">
                  <c:v>5.7930338186341743E-6</c:v>
                </c:pt>
                <c:pt idx="215">
                  <c:v>4.6397812481674235E-6</c:v>
                </c:pt>
                <c:pt idx="216">
                  <c:v>3.7085636199427026E-6</c:v>
                </c:pt>
                <c:pt idx="217">
                  <c:v>2.9582219065247894E-6</c:v>
                </c:pt>
                <c:pt idx="218">
                  <c:v>2.3549004397012328E-6</c:v>
                </c:pt>
                <c:pt idx="219">
                  <c:v>1.8708162758673022E-6</c:v>
                </c:pt>
                <c:pt idx="220">
                  <c:v>1.4832232178726516E-6</c:v>
                </c:pt>
                <c:pt idx="221">
                  <c:v>1.1735421090114104E-6</c:v>
                </c:pt>
                <c:pt idx="222">
                  <c:v>9.2663271023817361E-7</c:v>
                </c:pt>
                <c:pt idx="223">
                  <c:v>7.3018576619551029E-7</c:v>
                </c:pt>
                <c:pt idx="224">
                  <c:v>5.742167881897904E-7</c:v>
                </c:pt>
                <c:pt idx="225">
                  <c:v>4.5064566253920864E-7</c:v>
                </c:pt>
                <c:pt idx="226">
                  <c:v>3.529484604249376E-7</c:v>
                </c:pt>
                <c:pt idx="227">
                  <c:v>2.7586980959226348E-7</c:v>
                </c:pt>
                <c:pt idx="228">
                  <c:v>2.1518591701869589E-7</c:v>
                </c:pt>
                <c:pt idx="229">
                  <c:v>1.6750983165666334E-7</c:v>
                </c:pt>
                <c:pt idx="230">
                  <c:v>1.3013183262275283E-7</c:v>
                </c:pt>
                <c:pt idx="231">
                  <c:v>1.0088894403792604E-7</c:v>
                </c:pt>
                <c:pt idx="232">
                  <c:v>7.8058534579562139E-8</c:v>
                </c:pt>
                <c:pt idx="233">
                  <c:v>6.0271777282859093E-8</c:v>
                </c:pt>
                <c:pt idx="234">
                  <c:v>4.6443440986257221E-8</c:v>
                </c:pt>
                <c:pt idx="235">
                  <c:v>3.5715075034813008E-8</c:v>
                </c:pt>
                <c:pt idx="236">
                  <c:v>2.7409147722642306E-8</c:v>
                </c:pt>
                <c:pt idx="237">
                  <c:v>2.0992119161863005E-8</c:v>
                </c:pt>
                <c:pt idx="238">
                  <c:v>1.6044782019313925E-8</c:v>
                </c:pt>
                <c:pt idx="239">
                  <c:v>1.2238498707887531E-8</c:v>
                </c:pt>
                <c:pt idx="240">
                  <c:v>9.3162097570714797E-9</c:v>
                </c:pt>
                <c:pt idx="241">
                  <c:v>7.0772926932767125E-9</c:v>
                </c:pt>
                <c:pt idx="242">
                  <c:v>5.3655203019618309E-9</c:v>
                </c:pt>
                <c:pt idx="243">
                  <c:v>4.0595071889547289E-9</c:v>
                </c:pt>
                <c:pt idx="244">
                  <c:v>3.0651488809497438E-9</c:v>
                </c:pt>
                <c:pt idx="245">
                  <c:v>2.3096523786089627E-9</c:v>
                </c:pt>
                <c:pt idx="246">
                  <c:v>1.7368345621079686E-9</c:v>
                </c:pt>
                <c:pt idx="247">
                  <c:v>1.30342807858322E-9</c:v>
                </c:pt>
                <c:pt idx="248">
                  <c:v>9.7618578395574678E-10</c:v>
                </c:pt>
                <c:pt idx="249">
                  <c:v>7.2961654234781238E-10</c:v>
                </c:pt>
                <c:pt idx="250">
                  <c:v>5.4421894000276748E-10</c:v>
                </c:pt>
                <c:pt idx="251">
                  <c:v>4.0510669346629669E-10</c:v>
                </c:pt>
                <c:pt idx="252">
                  <c:v>3.0094142470337617E-10</c:v>
                </c:pt>
                <c:pt idx="253">
                  <c:v>2.2310603247650114E-10</c:v>
                </c:pt>
                <c:pt idx="254">
                  <c:v>1.650659290038216E-10</c:v>
                </c:pt>
                <c:pt idx="255">
                  <c:v>1.2187660685758406E-10</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info!$D$2:$D$257</c:f>
              <c:numCache>
                <c:formatCode>0.00</c:formatCode>
                <c:ptCount val="256"/>
                <c:pt idx="0">
                  <c:v>0</c:v>
                </c:pt>
                <c:pt idx="1">
                  <c:v>0</c:v>
                </c:pt>
                <c:pt idx="2">
                  <c:v>0</c:v>
                </c:pt>
                <c:pt idx="3">
                  <c:v>0.39014767527497163</c:v>
                </c:pt>
                <c:pt idx="4">
                  <c:v>0</c:v>
                </c:pt>
                <c:pt idx="5">
                  <c:v>0</c:v>
                </c:pt>
                <c:pt idx="6">
                  <c:v>1</c:v>
                </c:pt>
                <c:pt idx="7">
                  <c:v>0</c:v>
                </c:pt>
                <c:pt idx="8">
                  <c:v>0.77802392153854993</c:v>
                </c:pt>
                <c:pt idx="9">
                  <c:v>0</c:v>
                </c:pt>
                <c:pt idx="10">
                  <c:v>0</c:v>
                </c:pt>
                <c:pt idx="11">
                  <c:v>0.71947087323439818</c:v>
                </c:pt>
                <c:pt idx="12">
                  <c:v>0</c:v>
                </c:pt>
                <c:pt idx="13">
                  <c:v>0.66985418035034561</c:v>
                </c:pt>
                <c:pt idx="14">
                  <c:v>0</c:v>
                </c:pt>
                <c:pt idx="15">
                  <c:v>0</c:v>
                </c:pt>
                <c:pt idx="16">
                  <c:v>0.60454287838173182</c:v>
                </c:pt>
                <c:pt idx="17">
                  <c:v>0</c:v>
                </c:pt>
                <c:pt idx="18">
                  <c:v>0</c:v>
                </c:pt>
                <c:pt idx="19">
                  <c:v>0.60240233888004768</c:v>
                </c:pt>
                <c:pt idx="20">
                  <c:v>0</c:v>
                </c:pt>
                <c:pt idx="21">
                  <c:v>0.57660311331951786</c:v>
                </c:pt>
                <c:pt idx="22">
                  <c:v>0</c:v>
                </c:pt>
                <c:pt idx="23">
                  <c:v>0</c:v>
                </c:pt>
                <c:pt idx="24">
                  <c:v>0.54681245176780791</c:v>
                </c:pt>
                <c:pt idx="25">
                  <c:v>0</c:v>
                </c:pt>
                <c:pt idx="26">
                  <c:v>0.51633948792884821</c:v>
                </c:pt>
                <c:pt idx="27">
                  <c:v>0</c:v>
                </c:pt>
                <c:pt idx="28">
                  <c:v>0</c:v>
                </c:pt>
                <c:pt idx="29">
                  <c:v>0.48567021758752277</c:v>
                </c:pt>
                <c:pt idx="30">
                  <c:v>0</c:v>
                </c:pt>
                <c:pt idx="31">
                  <c:v>0.46967657261376872</c:v>
                </c:pt>
                <c:pt idx="32">
                  <c:v>0</c:v>
                </c:pt>
                <c:pt idx="33">
                  <c:v>0</c:v>
                </c:pt>
                <c:pt idx="34">
                  <c:v>0.44258736726708031</c:v>
                </c:pt>
                <c:pt idx="35">
                  <c:v>0</c:v>
                </c:pt>
                <c:pt idx="36">
                  <c:v>0</c:v>
                </c:pt>
                <c:pt idx="37">
                  <c:v>0.42885583246024306</c:v>
                </c:pt>
                <c:pt idx="38">
                  <c:v>0</c:v>
                </c:pt>
                <c:pt idx="39">
                  <c:v>0.40739389510005347</c:v>
                </c:pt>
                <c:pt idx="40">
                  <c:v>0</c:v>
                </c:pt>
                <c:pt idx="41">
                  <c:v>0</c:v>
                </c:pt>
                <c:pt idx="42">
                  <c:v>0.39516730277882572</c:v>
                </c:pt>
                <c:pt idx="43">
                  <c:v>0</c:v>
                </c:pt>
                <c:pt idx="44">
                  <c:v>0.38828750621132913</c:v>
                </c:pt>
                <c:pt idx="45">
                  <c:v>0</c:v>
                </c:pt>
                <c:pt idx="46">
                  <c:v>0</c:v>
                </c:pt>
                <c:pt idx="47">
                  <c:v>0.3926621993465001</c:v>
                </c:pt>
                <c:pt idx="48">
                  <c:v>0</c:v>
                </c:pt>
                <c:pt idx="49">
                  <c:v>0.38320247096888443</c:v>
                </c:pt>
                <c:pt idx="50">
                  <c:v>0</c:v>
                </c:pt>
                <c:pt idx="51">
                  <c:v>0</c:v>
                </c:pt>
                <c:pt idx="52">
                  <c:v>0.37834174503256546</c:v>
                </c:pt>
                <c:pt idx="53">
                  <c:v>0</c:v>
                </c:pt>
                <c:pt idx="54">
                  <c:v>0</c:v>
                </c:pt>
                <c:pt idx="55">
                  <c:v>0.36826508509002653</c:v>
                </c:pt>
                <c:pt idx="56">
                  <c:v>0</c:v>
                </c:pt>
                <c:pt idx="57">
                  <c:v>0.36614318327729561</c:v>
                </c:pt>
                <c:pt idx="58">
                  <c:v>0</c:v>
                </c:pt>
                <c:pt idx="59">
                  <c:v>0</c:v>
                </c:pt>
                <c:pt idx="60">
                  <c:v>0.34797157535889489</c:v>
                </c:pt>
                <c:pt idx="61">
                  <c:v>0</c:v>
                </c:pt>
                <c:pt idx="62">
                  <c:v>0.34300801824102267</c:v>
                </c:pt>
                <c:pt idx="63">
                  <c:v>0</c:v>
                </c:pt>
                <c:pt idx="64">
                  <c:v>0</c:v>
                </c:pt>
                <c:pt idx="65">
                  <c:v>0.32960366093812832</c:v>
                </c:pt>
                <c:pt idx="66">
                  <c:v>0</c:v>
                </c:pt>
                <c:pt idx="67">
                  <c:v>0.3213217253043773</c:v>
                </c:pt>
                <c:pt idx="68">
                  <c:v>0</c:v>
                </c:pt>
                <c:pt idx="69">
                  <c:v>0</c:v>
                </c:pt>
                <c:pt idx="70">
                  <c:v>0.314516738606542</c:v>
                </c:pt>
                <c:pt idx="71">
                  <c:v>0</c:v>
                </c:pt>
                <c:pt idx="72">
                  <c:v>0</c:v>
                </c:pt>
                <c:pt idx="73">
                  <c:v>0.30474854444646471</c:v>
                </c:pt>
                <c:pt idx="74">
                  <c:v>0</c:v>
                </c:pt>
                <c:pt idx="75">
                  <c:v>0.2969527063923238</c:v>
                </c:pt>
                <c:pt idx="76">
                  <c:v>0</c:v>
                </c:pt>
                <c:pt idx="77">
                  <c:v>0</c:v>
                </c:pt>
                <c:pt idx="78">
                  <c:v>0.28839033554206911</c:v>
                </c:pt>
                <c:pt idx="79">
                  <c:v>0</c:v>
                </c:pt>
                <c:pt idx="80">
                  <c:v>0.28183773498664749</c:v>
                </c:pt>
                <c:pt idx="81">
                  <c:v>0</c:v>
                </c:pt>
                <c:pt idx="82">
                  <c:v>0</c:v>
                </c:pt>
                <c:pt idx="83">
                  <c:v>0.27006916340874187</c:v>
                </c:pt>
                <c:pt idx="84">
                  <c:v>0</c:v>
                </c:pt>
                <c:pt idx="85">
                  <c:v>0</c:v>
                </c:pt>
                <c:pt idx="86">
                  <c:v>0.25845952116056947</c:v>
                </c:pt>
                <c:pt idx="87">
                  <c:v>0</c:v>
                </c:pt>
                <c:pt idx="88">
                  <c:v>0.2431669272118106</c:v>
                </c:pt>
                <c:pt idx="89">
                  <c:v>0</c:v>
                </c:pt>
                <c:pt idx="90">
                  <c:v>0</c:v>
                </c:pt>
                <c:pt idx="91">
                  <c:v>0.23116469046703866</c:v>
                </c:pt>
                <c:pt idx="92">
                  <c:v>0</c:v>
                </c:pt>
                <c:pt idx="93">
                  <c:v>0.21750793776766461</c:v>
                </c:pt>
                <c:pt idx="94">
                  <c:v>0</c:v>
                </c:pt>
                <c:pt idx="95">
                  <c:v>0</c:v>
                </c:pt>
                <c:pt idx="96">
                  <c:v>0.21369416133583108</c:v>
                </c:pt>
                <c:pt idx="97">
                  <c:v>0</c:v>
                </c:pt>
                <c:pt idx="98">
                  <c:v>0.20023369663069079</c:v>
                </c:pt>
                <c:pt idx="99">
                  <c:v>0</c:v>
                </c:pt>
                <c:pt idx="100">
                  <c:v>0</c:v>
                </c:pt>
                <c:pt idx="101">
                  <c:v>0.19246587063437587</c:v>
                </c:pt>
                <c:pt idx="102">
                  <c:v>0</c:v>
                </c:pt>
                <c:pt idx="103">
                  <c:v>0</c:v>
                </c:pt>
                <c:pt idx="104">
                  <c:v>0.18908206587177448</c:v>
                </c:pt>
                <c:pt idx="105">
                  <c:v>0</c:v>
                </c:pt>
                <c:pt idx="106">
                  <c:v>0.18439894397040596</c:v>
                </c:pt>
                <c:pt idx="107">
                  <c:v>0</c:v>
                </c:pt>
                <c:pt idx="108">
                  <c:v>0</c:v>
                </c:pt>
                <c:pt idx="109">
                  <c:v>0.17802391968773673</c:v>
                </c:pt>
                <c:pt idx="110">
                  <c:v>0</c:v>
                </c:pt>
                <c:pt idx="111">
                  <c:v>0.16996634888450748</c:v>
                </c:pt>
                <c:pt idx="112">
                  <c:v>0</c:v>
                </c:pt>
                <c:pt idx="113">
                  <c:v>0</c:v>
                </c:pt>
                <c:pt idx="114">
                  <c:v>0.16489996983914804</c:v>
                </c:pt>
                <c:pt idx="115">
                  <c:v>0</c:v>
                </c:pt>
                <c:pt idx="116">
                  <c:v>0.15618806253616488</c:v>
                </c:pt>
                <c:pt idx="117">
                  <c:v>0</c:v>
                </c:pt>
                <c:pt idx="118">
                  <c:v>0</c:v>
                </c:pt>
                <c:pt idx="119">
                  <c:v>0.15304728805523654</c:v>
                </c:pt>
                <c:pt idx="120">
                  <c:v>0</c:v>
                </c:pt>
                <c:pt idx="121">
                  <c:v>0</c:v>
                </c:pt>
                <c:pt idx="122">
                  <c:v>0.14957934532443126</c:v>
                </c:pt>
                <c:pt idx="123">
                  <c:v>0</c:v>
                </c:pt>
                <c:pt idx="124">
                  <c:v>0.14345671643824176</c:v>
                </c:pt>
                <c:pt idx="125">
                  <c:v>0</c:v>
                </c:pt>
                <c:pt idx="126">
                  <c:v>0</c:v>
                </c:pt>
                <c:pt idx="127">
                  <c:v>0.14358757818575293</c:v>
                </c:pt>
                <c:pt idx="128">
                  <c:v>0</c:v>
                </c:pt>
                <c:pt idx="129">
                  <c:v>0.13976443663911275</c:v>
                </c:pt>
                <c:pt idx="130">
                  <c:v>0</c:v>
                </c:pt>
                <c:pt idx="131">
                  <c:v>0</c:v>
                </c:pt>
                <c:pt idx="132">
                  <c:v>0.12954757759645402</c:v>
                </c:pt>
                <c:pt idx="133">
                  <c:v>0</c:v>
                </c:pt>
                <c:pt idx="134">
                  <c:v>0.12794915053596589</c:v>
                </c:pt>
                <c:pt idx="135">
                  <c:v>0</c:v>
                </c:pt>
                <c:pt idx="136">
                  <c:v>0</c:v>
                </c:pt>
                <c:pt idx="137">
                  <c:v>0.12112544286258319</c:v>
                </c:pt>
                <c:pt idx="138">
                  <c:v>0</c:v>
                </c:pt>
                <c:pt idx="139">
                  <c:v>0</c:v>
                </c:pt>
                <c:pt idx="140">
                  <c:v>0.11565713196801558</c:v>
                </c:pt>
                <c:pt idx="141">
                  <c:v>0</c:v>
                </c:pt>
                <c:pt idx="142">
                  <c:v>0.10559917449289198</c:v>
                </c:pt>
                <c:pt idx="143">
                  <c:v>0</c:v>
                </c:pt>
                <c:pt idx="144">
                  <c:v>0</c:v>
                </c:pt>
                <c:pt idx="145">
                  <c:v>9.62609797642449E-2</c:v>
                </c:pt>
                <c:pt idx="146">
                  <c:v>0</c:v>
                </c:pt>
                <c:pt idx="147">
                  <c:v>8.6876052002224521E-2</c:v>
                </c:pt>
                <c:pt idx="148">
                  <c:v>0</c:v>
                </c:pt>
                <c:pt idx="149">
                  <c:v>0</c:v>
                </c:pt>
                <c:pt idx="150">
                  <c:v>7.8379135160890456E-2</c:v>
                </c:pt>
                <c:pt idx="151">
                  <c:v>0</c:v>
                </c:pt>
                <c:pt idx="152">
                  <c:v>7.1686298489084935E-2</c:v>
                </c:pt>
                <c:pt idx="153">
                  <c:v>0</c:v>
                </c:pt>
                <c:pt idx="154">
                  <c:v>0</c:v>
                </c:pt>
                <c:pt idx="155">
                  <c:v>6.4208263570014343E-2</c:v>
                </c:pt>
                <c:pt idx="156">
                  <c:v>0</c:v>
                </c:pt>
                <c:pt idx="157">
                  <c:v>0</c:v>
                </c:pt>
                <c:pt idx="158">
                  <c:v>5.7459338004094883E-2</c:v>
                </c:pt>
                <c:pt idx="159">
                  <c:v>0</c:v>
                </c:pt>
                <c:pt idx="160">
                  <c:v>4.9943916658325663E-2</c:v>
                </c:pt>
                <c:pt idx="161">
                  <c:v>0</c:v>
                </c:pt>
                <c:pt idx="162">
                  <c:v>0</c:v>
                </c:pt>
                <c:pt idx="163">
                  <c:v>4.2671525594229494E-2</c:v>
                </c:pt>
                <c:pt idx="164">
                  <c:v>0</c:v>
                </c:pt>
                <c:pt idx="165">
                  <c:v>3.6838660023086306E-2</c:v>
                </c:pt>
                <c:pt idx="166">
                  <c:v>0</c:v>
                </c:pt>
                <c:pt idx="167">
                  <c:v>0</c:v>
                </c:pt>
                <c:pt idx="168">
                  <c:v>3.3445499399744262E-2</c:v>
                </c:pt>
                <c:pt idx="169">
                  <c:v>0</c:v>
                </c:pt>
                <c:pt idx="170">
                  <c:v>2.7248079152025498E-2</c:v>
                </c:pt>
                <c:pt idx="171">
                  <c:v>0</c:v>
                </c:pt>
                <c:pt idx="172">
                  <c:v>0</c:v>
                </c:pt>
                <c:pt idx="173">
                  <c:v>2.2106936507334845E-2</c:v>
                </c:pt>
                <c:pt idx="174">
                  <c:v>0</c:v>
                </c:pt>
                <c:pt idx="175">
                  <c:v>0</c:v>
                </c:pt>
                <c:pt idx="176">
                  <c:v>1.8601607349830941E-2</c:v>
                </c:pt>
                <c:pt idx="177">
                  <c:v>0</c:v>
                </c:pt>
                <c:pt idx="178">
                  <c:v>1.6012338187103296E-2</c:v>
                </c:pt>
                <c:pt idx="179">
                  <c:v>0</c:v>
                </c:pt>
                <c:pt idx="180">
                  <c:v>0</c:v>
                </c:pt>
                <c:pt idx="181">
                  <c:v>1.2366800675413561E-2</c:v>
                </c:pt>
                <c:pt idx="182">
                  <c:v>0</c:v>
                </c:pt>
                <c:pt idx="183">
                  <c:v>9.6840561918733609E-3</c:v>
                </c:pt>
                <c:pt idx="184">
                  <c:v>0</c:v>
                </c:pt>
                <c:pt idx="185">
                  <c:v>0</c:v>
                </c:pt>
                <c:pt idx="186">
                  <c:v>6.8610941000813172E-3</c:v>
                </c:pt>
                <c:pt idx="187">
                  <c:v>0</c:v>
                </c:pt>
                <c:pt idx="188">
                  <c:v>0</c:v>
                </c:pt>
                <c:pt idx="189">
                  <c:v>4.8139836488797104E-3</c:v>
                </c:pt>
                <c:pt idx="190">
                  <c:v>0</c:v>
                </c:pt>
                <c:pt idx="191">
                  <c:v>3.4959825508292532E-3</c:v>
                </c:pt>
                <c:pt idx="192">
                  <c:v>0</c:v>
                </c:pt>
                <c:pt idx="193">
                  <c:v>0</c:v>
                </c:pt>
                <c:pt idx="194">
                  <c:v>1.6919023813006862E-3</c:v>
                </c:pt>
                <c:pt idx="195">
                  <c:v>0</c:v>
                </c:pt>
                <c:pt idx="196">
                  <c:v>6.9171367238651848E-4</c:v>
                </c:pt>
                <c:pt idx="197">
                  <c:v>0</c:v>
                </c:pt>
                <c:pt idx="198">
                  <c:v>0</c:v>
                </c:pt>
                <c:pt idx="199">
                  <c:v>7.5714917317511296E-4</c:v>
                </c:pt>
                <c:pt idx="200">
                  <c:v>0</c:v>
                </c:pt>
                <c:pt idx="201">
                  <c:v>2.5238614241370914E-4</c:v>
                </c:pt>
                <c:pt idx="202">
                  <c:v>0</c:v>
                </c:pt>
                <c:pt idx="203">
                  <c:v>0</c:v>
                </c:pt>
                <c:pt idx="204">
                  <c:v>6.5435500788594485E-5</c:v>
                </c:pt>
                <c:pt idx="205">
                  <c:v>0</c:v>
                </c:pt>
                <c:pt idx="206">
                  <c:v>0</c:v>
                </c:pt>
                <c:pt idx="207">
                  <c:v>1.8693213349308566E-5</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 , 91.8)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68.954388826122965</c:v>
                </c:pt>
              </c:numCache>
            </c:numRef>
          </c:xVal>
          <c:yVal>
            <c:numRef>
              <c:f>info!$W$20:$W$21</c:f>
              <c:numCache>
                <c:formatCode>General</c:formatCode>
                <c:ptCount val="2"/>
                <c:pt idx="0">
                  <c:v>50</c:v>
                </c:pt>
                <c:pt idx="1">
                  <c:v>91.83906989744699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63.054100000000005</c:v>
                      </c:pt>
                    </c:numCache>
                  </c:numRef>
                </c:xVal>
                <c:yVal>
                  <c:numRef>
                    <c:extLst>
                      <c:ext uri="{02D57815-91ED-43cb-92C2-25804820EDAC}">
                        <c15:formulaRef>
                          <c15:sqref>info!$W$18</c15:sqref>
                        </c15:formulaRef>
                      </c:ext>
                    </c:extLst>
                    <c:numCache>
                      <c:formatCode>General</c:formatCode>
                      <c:ptCount val="1"/>
                      <c:pt idx="0">
                        <c:v>70.279600000000002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 , 91.8)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68.954388826122965</c:v>
                </c:pt>
              </c:numCache>
            </c:numRef>
          </c:xVal>
          <c:yVal>
            <c:numRef>
              <c:f>info!$W$20:$W$21</c:f>
              <c:numCache>
                <c:formatCode>General</c:formatCode>
                <c:ptCount val="2"/>
                <c:pt idx="0">
                  <c:v>50</c:v>
                </c:pt>
                <c:pt idx="1">
                  <c:v>91.83906989744699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0.44478226748546651</c:v>
                </c:pt>
                <c:pt idx="1">
                  <c:v>0.1553399897484842</c:v>
                </c:pt>
                <c:pt idx="2">
                  <c:v>0.39987774276604932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3.4321788177730458E-5</c:v>
                </c:pt>
                <c:pt idx="17">
                  <c:v>0</c:v>
                </c:pt>
                <c:pt idx="18">
                  <c:v>0</c:v>
                </c:pt>
                <c:pt idx="19">
                  <c:v>2.6885356378339805E-4</c:v>
                </c:pt>
                <c:pt idx="20">
                  <c:v>0</c:v>
                </c:pt>
                <c:pt idx="21">
                  <c:v>0</c:v>
                </c:pt>
                <c:pt idx="22">
                  <c:v>0</c:v>
                </c:pt>
                <c:pt idx="23">
                  <c:v>0</c:v>
                </c:pt>
                <c:pt idx="24">
                  <c:v>6.8643463093633549E-5</c:v>
                </c:pt>
                <c:pt idx="25">
                  <c:v>0</c:v>
                </c:pt>
                <c:pt idx="26">
                  <c:v>4.0042076768866586E-4</c:v>
                </c:pt>
                <c:pt idx="27">
                  <c:v>0</c:v>
                </c:pt>
                <c:pt idx="28">
                  <c:v>0</c:v>
                </c:pt>
                <c:pt idx="29">
                  <c:v>1.7732894632522002E-4</c:v>
                </c:pt>
                <c:pt idx="30">
                  <c:v>0</c:v>
                </c:pt>
                <c:pt idx="31">
                  <c:v>9.1524617458178066E-5</c:v>
                </c:pt>
                <c:pt idx="32">
                  <c:v>0</c:v>
                </c:pt>
                <c:pt idx="33">
                  <c:v>0</c:v>
                </c:pt>
                <c:pt idx="34">
                  <c:v>4.4618307641775489E-4</c:v>
                </c:pt>
                <c:pt idx="35">
                  <c:v>0</c:v>
                </c:pt>
                <c:pt idx="36">
                  <c:v>0</c:v>
                </c:pt>
                <c:pt idx="37">
                  <c:v>5.2054682810252458E-4</c:v>
                </c:pt>
                <c:pt idx="38">
                  <c:v>0</c:v>
                </c:pt>
                <c:pt idx="39">
                  <c:v>1.4472369777213986E-3</c:v>
                </c:pt>
                <c:pt idx="40">
                  <c:v>0</c:v>
                </c:pt>
                <c:pt idx="41">
                  <c:v>0</c:v>
                </c:pt>
                <c:pt idx="42">
                  <c:v>1.1383379959452266E-3</c:v>
                </c:pt>
                <c:pt idx="43">
                  <c:v>0</c:v>
                </c:pt>
                <c:pt idx="44">
                  <c:v>2.1451110532217325E-3</c:v>
                </c:pt>
                <c:pt idx="45">
                  <c:v>0</c:v>
                </c:pt>
                <c:pt idx="46">
                  <c:v>0</c:v>
                </c:pt>
                <c:pt idx="47">
                  <c:v>1.3614298173086725E-3</c:v>
                </c:pt>
                <c:pt idx="48">
                  <c:v>0</c:v>
                </c:pt>
                <c:pt idx="49">
                  <c:v>1.092574554597864E-3</c:v>
                </c:pt>
                <c:pt idx="50">
                  <c:v>0</c:v>
                </c:pt>
                <c:pt idx="51">
                  <c:v>0</c:v>
                </c:pt>
                <c:pt idx="52">
                  <c:v>1.4129129809380345E-3</c:v>
                </c:pt>
                <c:pt idx="53">
                  <c:v>0</c:v>
                </c:pt>
                <c:pt idx="54">
                  <c:v>0</c:v>
                </c:pt>
                <c:pt idx="55">
                  <c:v>4.5361928169349083E-3</c:v>
                </c:pt>
                <c:pt idx="56">
                  <c:v>0</c:v>
                </c:pt>
                <c:pt idx="57">
                  <c:v>2.62561302964062E-3</c:v>
                </c:pt>
                <c:pt idx="58">
                  <c:v>0</c:v>
                </c:pt>
                <c:pt idx="59">
                  <c:v>0</c:v>
                </c:pt>
                <c:pt idx="60">
                  <c:v>1.0010533349945068E-3</c:v>
                </c:pt>
                <c:pt idx="61">
                  <c:v>0</c:v>
                </c:pt>
                <c:pt idx="62">
                  <c:v>2.3338788778018145E-3</c:v>
                </c:pt>
                <c:pt idx="63">
                  <c:v>0</c:v>
                </c:pt>
                <c:pt idx="64">
                  <c:v>0</c:v>
                </c:pt>
                <c:pt idx="65">
                  <c:v>2.0707490004643735E-3</c:v>
                </c:pt>
                <c:pt idx="66">
                  <c:v>0</c:v>
                </c:pt>
                <c:pt idx="67">
                  <c:v>2.9688303451087879E-3</c:v>
                </c:pt>
                <c:pt idx="68">
                  <c:v>0</c:v>
                </c:pt>
                <c:pt idx="69">
                  <c:v>0</c:v>
                </c:pt>
                <c:pt idx="70">
                  <c:v>2.1908744945690955E-3</c:v>
                </c:pt>
                <c:pt idx="71">
                  <c:v>0</c:v>
                </c:pt>
                <c:pt idx="72">
                  <c:v>0</c:v>
                </c:pt>
                <c:pt idx="73">
                  <c:v>3.3978548209896817E-3</c:v>
                </c:pt>
                <c:pt idx="74">
                  <c:v>0</c:v>
                </c:pt>
                <c:pt idx="75">
                  <c:v>9.1067039675618126E-3</c:v>
                </c:pt>
                <c:pt idx="76">
                  <c:v>0</c:v>
                </c:pt>
                <c:pt idx="77">
                  <c:v>0</c:v>
                </c:pt>
                <c:pt idx="78">
                  <c:v>1.6331449411604804E-2</c:v>
                </c:pt>
                <c:pt idx="79">
                  <c:v>0</c:v>
                </c:pt>
                <c:pt idx="80">
                  <c:v>2.5781393347000262E-2</c:v>
                </c:pt>
                <c:pt idx="81">
                  <c:v>0</c:v>
                </c:pt>
                <c:pt idx="82">
                  <c:v>0</c:v>
                </c:pt>
                <c:pt idx="83">
                  <c:v>4.2095626960845386E-2</c:v>
                </c:pt>
                <c:pt idx="84">
                  <c:v>0</c:v>
                </c:pt>
                <c:pt idx="85">
                  <c:v>0</c:v>
                </c:pt>
                <c:pt idx="86">
                  <c:v>5.3004269970891707E-2</c:v>
                </c:pt>
                <c:pt idx="87">
                  <c:v>0</c:v>
                </c:pt>
                <c:pt idx="88">
                  <c:v>6.2889195954287533E-2</c:v>
                </c:pt>
                <c:pt idx="89">
                  <c:v>0</c:v>
                </c:pt>
                <c:pt idx="90">
                  <c:v>0</c:v>
                </c:pt>
                <c:pt idx="91">
                  <c:v>8.2234882377592286E-2</c:v>
                </c:pt>
                <c:pt idx="92">
                  <c:v>0</c:v>
                </c:pt>
                <c:pt idx="93">
                  <c:v>0.10893182770610821</c:v>
                </c:pt>
                <c:pt idx="94">
                  <c:v>0</c:v>
                </c:pt>
                <c:pt idx="95">
                  <c:v>0</c:v>
                </c:pt>
                <c:pt idx="96">
                  <c:v>0.13415806820627244</c:v>
                </c:pt>
                <c:pt idx="97">
                  <c:v>0</c:v>
                </c:pt>
                <c:pt idx="98">
                  <c:v>0.15598645388544699</c:v>
                </c:pt>
                <c:pt idx="99">
                  <c:v>0</c:v>
                </c:pt>
                <c:pt idx="100">
                  <c:v>0</c:v>
                </c:pt>
                <c:pt idx="101">
                  <c:v>0.1743716800126853</c:v>
                </c:pt>
                <c:pt idx="102">
                  <c:v>0</c:v>
                </c:pt>
                <c:pt idx="103">
                  <c:v>0</c:v>
                </c:pt>
                <c:pt idx="104">
                  <c:v>0.22768458846315026</c:v>
                </c:pt>
                <c:pt idx="105">
                  <c:v>0</c:v>
                </c:pt>
                <c:pt idx="106">
                  <c:v>0.28770203078456469</c:v>
                </c:pt>
                <c:pt idx="107">
                  <c:v>0</c:v>
                </c:pt>
                <c:pt idx="108">
                  <c:v>0</c:v>
                </c:pt>
                <c:pt idx="109">
                  <c:v>0.39909900216330085</c:v>
                </c:pt>
                <c:pt idx="110">
                  <c:v>0</c:v>
                </c:pt>
                <c:pt idx="111">
                  <c:v>0.45953438062769697</c:v>
                </c:pt>
                <c:pt idx="112">
                  <c:v>0</c:v>
                </c:pt>
                <c:pt idx="113">
                  <c:v>0</c:v>
                </c:pt>
                <c:pt idx="114">
                  <c:v>0.53050027749147699</c:v>
                </c:pt>
                <c:pt idx="115">
                  <c:v>0</c:v>
                </c:pt>
                <c:pt idx="116">
                  <c:v>0.58338902039845508</c:v>
                </c:pt>
                <c:pt idx="117">
                  <c:v>0</c:v>
                </c:pt>
                <c:pt idx="118">
                  <c:v>0</c:v>
                </c:pt>
                <c:pt idx="119">
                  <c:v>0.55083587228596342</c:v>
                </c:pt>
                <c:pt idx="120">
                  <c:v>0</c:v>
                </c:pt>
                <c:pt idx="121">
                  <c:v>0</c:v>
                </c:pt>
                <c:pt idx="122">
                  <c:v>0.55686479935667277</c:v>
                </c:pt>
                <c:pt idx="123">
                  <c:v>0</c:v>
                </c:pt>
                <c:pt idx="124">
                  <c:v>0.62515431923978659</c:v>
                </c:pt>
                <c:pt idx="125">
                  <c:v>0</c:v>
                </c:pt>
                <c:pt idx="126">
                  <c:v>0</c:v>
                </c:pt>
                <c:pt idx="127">
                  <c:v>0.65284683603085247</c:v>
                </c:pt>
                <c:pt idx="128">
                  <c:v>0</c:v>
                </c:pt>
                <c:pt idx="129">
                  <c:v>0.68263469662819543</c:v>
                </c:pt>
                <c:pt idx="130">
                  <c:v>0</c:v>
                </c:pt>
                <c:pt idx="131">
                  <c:v>0</c:v>
                </c:pt>
                <c:pt idx="132">
                  <c:v>0.73902209738251912</c:v>
                </c:pt>
                <c:pt idx="133">
                  <c:v>0</c:v>
                </c:pt>
                <c:pt idx="134">
                  <c:v>0.72275203588134684</c:v>
                </c:pt>
                <c:pt idx="135">
                  <c:v>0</c:v>
                </c:pt>
                <c:pt idx="136">
                  <c:v>0</c:v>
                </c:pt>
                <c:pt idx="137">
                  <c:v>0.7534743065544619</c:v>
                </c:pt>
                <c:pt idx="138">
                  <c:v>0</c:v>
                </c:pt>
                <c:pt idx="139">
                  <c:v>0</c:v>
                </c:pt>
                <c:pt idx="140">
                  <c:v>0.73507492269880281</c:v>
                </c:pt>
                <c:pt idx="141">
                  <c:v>0</c:v>
                </c:pt>
                <c:pt idx="142">
                  <c:v>0.82366266097337204</c:v>
                </c:pt>
                <c:pt idx="143">
                  <c:v>0</c:v>
                </c:pt>
                <c:pt idx="144">
                  <c:v>0</c:v>
                </c:pt>
                <c:pt idx="145">
                  <c:v>0.93592778425887124</c:v>
                </c:pt>
                <c:pt idx="146">
                  <c:v>0</c:v>
                </c:pt>
                <c:pt idx="147">
                  <c:v>0.96193269982217888</c:v>
                </c:pt>
                <c:pt idx="148">
                  <c:v>0</c:v>
                </c:pt>
                <c:pt idx="149">
                  <c:v>0</c:v>
                </c:pt>
                <c:pt idx="150">
                  <c:v>0.97541652037013959</c:v>
                </c:pt>
                <c:pt idx="151">
                  <c:v>0</c:v>
                </c:pt>
                <c:pt idx="152">
                  <c:v>0.97505974561393571</c:v>
                </c:pt>
                <c:pt idx="153">
                  <c:v>0</c:v>
                </c:pt>
                <c:pt idx="154">
                  <c:v>0</c:v>
                </c:pt>
                <c:pt idx="155">
                  <c:v>0.98339581610809701</c:v>
                </c:pt>
                <c:pt idx="156">
                  <c:v>0</c:v>
                </c:pt>
                <c:pt idx="157">
                  <c:v>0</c:v>
                </c:pt>
                <c:pt idx="158">
                  <c:v>0.95626394536249437</c:v>
                </c:pt>
                <c:pt idx="159">
                  <c:v>0</c:v>
                </c:pt>
                <c:pt idx="160">
                  <c:v>0.93153322535705796</c:v>
                </c:pt>
                <c:pt idx="161">
                  <c:v>0</c:v>
                </c:pt>
                <c:pt idx="162">
                  <c:v>0</c:v>
                </c:pt>
                <c:pt idx="163">
                  <c:v>0.91995220350885143</c:v>
                </c:pt>
                <c:pt idx="164">
                  <c:v>0</c:v>
                </c:pt>
                <c:pt idx="165">
                  <c:v>0.98397911451903353</c:v>
                </c:pt>
                <c:pt idx="166">
                  <c:v>0</c:v>
                </c:pt>
                <c:pt idx="167">
                  <c:v>0</c:v>
                </c:pt>
                <c:pt idx="168">
                  <c:v>1</c:v>
                </c:pt>
                <c:pt idx="169">
                  <c:v>0</c:v>
                </c:pt>
                <c:pt idx="170">
                  <c:v>0</c:v>
                </c:pt>
                <c:pt idx="171">
                  <c:v>0.95193734355710091</c:v>
                </c:pt>
                <c:pt idx="172">
                  <c:v>0</c:v>
                </c:pt>
                <c:pt idx="173">
                  <c:v>0.94597977143763234</c:v>
                </c:pt>
                <c:pt idx="174">
                  <c:v>0</c:v>
                </c:pt>
                <c:pt idx="175">
                  <c:v>0</c:v>
                </c:pt>
                <c:pt idx="176">
                  <c:v>0.94733891336602827</c:v>
                </c:pt>
                <c:pt idx="177">
                  <c:v>0</c:v>
                </c:pt>
                <c:pt idx="178">
                  <c:v>0.91355291026265406</c:v>
                </c:pt>
                <c:pt idx="179">
                  <c:v>0</c:v>
                </c:pt>
                <c:pt idx="180">
                  <c:v>0</c:v>
                </c:pt>
                <c:pt idx="181">
                  <c:v>0.80405703865626166</c:v>
                </c:pt>
                <c:pt idx="182">
                  <c:v>0</c:v>
                </c:pt>
                <c:pt idx="183">
                  <c:v>0.68619678109886628</c:v>
                </c:pt>
                <c:pt idx="184">
                  <c:v>0</c:v>
                </c:pt>
                <c:pt idx="185">
                  <c:v>0</c:v>
                </c:pt>
                <c:pt idx="186">
                  <c:v>0.64670804498759782</c:v>
                </c:pt>
                <c:pt idx="187">
                  <c:v>0</c:v>
                </c:pt>
                <c:pt idx="188">
                  <c:v>0</c:v>
                </c:pt>
                <c:pt idx="189">
                  <c:v>0.49855817693762666</c:v>
                </c:pt>
                <c:pt idx="190">
                  <c:v>0</c:v>
                </c:pt>
                <c:pt idx="191">
                  <c:v>0.41084312104291487</c:v>
                </c:pt>
                <c:pt idx="192">
                  <c:v>0</c:v>
                </c:pt>
                <c:pt idx="193">
                  <c:v>0</c:v>
                </c:pt>
                <c:pt idx="194">
                  <c:v>0.32662898823209613</c:v>
                </c:pt>
                <c:pt idx="195">
                  <c:v>0</c:v>
                </c:pt>
                <c:pt idx="196">
                  <c:v>0.30342163980473658</c:v>
                </c:pt>
                <c:pt idx="197">
                  <c:v>0</c:v>
                </c:pt>
                <c:pt idx="198">
                  <c:v>0</c:v>
                </c:pt>
                <c:pt idx="199">
                  <c:v>0.26599370264239841</c:v>
                </c:pt>
                <c:pt idx="200">
                  <c:v>0</c:v>
                </c:pt>
                <c:pt idx="201">
                  <c:v>0.23671155610424618</c:v>
                </c:pt>
                <c:pt idx="202">
                  <c:v>0</c:v>
                </c:pt>
                <c:pt idx="203">
                  <c:v>0</c:v>
                </c:pt>
                <c:pt idx="204">
                  <c:v>0.18535467941239764</c:v>
                </c:pt>
                <c:pt idx="205">
                  <c:v>0</c:v>
                </c:pt>
                <c:pt idx="206">
                  <c:v>0</c:v>
                </c:pt>
                <c:pt idx="207">
                  <c:v>0.11720900205003908</c:v>
                </c:pt>
                <c:pt idx="208">
                  <c:v>0</c:v>
                </c:pt>
                <c:pt idx="209">
                  <c:v>9.1902345652444747E-2</c:v>
                </c:pt>
                <c:pt idx="210">
                  <c:v>0</c:v>
                </c:pt>
                <c:pt idx="211">
                  <c:v>0</c:v>
                </c:pt>
                <c:pt idx="212">
                  <c:v>6.7796830934070296E-2</c:v>
                </c:pt>
                <c:pt idx="213">
                  <c:v>0</c:v>
                </c:pt>
                <c:pt idx="214">
                  <c:v>4.0162190936788578E-2</c:v>
                </c:pt>
                <c:pt idx="215">
                  <c:v>0</c:v>
                </c:pt>
                <c:pt idx="216">
                  <c:v>0</c:v>
                </c:pt>
                <c:pt idx="217">
                  <c:v>1.4581044500571972E-2</c:v>
                </c:pt>
                <c:pt idx="218">
                  <c:v>0</c:v>
                </c:pt>
                <c:pt idx="219">
                  <c:v>4.2673375542241002E-3</c:v>
                </c:pt>
                <c:pt idx="220">
                  <c:v>0</c:v>
                </c:pt>
                <c:pt idx="221">
                  <c:v>0</c:v>
                </c:pt>
                <c:pt idx="222">
                  <c:v>1.9963812846156459E-3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extLst xmlns:c15="http://schemas.microsoft.com/office/drawing/2012/chart"/>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5.0548700000000002</c:v>
                </c:pt>
              </c:numCache>
            </c:numRef>
          </c:xVal>
          <c:yVal>
            <c:numRef>
              <c:f>[0]!FT_PH01</c:f>
              <c:numCache>
                <c:formatCode>0.00</c:formatCode>
                <c:ptCount val="1"/>
                <c:pt idx="0">
                  <c:v>42.298200000000001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5.0548700000000002</c:v>
                </c:pt>
              </c:numCache>
            </c:numRef>
          </c:xVal>
          <c:yVal>
            <c:numRef>
              <c:f>[0]!FT_PH02</c:f>
              <c:numCache>
                <c:formatCode>0.00</c:formatCode>
                <c:ptCount val="1"/>
                <c:pt idx="0">
                  <c:v>42.298200000000001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5.0548700000000002</c:v>
                </c:pt>
              </c:numCache>
            </c:numRef>
          </c:xVal>
          <c:yVal>
            <c:numRef>
              <c:f>[0]!FT_PH03</c:f>
              <c:numCache>
                <c:formatCode>0.00</c:formatCode>
                <c:ptCount val="1"/>
                <c:pt idx="0">
                  <c:v>42.298200000000001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5.0548700000000002</c:v>
                </c:pt>
              </c:numCache>
            </c:numRef>
          </c:xVal>
          <c:yVal>
            <c:numRef>
              <c:f>[0]!FT_PH04</c:f>
              <c:numCache>
                <c:formatCode>0.00</c:formatCode>
                <c:ptCount val="1"/>
                <c:pt idx="0">
                  <c:v>42.298200000000001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5.0548700000000002</c:v>
                </c:pt>
              </c:numCache>
            </c:numRef>
          </c:xVal>
          <c:yVal>
            <c:numRef>
              <c:f>[0]!FT_PH05</c:f>
              <c:numCache>
                <c:formatCode>0.00</c:formatCode>
                <c:ptCount val="1"/>
                <c:pt idx="0">
                  <c:v>42.298200000000001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5.0548700000000002</c:v>
                </c:pt>
              </c:numCache>
            </c:numRef>
          </c:xVal>
          <c:yVal>
            <c:numRef>
              <c:f>[0]!FT_PH06</c:f>
              <c:numCache>
                <c:formatCode>0.00</c:formatCode>
                <c:ptCount val="1"/>
                <c:pt idx="0">
                  <c:v>42.298200000000001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5.0548700000000002</c:v>
                </c:pt>
              </c:numCache>
            </c:numRef>
          </c:xVal>
          <c:yVal>
            <c:numRef>
              <c:f>[0]!FT_PH07</c:f>
              <c:numCache>
                <c:formatCode>0.00</c:formatCode>
                <c:ptCount val="1"/>
                <c:pt idx="0">
                  <c:v>42.298200000000001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5.0548700000000002</c:v>
                </c:pt>
              </c:numCache>
            </c:numRef>
          </c:xVal>
          <c:yVal>
            <c:numRef>
              <c:f>[0]!FT_PH08</c:f>
              <c:numCache>
                <c:formatCode>0.00</c:formatCode>
                <c:ptCount val="1"/>
                <c:pt idx="0">
                  <c:v>42.298200000000001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5.0548700000000002</c:v>
                </c:pt>
              </c:numCache>
            </c:numRef>
          </c:xVal>
          <c:yVal>
            <c:numRef>
              <c:f>[0]!FT_PH09</c:f>
              <c:numCache>
                <c:formatCode>0.00</c:formatCode>
                <c:ptCount val="1"/>
                <c:pt idx="0">
                  <c:v>42.298200000000001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5.0548700000000002</c:v>
                </c:pt>
              </c:numCache>
            </c:numRef>
          </c:xVal>
          <c:yVal>
            <c:numRef>
              <c:f>[0]!FT_PH10</c:f>
              <c:numCache>
                <c:formatCode>0.00</c:formatCode>
                <c:ptCount val="1"/>
                <c:pt idx="0">
                  <c:v>42.298200000000001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5.0548700000000002</c:v>
                </c:pt>
              </c:numCache>
            </c:numRef>
          </c:xVal>
          <c:yVal>
            <c:numRef>
              <c:f>[0]!FT_PH11</c:f>
              <c:numCache>
                <c:formatCode>0.00</c:formatCode>
                <c:ptCount val="1"/>
                <c:pt idx="0">
                  <c:v>42.298200000000001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5.0548700000000002</c:v>
                </c:pt>
              </c:numCache>
            </c:numRef>
          </c:xVal>
          <c:yVal>
            <c:numRef>
              <c:f>[0]!FT_PH12</c:f>
              <c:numCache>
                <c:formatCode>0.00</c:formatCode>
                <c:ptCount val="1"/>
                <c:pt idx="0">
                  <c:v>42.298200000000001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5.0548700000000002</c:v>
                </c:pt>
              </c:numCache>
            </c:numRef>
          </c:xVal>
          <c:yVal>
            <c:numRef>
              <c:f>[0]!FT_PH13</c:f>
              <c:numCache>
                <c:formatCode>0.00</c:formatCode>
                <c:ptCount val="1"/>
                <c:pt idx="0">
                  <c:v>42.298200000000001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5.0548700000000002</c:v>
                </c:pt>
              </c:numCache>
            </c:numRef>
          </c:xVal>
          <c:yVal>
            <c:numRef>
              <c:f>[0]!FT_PH14</c:f>
              <c:numCache>
                <c:formatCode>0.00</c:formatCode>
                <c:ptCount val="1"/>
                <c:pt idx="0">
                  <c:v>42.298200000000001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5.0548700000000002</c:v>
                </c:pt>
              </c:numCache>
            </c:numRef>
          </c:xVal>
          <c:yVal>
            <c:numRef>
              <c:f>[0]!FT_PH15</c:f>
              <c:numCache>
                <c:formatCode>0.00</c:formatCode>
                <c:ptCount val="1"/>
                <c:pt idx="0">
                  <c:v>42.298200000000001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5.0548700000000002</c:v>
                </c:pt>
              </c:numCache>
            </c:numRef>
          </c:xVal>
          <c:yVal>
            <c:numRef>
              <c:f>[0]!FT_PH16</c:f>
              <c:numCache>
                <c:formatCode>0.00</c:formatCode>
                <c:ptCount val="1"/>
                <c:pt idx="0">
                  <c:v>42.298200000000001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5.0548700000000002</c:v>
                </c:pt>
              </c:numCache>
            </c:numRef>
          </c:xVal>
          <c:yVal>
            <c:numRef>
              <c:f>[0]!FT_PH17</c:f>
              <c:numCache>
                <c:formatCode>0.00</c:formatCode>
                <c:ptCount val="1"/>
                <c:pt idx="0">
                  <c:v>42.298200000000001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5.0548700000000002</c:v>
                </c:pt>
              </c:numCache>
            </c:numRef>
          </c:xVal>
          <c:yVal>
            <c:numRef>
              <c:f>[0]!FT_PH18</c:f>
              <c:numCache>
                <c:formatCode>0.00</c:formatCode>
                <c:ptCount val="1"/>
                <c:pt idx="0">
                  <c:v>42.298200000000001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5.0548700000000002</c:v>
                </c:pt>
              </c:numCache>
            </c:numRef>
          </c:xVal>
          <c:yVal>
            <c:numRef>
              <c:f>[0]!FT_PH19</c:f>
              <c:numCache>
                <c:formatCode>0.00</c:formatCode>
                <c:ptCount val="1"/>
                <c:pt idx="0">
                  <c:v>42.298200000000001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5.0548700000000002</c:v>
                </c:pt>
              </c:numCache>
            </c:numRef>
          </c:xVal>
          <c:yVal>
            <c:numRef>
              <c:f>[0]!FT_PH20</c:f>
              <c:numCache>
                <c:formatCode>0.00</c:formatCode>
                <c:ptCount val="1"/>
                <c:pt idx="0">
                  <c:v>42.298200000000001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5.0548700000000002</c:v>
                </c:pt>
              </c:numCache>
            </c:numRef>
          </c:xVal>
          <c:yVal>
            <c:numRef>
              <c:f>[0]!FT_PH21</c:f>
              <c:numCache>
                <c:formatCode>0.00</c:formatCode>
                <c:ptCount val="1"/>
                <c:pt idx="0">
                  <c:v>42.298200000000001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5.0548700000000002</c:v>
                </c:pt>
              </c:numCache>
            </c:numRef>
          </c:xVal>
          <c:yVal>
            <c:numRef>
              <c:f>[0]!FT_PH22</c:f>
              <c:numCache>
                <c:formatCode>0.00</c:formatCode>
                <c:ptCount val="1"/>
                <c:pt idx="0">
                  <c:v>42.298200000000001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5.0548700000000002</c:v>
                </c:pt>
              </c:numCache>
            </c:numRef>
          </c:xVal>
          <c:yVal>
            <c:numRef>
              <c:f>[0]!FT_PH23</c:f>
              <c:numCache>
                <c:formatCode>0.00</c:formatCode>
                <c:ptCount val="1"/>
                <c:pt idx="0">
                  <c:v>42.298200000000001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5.0548700000000002</c:v>
                </c:pt>
              </c:numCache>
            </c:numRef>
          </c:xVal>
          <c:yVal>
            <c:numRef>
              <c:f>[0]!FT_PH24</c:f>
              <c:numCache>
                <c:formatCode>0.00</c:formatCode>
                <c:ptCount val="1"/>
                <c:pt idx="0">
                  <c:v>42.298200000000001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5.0548700000000002</c:v>
                </c:pt>
              </c:numCache>
            </c:numRef>
          </c:xVal>
          <c:yVal>
            <c:numRef>
              <c:f>info!$H$2</c:f>
              <c:numCache>
                <c:formatCode>0.00</c:formatCode>
                <c:ptCount val="1"/>
                <c:pt idx="0">
                  <c:v>42.298200000000001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0.17015631859441011</c:v>
                </c:pt>
                <c:pt idx="1">
                  <c:v>0.46096729778079243</c:v>
                </c:pt>
                <c:pt idx="2">
                  <c:v>0.36887638362479747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5.0548700000000002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5.0548700000000002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5.0548700000000002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5.0548700000000002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5.0548700000000002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5.0548700000000002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5.0548700000000002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5.0548700000000002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5.0548700000000002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5.0548700000000002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5.0548700000000002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5.0548700000000002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5.0548700000000002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5.0548700000000002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5.0548700000000002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5.0548700000000002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5.0548700000000002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5.0548700000000002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5.0548700000000002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5.0548700000000002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5.0548700000000002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5.0548700000000002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5.0548700000000002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5.0548700000000002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42.298200000000001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42.298200000000001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42.298200000000001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42.298200000000001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42.298200000000001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42.298200000000001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42.298200000000001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42.298200000000001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42.298200000000001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42.298200000000001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42.298200000000001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42.298200000000001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42.298200000000001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42.298200000000001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42.298200000000001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42.298200000000001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42.298200000000001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42.298200000000001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42.298200000000001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42.298200000000001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42.298200000000001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42.298200000000001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42.298200000000001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42.298200000000001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87.34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2.8940299999999999</c:v>
                </c:pt>
                <c:pt idx="1">
                  <c:v>2.8940299999999999</c:v>
                </c:pt>
                <c:pt idx="2">
                  <c:v>0</c:v>
                </c:pt>
              </c:numCache>
            </c:numRef>
          </c:xVal>
          <c:yVal>
            <c:numRef>
              <c:f>'R4'!$I$5:$I$7</c:f>
              <c:numCache>
                <c:formatCode>0.0_ </c:formatCode>
                <c:ptCount val="3"/>
                <c:pt idx="0">
                  <c:v>0</c:v>
                </c:pt>
                <c:pt idx="1">
                  <c:v>0.12588999311163912</c:v>
                </c:pt>
                <c:pt idx="2">
                  <c:v>0.12588999311163912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JT3k%5e1%5e7%5e\2025-07-16%2013_58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JT3k%5e1%5e7%5e\2025-07-16%2013_58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3732415-A615-BAB8-E8B0-A2932CDF0D1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6415F14-2B69-A247-4FD5-47E856234CF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45854.582511574074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JT3k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45854.582511574074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JT3k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1.6549407485955576</v>
      </c>
      <c r="I20" s="862"/>
      <c r="J20" s="311" t="str">
        <f>lang!B174</f>
        <v>정보량</v>
      </c>
      <c r="K20" s="236">
        <f ca="1">info!N9</f>
        <v>50.443266666666702</v>
      </c>
      <c r="L20" s="312" t="str">
        <f>lang!B175</f>
        <v>에너지</v>
      </c>
      <c r="M20" s="863">
        <f ca="1">info!M9</f>
        <v>5.6223675757575764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39.287700000000001</v>
      </c>
      <c r="N32" s="816"/>
      <c r="O32" s="817">
        <f>Measurement!N7</f>
        <v>47.129300000000001</v>
      </c>
      <c r="P32" s="818"/>
      <c r="Q32" s="819">
        <f>Measurement!T7</f>
        <v>67.022300000000001</v>
      </c>
      <c r="R32" s="820"/>
    </row>
    <row r="33" spans="3:18" ht="12.75" customHeight="1">
      <c r="C33" s="77"/>
      <c r="I33" s="502">
        <f>Measurement!L8</f>
        <v>1</v>
      </c>
      <c r="J33" s="139" t="str">
        <f>lang!B15</f>
        <v>스트레스</v>
      </c>
      <c r="K33" s="90" t="s">
        <v>226</v>
      </c>
      <c r="L33" s="504" t="str">
        <f>Measurement!Y8</f>
        <v>매우 낮음</v>
      </c>
      <c r="M33" s="792">
        <f>Measurement!R8</f>
        <v>14.4611</v>
      </c>
      <c r="N33" s="793"/>
      <c r="O33" s="806">
        <f>Measurement!N8</f>
        <v>16.334099999999999</v>
      </c>
      <c r="P33" s="807"/>
      <c r="Q33" s="792">
        <f>Measurement!T8</f>
        <v>65.049499999999995</v>
      </c>
      <c r="R33" s="808"/>
    </row>
    <row r="34" spans="3:18" ht="12.75" customHeight="1">
      <c r="C34" s="77"/>
      <c r="I34" s="502">
        <f>Measurement!L9</f>
        <v>1</v>
      </c>
      <c r="J34" s="139" t="str">
        <f>lang!B16</f>
        <v>불안</v>
      </c>
      <c r="K34" s="90" t="s">
        <v>227</v>
      </c>
      <c r="L34" s="504" t="str">
        <f>Measurement!Y9</f>
        <v>매우 낮음</v>
      </c>
      <c r="M34" s="792">
        <f>Measurement!R9</f>
        <v>2.4384000000000001</v>
      </c>
      <c r="N34" s="793"/>
      <c r="O34" s="806">
        <f>Measurement!N9</f>
        <v>8.6685099999999995</v>
      </c>
      <c r="P34" s="807"/>
      <c r="Q34" s="792">
        <f>Measurement!T9</f>
        <v>29.425899999999999</v>
      </c>
      <c r="R34" s="808"/>
    </row>
    <row r="35" spans="3:18" ht="12.75" customHeight="1">
      <c r="C35" s="77"/>
      <c r="I35" s="502">
        <f>Measurement!L10</f>
        <v>3</v>
      </c>
      <c r="J35" s="139" t="str">
        <f>lang!B17</f>
        <v>의심</v>
      </c>
      <c r="K35" s="90" t="s">
        <v>225</v>
      </c>
      <c r="L35" s="504" t="str">
        <f>Measurement!Y10</f>
        <v>보통</v>
      </c>
      <c r="M35" s="792">
        <f>Measurement!R10</f>
        <v>20.815899999999999</v>
      </c>
      <c r="N35" s="793"/>
      <c r="O35" s="806">
        <f>Measurement!N10</f>
        <v>25.2011</v>
      </c>
      <c r="P35" s="807"/>
      <c r="Q35" s="792">
        <f>Measurement!T10</f>
        <v>44.668100000000003</v>
      </c>
      <c r="R35" s="808"/>
    </row>
    <row r="36" spans="3:18" ht="12.75" customHeight="1">
      <c r="C36" s="77"/>
      <c r="I36" s="502">
        <f>Measurement!L11</f>
        <v>4</v>
      </c>
      <c r="J36" s="139" t="str">
        <f>lang!B18</f>
        <v>밸런스</v>
      </c>
      <c r="K36" s="90" t="s">
        <v>2171</v>
      </c>
      <c r="L36" s="504" t="str">
        <f>Measurement!Y11</f>
        <v>높음</v>
      </c>
      <c r="M36" s="792">
        <f>Measurement!R11</f>
        <v>12.576499999999999</v>
      </c>
      <c r="N36" s="793"/>
      <c r="O36" s="806">
        <f>Measurement!N11</f>
        <v>76.233400000000003</v>
      </c>
      <c r="P36" s="807"/>
      <c r="Q36" s="792">
        <f>Measurement!T11</f>
        <v>86.394300000000001</v>
      </c>
      <c r="R36" s="808"/>
    </row>
    <row r="37" spans="3:18" ht="12.75" customHeight="1">
      <c r="C37" s="77"/>
      <c r="I37" s="502">
        <f>Measurement!L12</f>
        <v>5</v>
      </c>
      <c r="J37" s="139" t="str">
        <f>lang!B19</f>
        <v>카리스마</v>
      </c>
      <c r="K37" s="90" t="s">
        <v>229</v>
      </c>
      <c r="L37" s="504" t="str">
        <f>Measurement!Y12</f>
        <v>매우 높음</v>
      </c>
      <c r="M37" s="792">
        <f>Measurement!R12</f>
        <v>55.604300000000002</v>
      </c>
      <c r="N37" s="793"/>
      <c r="O37" s="806">
        <f>Measurement!N12</f>
        <v>80.9298</v>
      </c>
      <c r="P37" s="807"/>
      <c r="Q37" s="792">
        <f>Measurement!T12</f>
        <v>87.719099999999997</v>
      </c>
      <c r="R37" s="808"/>
    </row>
    <row r="38" spans="3:18" ht="12.75" customHeight="1">
      <c r="C38" s="77"/>
      <c r="I38" s="502">
        <f>Measurement!L13</f>
        <v>5</v>
      </c>
      <c r="J38" s="139" t="str">
        <f>lang!B20</f>
        <v>에너지</v>
      </c>
      <c r="K38" s="90" t="s">
        <v>2170</v>
      </c>
      <c r="L38" s="504" t="str">
        <f>Measurement!Y13</f>
        <v>매우 높음</v>
      </c>
      <c r="M38" s="792">
        <f>Measurement!R13</f>
        <v>31.996099999999998</v>
      </c>
      <c r="N38" s="793"/>
      <c r="O38" s="806">
        <f>Measurement!N13</f>
        <v>43.651800000000001</v>
      </c>
      <c r="P38" s="807"/>
      <c r="Q38" s="792">
        <f>Measurement!T13</f>
        <v>56.5304</v>
      </c>
      <c r="R38" s="808"/>
    </row>
    <row r="39" spans="3:18" ht="12.75" customHeight="1">
      <c r="C39" s="77"/>
      <c r="I39" s="502">
        <f>Measurement!L14</f>
        <v>4</v>
      </c>
      <c r="J39" s="139" t="str">
        <f>lang!B21</f>
        <v>자기조절</v>
      </c>
      <c r="K39" s="90" t="s">
        <v>230</v>
      </c>
      <c r="L39" s="504" t="str">
        <f>Measurement!Y14</f>
        <v>높음</v>
      </c>
      <c r="M39" s="792">
        <f>Measurement!R14</f>
        <v>35.149500000000003</v>
      </c>
      <c r="N39" s="793"/>
      <c r="O39" s="806">
        <f>Measurement!N14</f>
        <v>77.876900000000006</v>
      </c>
      <c r="P39" s="807"/>
      <c r="Q39" s="792">
        <f>Measurement!T14</f>
        <v>87.056700000000006</v>
      </c>
      <c r="R39" s="808"/>
    </row>
    <row r="40" spans="3:18" ht="12.75" customHeight="1">
      <c r="C40" s="77"/>
      <c r="I40" s="502">
        <f>Measurement!L15</f>
        <v>4</v>
      </c>
      <c r="J40" s="139" t="str">
        <f>lang!B22</f>
        <v>억제</v>
      </c>
      <c r="K40" s="91" t="s">
        <v>248</v>
      </c>
      <c r="L40" s="504" t="str">
        <f>Measurement!Y15</f>
        <v>높음</v>
      </c>
      <c r="M40" s="792">
        <f>Measurement!R15</f>
        <v>18.405799999999999</v>
      </c>
      <c r="N40" s="793"/>
      <c r="O40" s="806">
        <f>Measurement!N15</f>
        <v>30.863499999999998</v>
      </c>
      <c r="P40" s="807"/>
      <c r="Q40" s="792">
        <f>Measurement!T15</f>
        <v>59.530500000000004</v>
      </c>
      <c r="R40" s="808"/>
    </row>
    <row r="41" spans="3:18" ht="12.75" customHeight="1" thickBot="1">
      <c r="C41" s="77"/>
      <c r="I41" s="502">
        <f>Measurement!L16</f>
        <v>5</v>
      </c>
      <c r="J41" s="140" t="str">
        <f>lang!B23</f>
        <v>신경성</v>
      </c>
      <c r="K41" s="92" t="s">
        <v>231</v>
      </c>
      <c r="L41" s="504" t="str">
        <f>Measurement!Y16</f>
        <v>매우 높음</v>
      </c>
      <c r="M41" s="794">
        <f>Measurement!R16</f>
        <v>2.3413599999999999</v>
      </c>
      <c r="N41" s="795"/>
      <c r="O41" s="796">
        <f>Measurement!N16</f>
        <v>94.414299999999997</v>
      </c>
      <c r="P41" s="797"/>
      <c r="Q41" s="794">
        <f>Measurement!T16</f>
        <v>99.157700000000006</v>
      </c>
      <c r="R41" s="798"/>
    </row>
    <row r="42" spans="3:18" ht="29.25" customHeight="1" thickBot="1">
      <c r="C42" s="77"/>
      <c r="I42" s="84"/>
      <c r="J42" s="780" t="str">
        <f>lang!B215</f>
        <v>감정변이도</v>
      </c>
      <c r="K42" s="781"/>
      <c r="L42" s="319" t="str">
        <f>info!V43</f>
        <v>보통</v>
      </c>
      <c r="M42" s="782">
        <f>info!W43</f>
        <v>27.899799999999999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2.8940299999999999</v>
      </c>
      <c r="E44" s="249" t="s">
        <v>1072</v>
      </c>
      <c r="G44" s="289"/>
      <c r="H44" s="289"/>
      <c r="I44" s="290"/>
      <c r="J44" s="802">
        <f>info!$W$36</f>
        <v>54.178600000000003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45854.582511574074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JT3k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1.6549407485955576</v>
      </c>
      <c r="I20" s="862"/>
      <c r="J20" s="311" t="str">
        <f>lang!B174</f>
        <v>정보량</v>
      </c>
      <c r="K20" s="236">
        <f ca="1">info!N9</f>
        <v>50.443266666666702</v>
      </c>
      <c r="L20" s="312" t="str">
        <f>lang!B175</f>
        <v>에너지</v>
      </c>
      <c r="M20" s="863">
        <f ca="1">info!M9</f>
        <v>5.6223675757575764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39.287700000000001</v>
      </c>
      <c r="N32" s="816"/>
      <c r="O32" s="817">
        <f>Measurement!N7</f>
        <v>47.129300000000001</v>
      </c>
      <c r="P32" s="818"/>
      <c r="Q32" s="819">
        <f>Measurement!T7</f>
        <v>67.022300000000001</v>
      </c>
      <c r="R32" s="820"/>
    </row>
    <row r="33" spans="3:18" ht="12.75" customHeight="1">
      <c r="C33" s="77"/>
      <c r="I33" s="502">
        <f>Measurement!L8</f>
        <v>1</v>
      </c>
      <c r="J33" s="139" t="str">
        <f>lang!B15</f>
        <v>스트레스</v>
      </c>
      <c r="K33" s="90" t="s">
        <v>226</v>
      </c>
      <c r="L33" s="504" t="str">
        <f>Measurement!Y8</f>
        <v>매우 낮음</v>
      </c>
      <c r="M33" s="792">
        <f>Measurement!R8</f>
        <v>14.4611</v>
      </c>
      <c r="N33" s="793"/>
      <c r="O33" s="806">
        <f>Measurement!N8</f>
        <v>16.334099999999999</v>
      </c>
      <c r="P33" s="807"/>
      <c r="Q33" s="792">
        <f>Measurement!T8</f>
        <v>65.049499999999995</v>
      </c>
      <c r="R33" s="808"/>
    </row>
    <row r="34" spans="3:18" ht="12.75" customHeight="1">
      <c r="C34" s="77"/>
      <c r="I34" s="502">
        <f>Measurement!L9</f>
        <v>1</v>
      </c>
      <c r="J34" s="139" t="str">
        <f>lang!B16</f>
        <v>불안</v>
      </c>
      <c r="K34" s="90" t="s">
        <v>227</v>
      </c>
      <c r="L34" s="504" t="str">
        <f>Measurement!Y9</f>
        <v>매우 낮음</v>
      </c>
      <c r="M34" s="792">
        <f>Measurement!R9</f>
        <v>2.4384000000000001</v>
      </c>
      <c r="N34" s="793"/>
      <c r="O34" s="806">
        <f>Measurement!N9</f>
        <v>8.6685099999999995</v>
      </c>
      <c r="P34" s="807"/>
      <c r="Q34" s="792">
        <f>Measurement!T9</f>
        <v>29.425899999999999</v>
      </c>
      <c r="R34" s="808"/>
    </row>
    <row r="35" spans="3:18" ht="12.75" customHeight="1">
      <c r="C35" s="77"/>
      <c r="I35" s="502">
        <f>Measurement!L10</f>
        <v>3</v>
      </c>
      <c r="J35" s="139" t="str">
        <f>lang!B17</f>
        <v>의심</v>
      </c>
      <c r="K35" s="90" t="s">
        <v>225</v>
      </c>
      <c r="L35" s="504" t="str">
        <f>Measurement!Y10</f>
        <v>보통</v>
      </c>
      <c r="M35" s="792">
        <f>Measurement!R10</f>
        <v>20.815899999999999</v>
      </c>
      <c r="N35" s="793"/>
      <c r="O35" s="806">
        <f>Measurement!N10</f>
        <v>25.2011</v>
      </c>
      <c r="P35" s="807"/>
      <c r="Q35" s="792">
        <f>Measurement!T10</f>
        <v>44.668100000000003</v>
      </c>
      <c r="R35" s="808"/>
    </row>
    <row r="36" spans="3:18" ht="12.75" customHeight="1">
      <c r="C36" s="77"/>
      <c r="I36" s="502">
        <f>Measurement!L11</f>
        <v>4</v>
      </c>
      <c r="J36" s="139" t="str">
        <f>lang!B18</f>
        <v>밸런스</v>
      </c>
      <c r="K36" s="90" t="s">
        <v>2171</v>
      </c>
      <c r="L36" s="504" t="str">
        <f>Measurement!Y11</f>
        <v>높음</v>
      </c>
      <c r="M36" s="792">
        <f>Measurement!R11</f>
        <v>12.576499999999999</v>
      </c>
      <c r="N36" s="793"/>
      <c r="O36" s="806">
        <f>Measurement!N11</f>
        <v>76.233400000000003</v>
      </c>
      <c r="P36" s="807"/>
      <c r="Q36" s="792">
        <f>Measurement!T11</f>
        <v>86.394300000000001</v>
      </c>
      <c r="R36" s="808"/>
    </row>
    <row r="37" spans="3:18" ht="12.75" customHeight="1">
      <c r="C37" s="77"/>
      <c r="I37" s="502">
        <f>Measurement!L12</f>
        <v>5</v>
      </c>
      <c r="J37" s="139" t="str">
        <f>lang!B19</f>
        <v>카리스마</v>
      </c>
      <c r="K37" s="90" t="s">
        <v>229</v>
      </c>
      <c r="L37" s="504" t="str">
        <f>Measurement!Y12</f>
        <v>매우 높음</v>
      </c>
      <c r="M37" s="792">
        <f>Measurement!R12</f>
        <v>55.604300000000002</v>
      </c>
      <c r="N37" s="793"/>
      <c r="O37" s="806">
        <f>Measurement!N12</f>
        <v>80.9298</v>
      </c>
      <c r="P37" s="807"/>
      <c r="Q37" s="792">
        <f>Measurement!T12</f>
        <v>87.719099999999997</v>
      </c>
      <c r="R37" s="808"/>
    </row>
    <row r="38" spans="3:18" ht="12.75" customHeight="1">
      <c r="C38" s="77"/>
      <c r="I38" s="502">
        <f>Measurement!L13</f>
        <v>5</v>
      </c>
      <c r="J38" s="139" t="str">
        <f>lang!B20</f>
        <v>에너지</v>
      </c>
      <c r="K38" s="90" t="s">
        <v>2170</v>
      </c>
      <c r="L38" s="504" t="str">
        <f>Measurement!Y13</f>
        <v>매우 높음</v>
      </c>
      <c r="M38" s="792">
        <f>Measurement!R13</f>
        <v>31.996099999999998</v>
      </c>
      <c r="N38" s="793"/>
      <c r="O38" s="806">
        <f>Measurement!N13</f>
        <v>43.651800000000001</v>
      </c>
      <c r="P38" s="807"/>
      <c r="Q38" s="792">
        <f>Measurement!T13</f>
        <v>56.5304</v>
      </c>
      <c r="R38" s="808"/>
    </row>
    <row r="39" spans="3:18" ht="12.75" customHeight="1">
      <c r="C39" s="77"/>
      <c r="I39" s="502">
        <f>Measurement!L14</f>
        <v>4</v>
      </c>
      <c r="J39" s="139" t="str">
        <f>lang!B21</f>
        <v>자기조절</v>
      </c>
      <c r="K39" s="90" t="s">
        <v>230</v>
      </c>
      <c r="L39" s="504" t="str">
        <f>Measurement!Y14</f>
        <v>높음</v>
      </c>
      <c r="M39" s="792">
        <f>Measurement!R14</f>
        <v>35.149500000000003</v>
      </c>
      <c r="N39" s="793"/>
      <c r="O39" s="806">
        <f>Measurement!N14</f>
        <v>77.876900000000006</v>
      </c>
      <c r="P39" s="807"/>
      <c r="Q39" s="792">
        <f>Measurement!T14</f>
        <v>87.056700000000006</v>
      </c>
      <c r="R39" s="808"/>
    </row>
    <row r="40" spans="3:18" ht="12.75" customHeight="1">
      <c r="C40" s="77"/>
      <c r="I40" s="502">
        <f>Measurement!L15</f>
        <v>4</v>
      </c>
      <c r="J40" s="139" t="str">
        <f>lang!B22</f>
        <v>억제</v>
      </c>
      <c r="K40" s="91" t="s">
        <v>248</v>
      </c>
      <c r="L40" s="504" t="str">
        <f>Measurement!Y15</f>
        <v>높음</v>
      </c>
      <c r="M40" s="792">
        <f>Measurement!R15</f>
        <v>18.405799999999999</v>
      </c>
      <c r="N40" s="793"/>
      <c r="O40" s="806">
        <f>Measurement!N15</f>
        <v>30.863499999999998</v>
      </c>
      <c r="P40" s="807"/>
      <c r="Q40" s="792">
        <f>Measurement!T15</f>
        <v>59.530500000000004</v>
      </c>
      <c r="R40" s="808"/>
    </row>
    <row r="41" spans="3:18" ht="12.75" customHeight="1" thickBot="1">
      <c r="C41" s="77"/>
      <c r="I41" s="502">
        <f>Measurement!L16</f>
        <v>5</v>
      </c>
      <c r="J41" s="140" t="str">
        <f>lang!B23</f>
        <v>신경성</v>
      </c>
      <c r="K41" s="92" t="s">
        <v>231</v>
      </c>
      <c r="L41" s="504" t="str">
        <f>Measurement!Y16</f>
        <v>매우 높음</v>
      </c>
      <c r="M41" s="794">
        <f>Measurement!R16</f>
        <v>2.3413599999999999</v>
      </c>
      <c r="N41" s="795"/>
      <c r="O41" s="796">
        <f>Measurement!N16</f>
        <v>94.414299999999997</v>
      </c>
      <c r="P41" s="797"/>
      <c r="Q41" s="794">
        <f>Measurement!T16</f>
        <v>99.157700000000006</v>
      </c>
      <c r="R41" s="798"/>
    </row>
    <row r="42" spans="3:18" ht="29.25" customHeight="1" thickBot="1">
      <c r="C42" s="77"/>
      <c r="I42" s="84"/>
      <c r="J42" s="780" t="str">
        <f>lang!B215</f>
        <v>감정변이도</v>
      </c>
      <c r="K42" s="781"/>
      <c r="L42" s="319" t="str">
        <f>info!V43</f>
        <v>보통</v>
      </c>
      <c r="M42" s="782">
        <f>info!W43</f>
        <v>27.899799999999999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2.8940299999999999</v>
      </c>
      <c r="E44" s="249" t="s">
        <v>1195</v>
      </c>
      <c r="G44" s="289"/>
      <c r="H44" s="289"/>
      <c r="I44" s="290"/>
      <c r="J44" s="802">
        <f>info!$W$36</f>
        <v>54.178600000000003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45854.582511574074</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JT3k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(0.15,0.27)</v>
      </c>
      <c r="S18" s="966"/>
      <c r="T18" s="967"/>
    </row>
    <row r="19" spans="2:22" ht="16.5" customHeight="1">
      <c r="C19" s="136" t="str">
        <f>lang!B328</f>
        <v>최소값</v>
      </c>
      <c r="D19" s="105">
        <f ca="1">info!M7</f>
        <v>42.298200000000001</v>
      </c>
      <c r="E19" s="94" t="str">
        <f>lang!B330</f>
        <v>평균값</v>
      </c>
      <c r="F19" s="971">
        <f ca="1">info!N9</f>
        <v>50.443266666666702</v>
      </c>
      <c r="G19" s="972"/>
      <c r="H19" s="912" t="str">
        <f>lang!B329</f>
        <v>최대값</v>
      </c>
      <c r="I19" s="913"/>
      <c r="J19" s="105">
        <f ca="1">info!M8</f>
        <v>53.803599999999996</v>
      </c>
      <c r="K19" s="137" t="str">
        <f>lang!B328</f>
        <v>최소값</v>
      </c>
      <c r="L19" s="105">
        <f ca="1">info!M5</f>
        <v>4.5197799999999999</v>
      </c>
      <c r="M19" s="94" t="str">
        <f>lang!B330</f>
        <v>평균값</v>
      </c>
      <c r="N19" s="971">
        <f ca="1">info!M9</f>
        <v>5.6223675757575764</v>
      </c>
      <c r="O19" s="972">
        <f>info!T9</f>
        <v>1</v>
      </c>
      <c r="P19" s="94" t="str">
        <f>lang!B329</f>
        <v>최대값</v>
      </c>
      <c r="Q19" s="105">
        <f ca="1">info!M6</f>
        <v>6.4555199999999999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9.1137028733015431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2.8940269999999999</v>
      </c>
      <c r="N47" s="986"/>
      <c r="O47" s="451"/>
      <c r="P47" s="491" t="s">
        <v>1101</v>
      </c>
      <c r="Q47" s="987">
        <f>hist!M3</f>
        <v>1.059369</v>
      </c>
      <c r="R47" s="986"/>
      <c r="S47" s="451"/>
      <c r="T47" s="452"/>
    </row>
    <row r="48" spans="3:20" ht="18" customHeight="1">
      <c r="C48" s="931"/>
      <c r="D48" s="910"/>
      <c r="E48" s="910"/>
      <c r="F48" s="355"/>
      <c r="G48" s="355"/>
      <c r="H48" s="356"/>
      <c r="I48" s="356"/>
      <c r="J48" s="951"/>
      <c r="K48" s="951"/>
      <c r="L48" s="936"/>
      <c r="M48" s="988">
        <f>hist!N2</f>
        <v>0.51300999999999997</v>
      </c>
      <c r="N48" s="989"/>
      <c r="O48" s="451"/>
      <c r="P48" s="491" t="s">
        <v>1102</v>
      </c>
      <c r="Q48" s="986">
        <f>hist!N3</f>
        <v>0.80202399999999996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0.26318000000000003</v>
      </c>
      <c r="N49" s="991"/>
      <c r="O49" s="453"/>
      <c r="P49" s="454" t="s">
        <v>1588</v>
      </c>
      <c r="Q49" s="992">
        <f>hist!O3</f>
        <v>0.64324300000000001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vision^JT3k^1^7^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1</v>
      </c>
      <c r="CI4" t="s">
        <v>1570</v>
      </c>
      <c r="CJ4" s="426">
        <f>DK17*100</f>
        <v>68.954388826122965</v>
      </c>
      <c r="CK4" s="422">
        <f>info!W21</f>
        <v>91.83906989744699</v>
      </c>
      <c r="CL4">
        <f>100-M!B19*100</f>
        <v>70.279600000000002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45854.582511574074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27.899799999999999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47.129300000000001</v>
      </c>
      <c r="O7" s="48">
        <f>M!C5*1</f>
        <v>5.5857900000000003</v>
      </c>
      <c r="P7" s="48">
        <f>M!D5*1</f>
        <v>11.8521</v>
      </c>
      <c r="Q7" s="48">
        <f>M!E5*1</f>
        <v>20</v>
      </c>
      <c r="R7" s="48">
        <f>IF(M!B5="","",M!F5*1)</f>
        <v>39.287700000000001</v>
      </c>
      <c r="S7" s="48">
        <f>M!G5*1</f>
        <v>50</v>
      </c>
      <c r="T7" s="48">
        <f>IF(M!B5="","",M!H5*1)</f>
        <v>67.022300000000001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1.3694551647058157</v>
      </c>
      <c r="AI7" s="98">
        <v>2.5024862326905418E-2</v>
      </c>
      <c r="AJ7" s="98">
        <v>-7.7313821231156016E-2</v>
      </c>
      <c r="AK7" s="98">
        <v>0.50012525104428274</v>
      </c>
      <c r="AL7" s="98">
        <v>-8.545985269705475E-2</v>
      </c>
      <c r="AM7" s="98">
        <f>$AH7*AI7+$AH8*AI8+$AH9*AI9+$AH10*AI10+$AH11*AI11+$AH12*AI12+$AH13*AI13+$AH14*AI14+$AH15*AI15+$AH16*AI16</f>
        <v>2.794126762890262</v>
      </c>
      <c r="AN7" s="98">
        <f t="shared" ref="AN7:AP7" si="2">$AH7*AJ7+$AH8*AJ8+$AH9*AJ9+$AH10*AJ10+$AH11*AJ11+$AH12*AJ12+$AH13*AJ13+$AH14*AJ14+$AH15*AJ15+$AH16*AJ16</f>
        <v>-7.1652426768900206</v>
      </c>
      <c r="AO7" s="98">
        <f t="shared" si="2"/>
        <v>2.0042614080941039</v>
      </c>
      <c r="AP7" s="98">
        <f t="shared" si="2"/>
        <v>1.264250713961214</v>
      </c>
      <c r="AQ7" s="335">
        <f>IF(SUM(N7:N16)&gt;0, 0.8608*AM7+0.333*AN7+0.104*AO7+1.129*AP7,"")</f>
        <v>1.6549407485955576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47.129300000000001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288.74688661259995</v>
      </c>
      <c r="BL7" s="56">
        <f t="shared" ref="BL7:BT7" si="3">BB7*$AY7+BB8*$AY8+BB9*$AY9+BB10*$AY10+BB11*$AY11+BB12*$AY12+BB13*$AY13+BB14</f>
        <v>275.83388419930003</v>
      </c>
      <c r="BM7" s="56">
        <f t="shared" si="3"/>
        <v>258.46512893730005</v>
      </c>
      <c r="BN7" s="56">
        <f t="shared" si="3"/>
        <v>287.82604606609988</v>
      </c>
      <c r="BO7" s="56">
        <f t="shared" si="3"/>
        <v>305.05448060829997</v>
      </c>
      <c r="BP7" s="56">
        <f t="shared" si="3"/>
        <v>247.32823740579988</v>
      </c>
      <c r="BQ7" s="56">
        <f t="shared" si="3"/>
        <v>261.08612157259995</v>
      </c>
      <c r="BR7" s="56">
        <f t="shared" si="3"/>
        <v>259.63419066309996</v>
      </c>
      <c r="BS7" s="56">
        <f t="shared" si="3"/>
        <v>269.40204873700003</v>
      </c>
      <c r="BT7" s="56">
        <f t="shared" si="3"/>
        <v>232.71556075490003</v>
      </c>
      <c r="BU7" s="56">
        <f>EXP(BK7)+EXP(BL7)+EXP(BM7)+EXP(BN7)+EXP(BO7)+EXP(BP7)+EXP(BQ7)+EXP(BR7)+EXP(BS7)+EXP(BT7)</f>
        <v>3.0442313794856566E+132</v>
      </c>
      <c r="BV7" s="56">
        <f>IF(SUM($AY$7:$AY$13)&gt;0,EXP(BK7)/$BU$7,"")</f>
        <v>8.2737399070158706E-8</v>
      </c>
      <c r="BW7" s="56">
        <f t="shared" ref="BW7:CE7" si="4">IF(SUM($AY$7:$AY$13)&gt;0,EXP(BL7)/$BU$7,"")</f>
        <v>2.0401221514807148E-13</v>
      </c>
      <c r="BX7" s="56">
        <f t="shared" si="4"/>
        <v>5.8411936389864678E-21</v>
      </c>
      <c r="BY7" s="56">
        <f t="shared" si="4"/>
        <v>3.2944725724073942E-8</v>
      </c>
      <c r="BZ7" s="56">
        <f t="shared" si="4"/>
        <v>0.99999988431767073</v>
      </c>
      <c r="CA7" s="56">
        <f t="shared" si="4"/>
        <v>8.5076784234566451E-26</v>
      </c>
      <c r="CB7" s="56">
        <f t="shared" si="4"/>
        <v>8.0312702902002545E-20</v>
      </c>
      <c r="CC7" s="56">
        <f t="shared" si="4"/>
        <v>1.880263260085305E-20</v>
      </c>
      <c r="CD7" s="56">
        <f t="shared" si="4"/>
        <v>3.2835642727562974E-16</v>
      </c>
      <c r="CE7" s="56">
        <f t="shared" si="4"/>
        <v>3.8335950056974499E-32</v>
      </c>
      <c r="CF7" s="418" t="s">
        <v>1870</v>
      </c>
      <c r="CG7" s="221">
        <f>IF(SUM($AY$7:$AY$13)&gt;0,HLOOKUP(1,$BV$6:$CE$7,2,FALSE),"")</f>
        <v>0.99999988431767073</v>
      </c>
      <c r="CH7" s="221">
        <f>IF(SUM($AY$7:$AY$13)&gt;0,HLOOKUP(2,$BV$6:$CE$7,2,FALSE),"")</f>
        <v>8.2737399070158706E-8</v>
      </c>
      <c r="CI7" s="425" t="str">
        <f>"( "&amp;IF(CG7&lt;&gt;"",ROUND(CG7*100,0),"")&amp;" , "&amp;IF(CH7&lt;&gt;"",ROUND(CH7*100,0),"")&amp;" )"</f>
        <v>( 100 , 0 )</v>
      </c>
      <c r="CJ7" s="420">
        <f>CG7</f>
        <v>0.99999988431767073</v>
      </c>
      <c r="CK7" s="420">
        <f>CH7</f>
        <v>8.2737399070158706E-8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47.129300000000001</v>
      </c>
      <c r="DJ7" s="265">
        <f>(DI7-$DB7)/$DC7</f>
        <v>1.5791716067312564</v>
      </c>
      <c r="DK7" s="266">
        <f>IF(DH7=1,(DJ7-DF7)^2,0)</f>
        <v>0.18731394893327546</v>
      </c>
      <c r="DL7" s="267">
        <f>IF(DH7=1,(DJ7-DG7)^2,0)</f>
        <v>0.20535542701213041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16.334099999999999</v>
      </c>
      <c r="O8" s="48">
        <f>M!C6*1</f>
        <v>10.398099999999999</v>
      </c>
      <c r="P8" s="48">
        <f>M!D6*1</f>
        <v>63.658900000000003</v>
      </c>
      <c r="Q8" s="48">
        <f>M!E6*1</f>
        <v>20</v>
      </c>
      <c r="R8" s="48">
        <f>IF(M!B6="","",M!F6*1)</f>
        <v>14.4611</v>
      </c>
      <c r="S8" s="48">
        <f>M!G6*1</f>
        <v>40</v>
      </c>
      <c r="T8" s="48">
        <f>IF(M!B6="","",M!H6*1)</f>
        <v>65.049499999999995</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-5.2202716286028199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16.334099999999999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16.334099999999999</v>
      </c>
      <c r="DJ8" s="265">
        <f t="shared" ref="DJ8:DJ14" si="8">(DI8-$DB8)/$DC8</f>
        <v>-2.1569138588773988</v>
      </c>
      <c r="DK8" s="273">
        <f t="shared" ref="DK8:DK14" si="9">IF(DH8=1,(DJ8-DF8)^2,0)</f>
        <v>0.45464578704553865</v>
      </c>
      <c r="DL8" s="274">
        <f t="shared" ref="DL8:DL14" si="10">IF(DH8=1,(DJ8-DG8)^2,0)</f>
        <v>5.897199642042235</v>
      </c>
    </row>
    <row r="9" spans="2:119" s="5" customFormat="1" ht="24.75" customHeight="1" thickBot="1">
      <c r="B9" s="62" t="str">
        <f>CONCATENATE(M7,"
(20 ~ 50)")</f>
        <v>적극/공격성
(20 ~ 50)</v>
      </c>
      <c r="C9" s="63">
        <f>R7</f>
        <v>39.287700000000001</v>
      </c>
      <c r="D9" s="64">
        <f>N7</f>
        <v>47.129300000000001</v>
      </c>
      <c r="E9" s="65">
        <f>T7</f>
        <v>67.022300000000001</v>
      </c>
      <c r="F9" s="65">
        <f>P7</f>
        <v>11.8521</v>
      </c>
      <c r="G9" s="66" t="str">
        <f>CONCATENATE(M8,"
(20 ~ 40)")</f>
        <v>스트레스
(20 ~ 40)</v>
      </c>
      <c r="H9" s="63">
        <f>R8</f>
        <v>14.4611</v>
      </c>
      <c r="I9" s="67">
        <f>N8</f>
        <v>16.334099999999999</v>
      </c>
      <c r="J9" s="63">
        <f>T8</f>
        <v>65.049499999999995</v>
      </c>
      <c r="K9" s="68">
        <f>P8</f>
        <v>63.658900000000003</v>
      </c>
      <c r="L9" s="1">
        <f>IF(M!B7="","",IF(N9&lt;U9,1,IF(N9&lt;V9,2,IF(N9&lt;W9,3,IF(N9&lt;X9,4,5)))))</f>
        <v>1</v>
      </c>
      <c r="M9" s="162" t="str">
        <f>lang!B16</f>
        <v>불안</v>
      </c>
      <c r="N9" s="48">
        <f>IF(M!B7="","",M!B7*1)</f>
        <v>8.6685099999999995</v>
      </c>
      <c r="O9" s="48">
        <f>M!C7*1</f>
        <v>5.0374699999999999</v>
      </c>
      <c r="P9" s="48">
        <f>M!D7*1</f>
        <v>58.112299999999998</v>
      </c>
      <c r="Q9" s="48">
        <f>M!E7*1</f>
        <v>15</v>
      </c>
      <c r="R9" s="48">
        <f>IF(M!B7="","",M!F7*1)</f>
        <v>2.4384000000000001</v>
      </c>
      <c r="S9" s="48">
        <f>M!G7*1</f>
        <v>40</v>
      </c>
      <c r="T9" s="48">
        <f>IF(M!B7="","",M!H7*1)</f>
        <v>29.425899999999999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-2.1075635472581076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8.6685099999999995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8.6685099999999995</v>
      </c>
      <c r="DJ9" s="265">
        <f t="shared" si="8"/>
        <v>-2.6867093632027594</v>
      </c>
      <c r="DK9" s="273">
        <f t="shared" si="9"/>
        <v>2.1565622140334053</v>
      </c>
      <c r="DL9" s="274">
        <f t="shared" si="10"/>
        <v>8.0939909312811178</v>
      </c>
      <c r="DM9"/>
      <c r="DN9"/>
    </row>
    <row r="10" spans="2:119" s="4" customFormat="1" ht="30.3" thickBot="1">
      <c r="B10" s="57" t="str">
        <f>CONCATENATE(M9,"
(15 ~ 40)")</f>
        <v>불안
(15 ~ 40)</v>
      </c>
      <c r="C10" s="17">
        <f>R9</f>
        <v>2.4384000000000001</v>
      </c>
      <c r="D10" s="41">
        <f>N9</f>
        <v>8.6685099999999995</v>
      </c>
      <c r="E10" s="43">
        <f>T9</f>
        <v>29.425899999999999</v>
      </c>
      <c r="F10" s="43">
        <f>P9</f>
        <v>58.112299999999998</v>
      </c>
      <c r="G10" s="59" t="str">
        <f>CONCATENATE(M10,"
(20 ~ 50)")</f>
        <v>의심
(20 ~ 50)</v>
      </c>
      <c r="H10" s="17">
        <f>R10</f>
        <v>20.815899999999999</v>
      </c>
      <c r="I10" s="42">
        <f>N10</f>
        <v>25.2011</v>
      </c>
      <c r="J10" s="17">
        <f>T10</f>
        <v>44.668100000000003</v>
      </c>
      <c r="K10" s="18">
        <f>P10</f>
        <v>24.0701</v>
      </c>
      <c r="L10" s="1">
        <f>IF(M!B8="","",IF(N10&lt;U10,1,IF(N10&lt;V10,2,IF(N10&lt;W10,3,IF(N10&lt;X10,4,5)))))</f>
        <v>3</v>
      </c>
      <c r="M10" s="162" t="str">
        <f>lang!B17</f>
        <v>의심</v>
      </c>
      <c r="N10" s="48">
        <f>IF(M!B8="","",M!B8*1)</f>
        <v>25.2011</v>
      </c>
      <c r="O10" s="48">
        <f>M!C8*1</f>
        <v>6.0659200000000002</v>
      </c>
      <c r="P10" s="48">
        <f>M!D8*1</f>
        <v>24.0701</v>
      </c>
      <c r="Q10" s="48">
        <f>M!E8*1</f>
        <v>20</v>
      </c>
      <c r="R10" s="48">
        <f>IF(M!B8="","",M!F8*1)</f>
        <v>20.815899999999999</v>
      </c>
      <c r="S10" s="48">
        <f>M!G8*1</f>
        <v>50</v>
      </c>
      <c r="T10" s="48">
        <f>IF(M!B8="","",M!H8*1)</f>
        <v>44.668100000000003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-1.5804442884435841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76.233400000000003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76.233400000000003</v>
      </c>
      <c r="DJ10" s="265">
        <f t="shared" si="8"/>
        <v>1.1587694188753261</v>
      </c>
      <c r="DK10" s="273">
        <f t="shared" si="9"/>
        <v>2.0057444790410695</v>
      </c>
      <c r="DL10" s="274">
        <f t="shared" si="10"/>
        <v>7.4147404811878159</v>
      </c>
      <c r="DM10"/>
      <c r="DN10"/>
    </row>
    <row r="11" spans="2:119" s="4" customFormat="1" ht="24.75" customHeight="1" thickBot="1">
      <c r="B11" s="57" t="str">
        <f>CONCATENATE(M11,"
(50 ~ 100)")</f>
        <v>밸런스
(50 ~ 100)</v>
      </c>
      <c r="C11" s="17">
        <f>R11</f>
        <v>12.576499999999999</v>
      </c>
      <c r="D11" s="42">
        <f>N11</f>
        <v>76.233400000000003</v>
      </c>
      <c r="E11" s="17">
        <f>T11</f>
        <v>86.394300000000001</v>
      </c>
      <c r="F11" s="17">
        <f>P11</f>
        <v>18.353300000000001</v>
      </c>
      <c r="G11" s="59" t="str">
        <f>CONCATENATE(M12,"
(40 ~ 100)")</f>
        <v>카리스마
(40 ~ 100)</v>
      </c>
      <c r="H11" s="17">
        <f>R12</f>
        <v>55.604300000000002</v>
      </c>
      <c r="I11" s="42">
        <f>N12</f>
        <v>80.9298</v>
      </c>
      <c r="J11" s="17">
        <f>T12</f>
        <v>87.719099999999997</v>
      </c>
      <c r="K11" s="18">
        <f>P12</f>
        <v>8.1881799999999991</v>
      </c>
      <c r="L11" s="1">
        <f>IF(M!B9="","",IF(N11&lt;U11,1,IF(N11&lt;V11,2,IF(N11&lt;W11,3,IF(N11&lt;X11,4,5)))))</f>
        <v>4</v>
      </c>
      <c r="M11" s="162" t="str">
        <f>lang!B18</f>
        <v>밸런스</v>
      </c>
      <c r="N11" s="48">
        <f>IF(M!B9="","",M!B9*1)</f>
        <v>76.233400000000003</v>
      </c>
      <c r="O11" s="48">
        <f>M!C9*1</f>
        <v>13.991400000000001</v>
      </c>
      <c r="P11" s="48">
        <f>M!D9*1</f>
        <v>18.353300000000001</v>
      </c>
      <c r="Q11" s="48">
        <f>M!E9*1</f>
        <v>50</v>
      </c>
      <c r="R11" s="48">
        <f>IF(M!B9="","",M!F9*1)</f>
        <v>12.576499999999999</v>
      </c>
      <c r="S11" s="48">
        <f>M!G9*1</f>
        <v>100</v>
      </c>
      <c r="T11" s="48">
        <f>IF(M!B9="","",M!H9*1)</f>
        <v>86.394300000000001</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1.1612153161055827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80.9298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80.9298</v>
      </c>
      <c r="DJ11" s="265">
        <f t="shared" si="8"/>
        <v>1.0423663703795922</v>
      </c>
      <c r="DK11" s="273">
        <f t="shared" si="9"/>
        <v>1.0204976603416375E-3</v>
      </c>
      <c r="DL11" s="274">
        <f t="shared" si="10"/>
        <v>2.012817315573554</v>
      </c>
      <c r="DM11"/>
      <c r="DN11"/>
    </row>
    <row r="12" spans="2:119" s="4" customFormat="1" ht="24.75" customHeight="1" thickBot="1">
      <c r="B12" s="57" t="str">
        <f>CONCATENATE(M13,"
(10 ~ 50)")</f>
        <v>에너지
(10 ~ 50)</v>
      </c>
      <c r="C12" s="17">
        <f>R13</f>
        <v>31.996099999999998</v>
      </c>
      <c r="D12" s="41">
        <f>N13</f>
        <v>43.651800000000001</v>
      </c>
      <c r="E12" s="43">
        <f>T13</f>
        <v>56.5304</v>
      </c>
      <c r="F12" s="43">
        <f>P13</f>
        <v>19.056000000000001</v>
      </c>
      <c r="G12" s="59" t="str">
        <f>CONCATENATE(M14,"
(50 ~ 100)")</f>
        <v>자기조절
(50 ~ 100)</v>
      </c>
      <c r="H12" s="17">
        <f>R14</f>
        <v>35.149500000000003</v>
      </c>
      <c r="I12" s="42">
        <f>N14</f>
        <v>77.876900000000006</v>
      </c>
      <c r="J12" s="17">
        <f>T14</f>
        <v>87.056700000000006</v>
      </c>
      <c r="K12" s="18">
        <f>P14</f>
        <v>12.611700000000001</v>
      </c>
      <c r="L12" s="1">
        <f>IF(M!B10="","",IF(N12&lt;U12,1,IF(N12&lt;V12,2,IF(N12&lt;W12,3,IF(N12&lt;X12,4,5)))))</f>
        <v>5</v>
      </c>
      <c r="M12" s="162" t="str">
        <f>lang!B19</f>
        <v>카리스마</v>
      </c>
      <c r="N12" s="48">
        <f>IF(M!B10="","",M!B10*1)</f>
        <v>80.9298</v>
      </c>
      <c r="O12" s="48">
        <f>M!C10*1</f>
        <v>6.6266800000000003</v>
      </c>
      <c r="P12" s="48">
        <f>M!D10*1</f>
        <v>8.1881799999999991</v>
      </c>
      <c r="Q12" s="48">
        <f>M!E10*1</f>
        <v>40</v>
      </c>
      <c r="R12" s="48">
        <f>IF(M!B10="","",M!F10*1)</f>
        <v>55.604300000000002</v>
      </c>
      <c r="S12" s="48">
        <f>M!G10*1</f>
        <v>100</v>
      </c>
      <c r="T12" s="48">
        <f>IF(M!B10="","",M!H10*1)</f>
        <v>87.719099999999997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1.1735274873665309</v>
      </c>
      <c r="AI12" s="98">
        <v>0.31913434649697919</v>
      </c>
      <c r="AJ12" s="98">
        <v>3.8587997439955973E-2</v>
      </c>
      <c r="AK12" s="98">
        <v>1.0272327081707585E-2</v>
      </c>
      <c r="AL12" s="98">
        <v>1.9404033844491575E-2</v>
      </c>
      <c r="AM12" s="101"/>
      <c r="AN12" s="101"/>
      <c r="AO12" s="101"/>
      <c r="AP12" s="101"/>
      <c r="AX12" s="171"/>
      <c r="AY12" s="219">
        <f>N13</f>
        <v>43.651800000000001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43.651800000000001</v>
      </c>
      <c r="DJ12" s="265">
        <f t="shared" si="8"/>
        <v>4.0225027410847582</v>
      </c>
      <c r="DK12" s="273">
        <f t="shared" si="9"/>
        <v>4.5569678992635856</v>
      </c>
      <c r="DL12" s="274">
        <f t="shared" si="10"/>
        <v>13.550657017626405</v>
      </c>
      <c r="DM12"/>
      <c r="DN12"/>
    </row>
    <row r="13" spans="2:119" ht="24.75" customHeight="1" thickBot="1">
      <c r="B13" s="58" t="str">
        <f>CONCATENATE(M15,"
(10 ~ 25)")</f>
        <v>억제
(10 ~ 25)</v>
      </c>
      <c r="C13" s="44">
        <f>R15</f>
        <v>18.405799999999999</v>
      </c>
      <c r="D13" s="45">
        <f>N15</f>
        <v>30.863499999999998</v>
      </c>
      <c r="E13" s="46">
        <f>T15</f>
        <v>59.530500000000004</v>
      </c>
      <c r="F13" s="46">
        <f>P15</f>
        <v>30.590900000000001</v>
      </c>
      <c r="G13" s="60" t="str">
        <f>CONCATENATE(M16,"
(10 ~ 50)")</f>
        <v>신경성
(10 ~ 50)</v>
      </c>
      <c r="H13" s="44">
        <f>R16</f>
        <v>2.3413599999999999</v>
      </c>
      <c r="I13" s="45">
        <f>N16</f>
        <v>94.414299999999997</v>
      </c>
      <c r="J13" s="46">
        <f>T16</f>
        <v>99.157700000000006</v>
      </c>
      <c r="K13" s="47">
        <f>P16</f>
        <v>32.503999999999998</v>
      </c>
      <c r="L13" s="1">
        <f>IF(M!B11="","",IF(N13&lt;U13,1,IF(N13&lt;V13,2,IF(N13&lt;W13,3,IF(N13&lt;X13,4,5)))))</f>
        <v>5</v>
      </c>
      <c r="M13" s="162" t="str">
        <f>lang!B20</f>
        <v>에너지</v>
      </c>
      <c r="N13" s="48">
        <f>IF(M!B11="","",M!B11*1)</f>
        <v>43.651800000000001</v>
      </c>
      <c r="O13" s="48">
        <f>M!C11*1</f>
        <v>8.3183000000000007</v>
      </c>
      <c r="P13" s="48">
        <f>M!D11*1</f>
        <v>19.056000000000001</v>
      </c>
      <c r="Q13" s="48">
        <f>M!E11*1</f>
        <v>10</v>
      </c>
      <c r="R13" s="48">
        <f>IF(M!B11="","",M!F11*1)</f>
        <v>31.996099999999998</v>
      </c>
      <c r="S13" s="48">
        <f>M!G11*1</f>
        <v>50</v>
      </c>
      <c r="T13" s="48">
        <f>IF(M!B11="","",M!H11*1)</f>
        <v>56.5304</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5.0938754232306769</v>
      </c>
      <c r="AI13" s="98">
        <v>0.16093442074971984</v>
      </c>
      <c r="AJ13" s="98">
        <v>-1.0988594420247608E-2</v>
      </c>
      <c r="AK13" s="98">
        <v>0.37151940745754808</v>
      </c>
      <c r="AL13" s="98">
        <v>8.9062029657998948E-2</v>
      </c>
      <c r="AM13" s="96"/>
      <c r="AN13" s="96"/>
      <c r="AO13" s="96"/>
      <c r="AP13" s="96"/>
      <c r="AX13" s="171"/>
      <c r="AY13" s="219">
        <f>info!W36</f>
        <v>54.178600000000003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94.414299999999997</v>
      </c>
      <c r="DJ13" s="265">
        <f t="shared" si="8"/>
        <v>5.5470906970936049</v>
      </c>
      <c r="DK13" s="273">
        <f>IF(DH13=1,(DJ13-DF13)^2,0)</f>
        <v>26.08406959550663</v>
      </c>
      <c r="DL13" s="274">
        <f t="shared" si="10"/>
        <v>34.987342219439725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77.876900000000006</v>
      </c>
      <c r="O14" s="48">
        <f>M!C12*1</f>
        <v>9.8215800000000009</v>
      </c>
      <c r="P14" s="48">
        <f>M!D12*1</f>
        <v>12.611700000000001</v>
      </c>
      <c r="Q14" s="48">
        <f>M!E12*1</f>
        <v>50</v>
      </c>
      <c r="R14" s="48">
        <f>IF(M!B12="","",M!F12*1)</f>
        <v>35.149500000000003</v>
      </c>
      <c r="S14" s="48">
        <f>M!G12*1</f>
        <v>100</v>
      </c>
      <c r="T14" s="48">
        <f>IF(M!B12="","",M!H12*1)</f>
        <v>87.056700000000006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1.499843418197353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63.054100000000005</v>
      </c>
      <c r="DJ14" s="265">
        <f t="shared" si="8"/>
        <v>0.62317368594512645</v>
      </c>
      <c r="DK14" s="279">
        <f t="shared" si="9"/>
        <v>0.48001651521105204</v>
      </c>
      <c r="DL14" s="280">
        <f t="shared" si="10"/>
        <v>7.6327146028367157</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30.863499999999998</v>
      </c>
      <c r="O15" s="48">
        <f>M!C13*1</f>
        <v>9.4414300000000004</v>
      </c>
      <c r="P15" s="48">
        <f>M!D13*1</f>
        <v>30.590900000000001</v>
      </c>
      <c r="Q15" s="48">
        <f>M!E13*1</f>
        <v>10</v>
      </c>
      <c r="R15" s="48">
        <f>IF(M!B13="","",M!F13*1)</f>
        <v>18.405799999999999</v>
      </c>
      <c r="S15" s="48">
        <f>M!G13*1</f>
        <v>25</v>
      </c>
      <c r="T15" s="48">
        <f>IF(M!B13="","",M!H13*1)</f>
        <v>59.530500000000004</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3.4325834781383557</v>
      </c>
      <c r="AI15" s="98">
        <v>-8.3250321124619289E-2</v>
      </c>
      <c r="AJ15" s="98">
        <v>-0.44690513063775733</v>
      </c>
      <c r="AK15" s="98">
        <v>0.12052818186953573</v>
      </c>
      <c r="AL15" s="98">
        <v>-2.4174505446491225E-2</v>
      </c>
      <c r="AM15" s="96"/>
      <c r="AN15" s="96"/>
      <c r="AO15" s="96"/>
      <c r="AP15" s="96"/>
      <c r="AX15" s="171"/>
      <c r="AY15" s="50">
        <f>SUM(AY7:AY14)</f>
        <v>327.12551000000002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35.926340936694906</v>
      </c>
      <c r="DL15" s="281">
        <f>IF(SUM($DI$7:$DI$14)&gt;0,SUM(DL7:DL14),0)</f>
        <v>79.794817636999696</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94.414299999999997</v>
      </c>
      <c r="O16" s="48">
        <f>M!C14*1</f>
        <v>30.688500000000001</v>
      </c>
      <c r="P16" s="48">
        <f>M!D14*1</f>
        <v>32.503999999999998</v>
      </c>
      <c r="Q16" s="48">
        <f>M!E14*1</f>
        <v>10</v>
      </c>
      <c r="R16" s="48">
        <f>IF(M!B14="","",M!F14*1)</f>
        <v>2.3413599999999999</v>
      </c>
      <c r="S16" s="48">
        <f>M!G14*1</f>
        <v>50</v>
      </c>
      <c r="T16" s="48">
        <f>IF(M!B14="","",M!H14*1)</f>
        <v>99.157700000000006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11.36747359351091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2.7834730003873209E-2</v>
      </c>
      <c r="DL16" s="281">
        <f>IF(DL15&gt;0,1/DL15,0)</f>
        <v>1.2532142181829043E-2</v>
      </c>
      <c r="DM16" t="s">
        <v>1207</v>
      </c>
    </row>
    <row r="17" spans="2:117" ht="21" customHeight="1" thickBot="1">
      <c r="B17" s="20"/>
      <c r="C17"/>
      <c r="D17"/>
      <c r="E17"/>
      <c r="F17"/>
      <c r="G17" s="1071"/>
      <c r="H17" s="827"/>
      <c r="I17" s="827"/>
      <c r="J17" s="827"/>
      <c r="K17" s="828"/>
      <c r="M17" s="163" t="str">
        <f>lang!B7</f>
        <v>긍정감정</v>
      </c>
      <c r="N17" s="54">
        <f>SUM(N11:N14)/4</f>
        <v>69.672975000000008</v>
      </c>
      <c r="O17" s="16">
        <f>N17/(N17+N18+N19)</f>
        <v>0.44478226748546651</v>
      </c>
      <c r="P17" s="54">
        <f>SUM(P11:P14)/4</f>
        <v>14.552295000000001</v>
      </c>
      <c r="Q17" s="16">
        <f>P17/(P17+P18+P19)</f>
        <v>0.17015631859441011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0.68954388826122959</v>
      </c>
      <c r="DL17" s="283"/>
      <c r="DM17" s="284" t="s">
        <v>1208</v>
      </c>
    </row>
    <row r="18" spans="2:117" ht="21" customHeight="1">
      <c r="B18" s="20"/>
      <c r="C18"/>
      <c r="D18"/>
      <c r="E18"/>
      <c r="F18"/>
      <c r="G18" s="1071"/>
      <c r="H18" s="827"/>
      <c r="I18" s="827"/>
      <c r="J18" s="827"/>
      <c r="K18" s="828"/>
      <c r="M18" s="163" t="str">
        <f>lang!B8</f>
        <v>부정감정</v>
      </c>
      <c r="N18" s="14">
        <f>SUM(N7:N10)/4</f>
        <v>24.3332525</v>
      </c>
      <c r="O18" s="16">
        <f>N18/(N17+N18+N19)</f>
        <v>0.1553399897484842</v>
      </c>
      <c r="P18" s="14">
        <f>SUM(P7:P10)/4</f>
        <v>39.423349999999999</v>
      </c>
      <c r="Q18" s="16">
        <f>P18/(P17+P18+P19)</f>
        <v>0.46096729778079243</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62.6389</v>
      </c>
      <c r="O19" s="16">
        <f>N19/(N17+N18+N19)</f>
        <v>0.39987774276604932</v>
      </c>
      <c r="P19" s="14">
        <f>(P15+P16)/2</f>
        <v>31.547449999999998</v>
      </c>
      <c r="Q19" s="16">
        <f>P19/(P17+P18+P19)</f>
        <v>0.36887638362479747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2.8940299999999999</v>
      </c>
      <c r="D24" s="34" t="str">
        <f>lang!B11</f>
        <v>편차</v>
      </c>
      <c r="E24" s="1077">
        <f>FH_info!G2*1</f>
        <v>0.51300999999999997</v>
      </c>
      <c r="F24" s="1078"/>
      <c r="G24" s="1075" t="str">
        <f>lang!B12</f>
        <v>정보(I)변화량</v>
      </c>
      <c r="H24" s="1076"/>
      <c r="I24" s="51" t="str">
        <f ca="1">CONCATENATE(info!N7,"-",info!N8)</f>
        <v>42.3-53.8</v>
      </c>
      <c r="J24" s="32" t="str">
        <f>lang!B13</f>
        <v>Kcal/분</v>
      </c>
      <c r="K24" s="31" t="str">
        <f ca="1">CONCATENATE(info!N5,"-",info!N6)</f>
        <v>4.5-6.5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63.054100000000005</v>
      </c>
      <c r="F27" s="1043"/>
      <c r="G27" s="1055" t="str">
        <f>lang!B33</f>
        <v>정서안정성</v>
      </c>
      <c r="H27" s="1056"/>
      <c r="I27" s="1057"/>
      <c r="J27" s="993">
        <f>M!B19*100</f>
        <v>29.720400000000001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5.0548700000000002</v>
      </c>
      <c r="H2" s="50">
        <f>IF(FT!B2&lt;&gt;"",FT!B2*100,"")</f>
        <v>42.298200000000001</v>
      </c>
      <c r="I2" s="50">
        <f>(IF(G2&lt;&gt;"",1,""))</f>
        <v>1</v>
      </c>
      <c r="J2" t="str">
        <f>IF(FT!B2&lt;&gt;"",FT!E2,"")</f>
        <v>0 [0.000000]</v>
      </c>
      <c r="K2">
        <f>IF(FT!B2&lt;&gt;"",IF(FT!C2&lt;&gt;"",FT!C2,F2/$M$3*$M$4),"")</f>
        <v>0</v>
      </c>
      <c r="L2" t="s">
        <v>52</v>
      </c>
      <c r="M2">
        <f>FH_info!E2</f>
        <v>4.84131</v>
      </c>
      <c r="N2" s="75">
        <f>LOOKUP(O3,A2:A1000,B2:B1000)</f>
        <v>3.1895689411764705</v>
      </c>
      <c r="O2" s="50">
        <f>MAX(C2:C1000)</f>
        <v>1</v>
      </c>
      <c r="P2" t="s">
        <v>60</v>
      </c>
      <c r="Q2" t="s">
        <v>61</v>
      </c>
      <c r="R2" t="s">
        <v>62</v>
      </c>
      <c r="S2" t="s">
        <v>63</v>
      </c>
      <c r="T2" t="s">
        <v>64</v>
      </c>
      <c r="V2" s="50">
        <f>FT!G2*10</f>
        <v>4.8300999999999998</v>
      </c>
      <c r="W2" s="50">
        <f>FT!H2*100</f>
        <v>51.265499999999996</v>
      </c>
      <c r="Y2">
        <f>IF(I2=1,H2/G2,"")</f>
        <v>8.3678116351162348</v>
      </c>
      <c r="Z2">
        <f>AVERAGE(Y2:Y2000)</f>
        <v>9.1137028733015431</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1.8985529411764707E-2</v>
      </c>
      <c r="C3" s="50">
        <f>IF(FH!$C$2&gt;0,FH!A3/FH!$C$2,0)</f>
        <v>0</v>
      </c>
      <c r="D3" s="50">
        <f>IF(hist!$D$2&gt;0,hist!B3/hist!$D$2,0)</f>
        <v>0</v>
      </c>
      <c r="E3" s="50">
        <f t="shared" ref="E3:E66" si="1">NORMDIST(B3,2,0.421,FALSE)</f>
        <v>1.4744068270518699E-5</v>
      </c>
      <c r="F3">
        <f>F2+1</f>
        <v>1</v>
      </c>
      <c r="G3" s="50">
        <f>IF(FT!A3&lt;&gt;"",FT!A3*10,"")</f>
        <v>5.0449099999999998</v>
      </c>
      <c r="H3" s="50">
        <f>IF(FT!B3&lt;&gt;"",FT!B3*100,"")</f>
        <v>43.612400000000001</v>
      </c>
      <c r="I3" s="50">
        <f t="shared" ref="I3:I66" si="2">(IF(G3&lt;&gt;"",1,""))</f>
        <v>1</v>
      </c>
      <c r="J3" t="str">
        <f>IF(FT!B3&lt;&gt;"",FT!E3,"")</f>
        <v>0 [0.351315]</v>
      </c>
      <c r="K3">
        <f>IF(FT!B3&lt;&gt;"",IF(FT!C3&lt;&gt;"",FT!C3,F3/$M$3*$M$4),"")</f>
        <v>0.35131499999999999</v>
      </c>
      <c r="L3" t="s">
        <v>53</v>
      </c>
      <c r="M3">
        <f>SUM(I2:I2005)</f>
        <v>99</v>
      </c>
      <c r="O3" s="104">
        <f>MATCH(O2,C2:C1000,0)-1</f>
        <v>168</v>
      </c>
      <c r="P3">
        <v>0</v>
      </c>
      <c r="Q3">
        <v>0</v>
      </c>
      <c r="R3">
        <f>IF(S4=0,M3,0)</f>
        <v>99</v>
      </c>
      <c r="S3">
        <f t="array" ref="S3">MAX(IF(ft_nq=0,row_n))</f>
        <v>1998</v>
      </c>
      <c r="T3">
        <f>R3-Q3</f>
        <v>99</v>
      </c>
      <c r="V3" s="50">
        <f>FT!G3*10</f>
        <v>6.2193500000000004</v>
      </c>
      <c r="W3" s="50">
        <f>FT!H3*100</f>
        <v>53.393500000000003</v>
      </c>
      <c r="Y3" s="75">
        <f t="shared" ref="Y3:Y66" si="3">IF(I3=1,H3/G3,"")</f>
        <v>8.6448321179168719</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1</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3.7971058823529413E-2</v>
      </c>
      <c r="C4" s="50">
        <f>IF(FH!$C$2&gt;0,FH!A4/FH!$C$2,0)</f>
        <v>0</v>
      </c>
      <c r="D4" s="50">
        <f>IF(hist!$D$2&gt;0,hist!B4/hist!$D$2,0)</f>
        <v>0</v>
      </c>
      <c r="E4" s="50">
        <f t="shared" si="1"/>
        <v>1.8210974362778033E-5</v>
      </c>
      <c r="F4">
        <f t="shared" ref="F4:F67" si="6">F3+1</f>
        <v>2</v>
      </c>
      <c r="G4" s="50">
        <f>IF(FT!A4&lt;&gt;"",FT!A4*10,"")</f>
        <v>5.0313799999999995</v>
      </c>
      <c r="H4" s="50">
        <f>IF(FT!B4&lt;&gt;"",FT!B4*100,"")</f>
        <v>45.038400000000003</v>
      </c>
      <c r="I4" s="50">
        <f t="shared" si="2"/>
        <v>1</v>
      </c>
      <c r="J4" t="str">
        <f>IF(FT!B4&lt;&gt;"",FT!E4,"")</f>
        <v>0 [0.753779]</v>
      </c>
      <c r="K4">
        <f>IF(FT!B4&lt;&gt;"",IF(FT!C4&lt;&gt;"",FT!C4,F4/$M$3*$M$4),"")</f>
        <v>0.75377899999999998</v>
      </c>
      <c r="L4" t="s">
        <v>246</v>
      </c>
      <c r="M4">
        <f>IF(M2&lt;&gt;0,M3/M2*2,0)</f>
        <v>40.898021403297868</v>
      </c>
      <c r="P4">
        <f>P3+1</f>
        <v>1</v>
      </c>
      <c r="Q4">
        <v>0</v>
      </c>
      <c r="R4">
        <f>IF(S4=1998,0,S4)</f>
        <v>0</v>
      </c>
      <c r="S4">
        <f t="array" ref="S4">MAX(IF(ft_nq=P4,row_n))</f>
        <v>0</v>
      </c>
      <c r="T4">
        <f>R4-Q4+1</f>
        <v>1</v>
      </c>
      <c r="V4" t="s">
        <v>209</v>
      </c>
      <c r="W4" s="23">
        <f>IF(ISERROR(V3-V2)=FALSE,(V3-V2)*10,0)</f>
        <v>13.892500000000005</v>
      </c>
      <c r="Y4" s="75">
        <f t="shared" si="3"/>
        <v>8.9515003835925739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5.695658823529412E-2</v>
      </c>
      <c r="C5" s="50">
        <f>IF(FH!$C$2&gt;0,FH!A5/FH!$C$2,0)</f>
        <v>0</v>
      </c>
      <c r="D5" s="50">
        <f>IF(hist!$D$2&gt;0,hist!B5/hist!$D$2,0)</f>
        <v>0.39014767527497163</v>
      </c>
      <c r="E5" s="50">
        <f t="shared" si="1"/>
        <v>2.2447388323391862E-5</v>
      </c>
      <c r="F5">
        <f t="shared" si="6"/>
        <v>3</v>
      </c>
      <c r="G5" s="50">
        <f>IF(FT!A5&lt;&gt;"",FT!A5*10,"")</f>
        <v>5.0143000000000004</v>
      </c>
      <c r="H5" s="50">
        <f>IF(FT!B5&lt;&gt;"",FT!B5*100,"")</f>
        <v>46.543399999999998</v>
      </c>
      <c r="I5" s="50">
        <f t="shared" si="2"/>
        <v>1</v>
      </c>
      <c r="J5" t="str">
        <f>IF(FT!B5&lt;&gt;"",FT!E5,"")</f>
        <v>0 [1.163214]</v>
      </c>
      <c r="K5">
        <f>IF(FT!B5&lt;&gt;"",IF(FT!C5&lt;&gt;"",FT!C5,F5/$M$3*$M$4),"")</f>
        <v>1.1632100000000001</v>
      </c>
      <c r="L5" t="s">
        <v>54</v>
      </c>
      <c r="M5" s="52">
        <f ca="1">IF(M3&gt;0,MIN(FT_E),0)</f>
        <v>4.5197799999999999</v>
      </c>
      <c r="N5" s="52">
        <f ca="1">IF(M3&gt;0,ROUND(M5,1),0)</f>
        <v>4.5</v>
      </c>
      <c r="P5">
        <f t="shared" ref="P5:P27" si="10">P4+1</f>
        <v>2</v>
      </c>
      <c r="Q5">
        <f>IF(S5=1998,0,R4)</f>
        <v>0</v>
      </c>
      <c r="R5">
        <f>IF(S5=1998,0,S5)</f>
        <v>0</v>
      </c>
      <c r="S5">
        <f t="array" ref="S5">MAX(IF(ft_nq=P5,row_n))</f>
        <v>0</v>
      </c>
      <c r="T5">
        <f t="shared" ref="T5:T27" si="11">R5-Q5+1</f>
        <v>1</v>
      </c>
      <c r="V5" t="s">
        <v>210</v>
      </c>
      <c r="W5" s="23">
        <f>IF(ISERROR(W3-W2)=FALSE,W3-W2,0)</f>
        <v>2.1280000000000072</v>
      </c>
      <c r="Y5" s="75">
        <f t="shared" si="3"/>
        <v>9.2821330993358977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7.5942117647058827E-2</v>
      </c>
      <c r="C6" s="50">
        <f>IF(FH!$C$2&gt;0,FH!A6/FH!$C$2,0)</f>
        <v>0</v>
      </c>
      <c r="D6" s="50">
        <f>IF(hist!$D$2&gt;0,hist!B6/hist!$D$2,0)</f>
        <v>0</v>
      </c>
      <c r="E6" s="50">
        <f t="shared" si="1"/>
        <v>2.7613104918930733E-5</v>
      </c>
      <c r="F6">
        <f t="shared" si="6"/>
        <v>4</v>
      </c>
      <c r="G6" s="50">
        <f>IF(FT!A6&lt;&gt;"",FT!A6*10,"")</f>
        <v>4.9939099999999996</v>
      </c>
      <c r="H6" s="50">
        <f>IF(FT!B6&lt;&gt;"",FT!B6*100,"")</f>
        <v>48.250900000000001</v>
      </c>
      <c r="I6" s="50">
        <f t="shared" si="2"/>
        <v>1</v>
      </c>
      <c r="J6" t="str">
        <f>IF(FT!B6&lt;&gt;"",FT!E6,"")</f>
        <v>0 [1.566341]</v>
      </c>
      <c r="K6">
        <f>IF(FT!B6&lt;&gt;"",IF(FT!C6&lt;&gt;"",FT!C6,F6/$M$3*$M$4),"")</f>
        <v>1.5663400000000001</v>
      </c>
      <c r="L6" t="s">
        <v>55</v>
      </c>
      <c r="M6" s="52">
        <f ca="1">IF(M3&gt;0,MAX(FT_E),0)</f>
        <v>6.4555199999999999</v>
      </c>
      <c r="N6" s="52">
        <f ca="1">IF(M3&gt;0,ROUND(M6,1),0)</f>
        <v>6.5</v>
      </c>
      <c r="P6">
        <f t="shared" si="10"/>
        <v>3</v>
      </c>
      <c r="Q6">
        <f t="shared" ref="Q6:Q27" si="12">IF(S6=1998,0,R5)</f>
        <v>0</v>
      </c>
      <c r="R6">
        <f t="shared" ref="R6:R27" si="13">IF(S6=1998,0,S6)</f>
        <v>0</v>
      </c>
      <c r="S6">
        <f t="array" ref="S6">MAX(IF(ft_nq=P6,row_n))</f>
        <v>0</v>
      </c>
      <c r="T6">
        <f t="shared" si="11"/>
        <v>1</v>
      </c>
      <c r="V6" t="s">
        <v>211</v>
      </c>
      <c r="W6" s="23">
        <f>IF(W4&lt;&gt;0,W5/W4,0)</f>
        <v>0.15317617419470983</v>
      </c>
      <c r="Y6" s="75">
        <f t="shared" si="3"/>
        <v>9.6619482529721203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9.4927647058823533E-2</v>
      </c>
      <c r="C7" s="50">
        <f>IF(FH!$C$2&gt;0,FH!A7/FH!$C$2,0)</f>
        <v>0</v>
      </c>
      <c r="D7" s="50">
        <f>IF(hist!$D$2&gt;0,hist!B7/hist!$D$2,0)</f>
        <v>0</v>
      </c>
      <c r="E7" s="50">
        <f t="shared" si="1"/>
        <v>3.3898575876937519E-5</v>
      </c>
      <c r="F7">
        <f t="shared" si="6"/>
        <v>5</v>
      </c>
      <c r="G7" s="50">
        <f>IF(FT!A7&lt;&gt;"",FT!A7*10,"")</f>
        <v>4.9711999999999996</v>
      </c>
      <c r="H7" s="50">
        <f>IF(FT!B7&lt;&gt;"",FT!B7*100,"")</f>
        <v>50.070499999999996</v>
      </c>
      <c r="I7" s="50">
        <f t="shared" si="2"/>
        <v>1</v>
      </c>
      <c r="J7" t="str">
        <f>IF(FT!B7&lt;&gt;"",FT!E7,"")</f>
        <v>0 [1.972493]</v>
      </c>
      <c r="K7">
        <f>IF(FT!B7&lt;&gt;"",IF(FT!C7&lt;&gt;"",FT!C7,F7/$M$3*$M$4),"")</f>
        <v>1.9724900000000001</v>
      </c>
      <c r="L7" t="s">
        <v>56</v>
      </c>
      <c r="M7" s="366">
        <f ca="1">IF(M3&gt;0,MIN(FT_PH),0)</f>
        <v>42.298200000000001</v>
      </c>
      <c r="N7" s="52">
        <f ca="1">IF(M3&gt;0,ROUND(M7,1),0)</f>
        <v>42.3</v>
      </c>
      <c r="P7">
        <f t="shared" si="10"/>
        <v>4</v>
      </c>
      <c r="Q7">
        <f t="shared" si="12"/>
        <v>0</v>
      </c>
      <c r="R7">
        <f t="shared" si="13"/>
        <v>0</v>
      </c>
      <c r="S7">
        <f t="array" ref="S7">MAX(IF(ft_nq=P7,row_n))</f>
        <v>0</v>
      </c>
      <c r="T7">
        <f t="shared" si="11"/>
        <v>1</v>
      </c>
      <c r="V7" t="s">
        <v>212</v>
      </c>
      <c r="W7" s="23">
        <f>DEGREES(ATAN(W6))</f>
        <v>8.7086590461438487</v>
      </c>
      <c r="X7" s="106">
        <v>0.05</v>
      </c>
      <c r="Y7" s="75">
        <f t="shared" si="3"/>
        <v>10.072115384615385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0.11391317647058824</v>
      </c>
      <c r="C8" s="50">
        <f>IF(FH!$C$2&gt;0,FH!A8/FH!$C$2,0)</f>
        <v>0</v>
      </c>
      <c r="D8" s="50">
        <f>IF(hist!$D$2&gt;0,hist!B8/hist!$D$2,0)</f>
        <v>1</v>
      </c>
      <c r="E8" s="50">
        <f t="shared" si="1"/>
        <v>4.1530240910247477E-5</v>
      </c>
      <c r="F8">
        <f t="shared" si="6"/>
        <v>6</v>
      </c>
      <c r="G8" s="50">
        <f>IF(FT!A8&lt;&gt;"",FT!A8*10,"")</f>
        <v>4.9259199999999996</v>
      </c>
      <c r="H8" s="50">
        <f>IF(FT!B8&lt;&gt;"",FT!B8*100,"")</f>
        <v>50.546800000000005</v>
      </c>
      <c r="I8" s="50">
        <f t="shared" si="2"/>
        <v>1</v>
      </c>
      <c r="J8" t="str">
        <f>IF(FT!B8&lt;&gt;"",FT!E8,"")</f>
        <v>0 [2.406571]</v>
      </c>
      <c r="K8">
        <f>IF(FT!B8&lt;&gt;"",IF(FT!C8&lt;&gt;"",FT!C8,F8/$M$3*$M$4),"")</f>
        <v>2.4065699999999999</v>
      </c>
      <c r="L8" t="s">
        <v>57</v>
      </c>
      <c r="M8" s="52">
        <f ca="1">IF(M3&gt;0,MAX(FT_PH),0)</f>
        <v>53.803599999999996</v>
      </c>
      <c r="N8" s="52">
        <f ca="1">IF(M3&gt;0,ROUND(M8,1),0)</f>
        <v>53.8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10.261392795660507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0.13289870588235295</v>
      </c>
      <c r="C9" s="50">
        <f>IF(FH!$C$2&gt;0,FH!A9/FH!$C$2,0)</f>
        <v>0</v>
      </c>
      <c r="D9" s="50">
        <f>IF(hist!$D$2&gt;0,hist!B9/hist!$D$2,0)</f>
        <v>0</v>
      </c>
      <c r="E9" s="50">
        <f t="shared" si="1"/>
        <v>5.0776672152074271E-5</v>
      </c>
      <c r="F9">
        <f t="shared" si="6"/>
        <v>7</v>
      </c>
      <c r="G9" s="50">
        <f>IF(FT!A9&lt;&gt;"",FT!A9*10,"")</f>
        <v>4.8756199999999996</v>
      </c>
      <c r="H9" s="50">
        <f>IF(FT!B9&lt;&gt;"",FT!B9*100,"")</f>
        <v>50.9709</v>
      </c>
      <c r="I9" s="50">
        <f t="shared" si="2"/>
        <v>1</v>
      </c>
      <c r="J9" t="str">
        <f>IF(FT!B9&lt;&gt;"",FT!E9,"")</f>
        <v>0 [2.798598]</v>
      </c>
      <c r="K9">
        <f>IF(FT!B9&lt;&gt;"",IF(FT!C9&lt;&gt;"",FT!C9,F9/$M$3*$M$4),"")</f>
        <v>2.7986</v>
      </c>
      <c r="L9" t="s">
        <v>222</v>
      </c>
      <c r="M9" s="74">
        <f ca="1">IF(M3&gt;0,IF(COUNT(FT_E)&gt;0,AVERAGE(FT_E),0),0)</f>
        <v>5.6223675757575764</v>
      </c>
      <c r="N9" s="365">
        <f ca="1">IF(M3&gt;0,IF(COUNT(FT_PH)&gt;0,AVERAGE(FT_PH),0),0)</f>
        <v>50.443266666666702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10.454239665929668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0.15188423529411765</v>
      </c>
      <c r="C10" s="50">
        <f>IF(FH!$C$2&gt;0,FH!A10/FH!$C$2,0)</f>
        <v>0</v>
      </c>
      <c r="D10" s="50">
        <f>IF(hist!$D$2&gt;0,hist!B10/hist!$D$2,0)</f>
        <v>0.77802392153854993</v>
      </c>
      <c r="E10" s="50">
        <f t="shared" si="1"/>
        <v>6.1955633923176903E-5</v>
      </c>
      <c r="F10">
        <f t="shared" si="6"/>
        <v>8</v>
      </c>
      <c r="G10" s="50">
        <f>IF(FT!A10&lt;&gt;"",FT!A10*10,"")</f>
        <v>4.8300999999999998</v>
      </c>
      <c r="H10" s="50">
        <f>IF(FT!B10&lt;&gt;"",FT!B10*100,"")</f>
        <v>51.265499999999996</v>
      </c>
      <c r="I10" s="50">
        <f t="shared" si="2"/>
        <v>1</v>
      </c>
      <c r="J10" t="str">
        <f>IF(FT!B10&lt;&gt;"",FT!E10,"")</f>
        <v>0 [3.207197]</v>
      </c>
      <c r="K10">
        <f>IF(FT!B10&lt;&gt;"",IF(FT!C10&lt;&gt;"",FT!C10,F10/$M$3*$M$4),"")</f>
        <v>3.2071999999999998</v>
      </c>
      <c r="M10">
        <v>2</v>
      </c>
      <c r="P10">
        <f t="shared" si="10"/>
        <v>7</v>
      </c>
      <c r="Q10">
        <f t="shared" si="12"/>
        <v>0</v>
      </c>
      <c r="R10">
        <f t="shared" si="13"/>
        <v>0</v>
      </c>
      <c r="S10">
        <f t="array" ref="S10">MAX(IF(ft_nq=P10,row_n))</f>
        <v>0</v>
      </c>
      <c r="T10">
        <f t="shared" si="11"/>
        <v>1</v>
      </c>
      <c r="V10" t="s">
        <v>215</v>
      </c>
      <c r="X10" s="71" t="s">
        <v>270</v>
      </c>
      <c r="Y10" s="75">
        <f t="shared" si="3"/>
        <v>10.613755408790707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0.17086976470588236</v>
      </c>
      <c r="C11" s="50">
        <f>IF(FH!$C$2&gt;0,FH!A11/FH!$C$2,0)</f>
        <v>0</v>
      </c>
      <c r="D11" s="50">
        <f>IF(hist!$D$2&gt;0,hist!B11/hist!$D$2,0)</f>
        <v>0</v>
      </c>
      <c r="E11" s="50">
        <f t="shared" si="1"/>
        <v>7.5442168378299016E-5</v>
      </c>
      <c r="F11">
        <f t="shared" si="6"/>
        <v>9</v>
      </c>
      <c r="G11" s="50">
        <f>IF(FT!A11&lt;&gt;"",FT!A11*10,"")</f>
        <v>4.7876400000000006</v>
      </c>
      <c r="H11" s="50">
        <f>IF(FT!B11&lt;&gt;"",FT!B11*100,"")</f>
        <v>51.585599999999999</v>
      </c>
      <c r="I11" s="50">
        <f t="shared" si="2"/>
        <v>1</v>
      </c>
      <c r="J11" t="str">
        <f>IF(FT!B11&lt;&gt;"",FT!E11,"")</f>
        <v>0 [3.589343]</v>
      </c>
      <c r="K11">
        <f>IF(FT!B11&lt;&gt;"",IF(FT!C11&lt;&gt;"",FT!C11,F11/$M$3*$M$4),"")</f>
        <v>3.58934</v>
      </c>
      <c r="M11" s="49">
        <f>MAX(IF(ft_nq=1,row_n))</f>
        <v>0</v>
      </c>
      <c r="P11">
        <f t="shared" si="10"/>
        <v>8</v>
      </c>
      <c r="Q11">
        <f t="shared" si="12"/>
        <v>0</v>
      </c>
      <c r="R11">
        <f t="shared" si="13"/>
        <v>0</v>
      </c>
      <c r="S11">
        <f t="array" ref="S11">MAX(IF(ft_nq=P11,row_n))</f>
        <v>0</v>
      </c>
      <c r="T11">
        <f t="shared" si="11"/>
        <v>1</v>
      </c>
      <c r="V11" s="71" t="s">
        <v>216</v>
      </c>
      <c r="W11" s="23">
        <f>FT!H11*100</f>
        <v>42.298200000000001</v>
      </c>
      <c r="Y11" s="75">
        <f t="shared" si="3"/>
        <v>10.774744968293353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0.18985529411764707</v>
      </c>
      <c r="C12" s="50">
        <f>IF(FH!$C$2&gt;0,FH!A12/FH!$C$2,0)</f>
        <v>0</v>
      </c>
      <c r="D12" s="50">
        <f>IF(hist!$D$2&gt;0,hist!B12/hist!$D$2,0)</f>
        <v>0</v>
      </c>
      <c r="E12" s="50">
        <f t="shared" si="1"/>
        <v>9.1677826155858199E-5</v>
      </c>
      <c r="F12">
        <f t="shared" si="6"/>
        <v>10</v>
      </c>
      <c r="G12" s="50">
        <f>IF(FT!A12&lt;&gt;"",FT!A12*10,"")</f>
        <v>4.7525000000000004</v>
      </c>
      <c r="H12" s="50">
        <f>IF(FT!B12&lt;&gt;"",FT!B12*100,"")</f>
        <v>51.744700000000002</v>
      </c>
      <c r="I12" s="50">
        <f t="shared" si="2"/>
        <v>1</v>
      </c>
      <c r="J12" t="str">
        <f>IF(FT!B12&lt;&gt;"",FT!E12,"")</f>
        <v>0 [4.004731]</v>
      </c>
      <c r="K12">
        <f>IF(FT!B12&lt;&gt;"",IF(FT!C12&lt;&gt;"",FT!C12,F12/$M$3*$M$4),"")</f>
        <v>4.0047300000000003</v>
      </c>
      <c r="M12">
        <f>M11+1</f>
        <v>1</v>
      </c>
      <c r="P12">
        <f t="shared" si="10"/>
        <v>9</v>
      </c>
      <c r="Q12">
        <f t="shared" si="12"/>
        <v>0</v>
      </c>
      <c r="R12">
        <f t="shared" si="13"/>
        <v>0</v>
      </c>
      <c r="S12">
        <f t="array" ref="S12">MAX(IF(ft_nq=P12,row_n))</f>
        <v>0</v>
      </c>
      <c r="T12">
        <f t="shared" si="11"/>
        <v>1</v>
      </c>
      <c r="V12" s="71" t="s">
        <v>217</v>
      </c>
      <c r="W12" s="23">
        <f>FT!H12*100</f>
        <v>53.803599999999996</v>
      </c>
      <c r="Y12" s="75">
        <f t="shared" si="3"/>
        <v>10.887890583903209</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0.20884082352941177</v>
      </c>
      <c r="C13" s="50">
        <f>IF(FH!$C$2&gt;0,FH!A13/FH!$C$2,0)</f>
        <v>0</v>
      </c>
      <c r="D13" s="50">
        <f>IF(hist!$D$2&gt;0,hist!B13/hist!$D$2,0)</f>
        <v>0.71947087323439818</v>
      </c>
      <c r="E13" s="50">
        <f t="shared" si="1"/>
        <v>1.1118116949824304E-4</v>
      </c>
      <c r="F13">
        <f t="shared" si="6"/>
        <v>11</v>
      </c>
      <c r="G13" s="50">
        <f>IF(FT!A13&lt;&gt;"",FT!A13*10,"")</f>
        <v>4.7237900000000002</v>
      </c>
      <c r="H13" s="50">
        <f>IF(FT!B13&lt;&gt;"",FT!B13*100,"")</f>
        <v>51.732199999999992</v>
      </c>
      <c r="I13" s="50">
        <f t="shared" si="2"/>
        <v>1</v>
      </c>
      <c r="J13" t="str">
        <f>IF(FT!B13&lt;&gt;"",FT!E13,"")</f>
        <v>0 [4.420853]</v>
      </c>
      <c r="K13">
        <f>IF(FT!B13&lt;&gt;"",IF(FT!C13&lt;&gt;"",FT!C13,F13/$M$3*$M$4),"")</f>
        <v>4.4208499999999997</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10.951418246789123</v>
      </c>
    </row>
    <row r="14" spans="1:104">
      <c r="A14" s="50">
        <f t="shared" si="5"/>
        <v>12</v>
      </c>
      <c r="B14" s="50">
        <f t="shared" si="0"/>
        <v>0.22782635294117648</v>
      </c>
      <c r="C14" s="50">
        <f>IF(FH!$C$2&gt;0,FH!A14/FH!$C$2,0)</f>
        <v>0</v>
      </c>
      <c r="D14" s="50">
        <f>IF(hist!$D$2&gt;0,hist!B14/hist!$D$2,0)</f>
        <v>0</v>
      </c>
      <c r="E14" s="50">
        <f t="shared" si="1"/>
        <v>1.3455968319994965E-4</v>
      </c>
      <c r="F14">
        <f t="shared" si="6"/>
        <v>12</v>
      </c>
      <c r="G14" s="50">
        <f>IF(FT!A14&lt;&gt;"",FT!A14*10,"")</f>
        <v>4.6962200000000003</v>
      </c>
      <c r="H14" s="50">
        <f>IF(FT!B14&lt;&gt;"",FT!B14*100,"")</f>
        <v>51.702000000000005</v>
      </c>
      <c r="I14" s="50">
        <f t="shared" si="2"/>
        <v>1</v>
      </c>
      <c r="J14" t="str">
        <f>IF(FT!B14&lt;&gt;"",FT!E14,"")</f>
        <v>0 [4.813270]</v>
      </c>
      <c r="K14">
        <f>IF(FT!B14&lt;&gt;"",IF(FT!C14&lt;&gt;"",FT!C14,F14/$M$3*$M$4),"")</f>
        <v>4.8132700000000002</v>
      </c>
      <c r="M14">
        <f>M13+1</f>
        <v>1</v>
      </c>
      <c r="P14">
        <f t="shared" si="10"/>
        <v>11</v>
      </c>
      <c r="Q14">
        <f t="shared" si="12"/>
        <v>0</v>
      </c>
      <c r="R14">
        <f t="shared" si="13"/>
        <v>0</v>
      </c>
      <c r="S14">
        <f t="array" ref="S14">MAX(IF(ft_nq=P14,row_n))</f>
        <v>0</v>
      </c>
      <c r="T14">
        <f t="shared" si="11"/>
        <v>1</v>
      </c>
      <c r="V14" s="71" t="s">
        <v>221</v>
      </c>
      <c r="W14">
        <f>FT!H14</f>
        <v>83</v>
      </c>
      <c r="Y14" s="75">
        <f t="shared" si="3"/>
        <v>11.009279803757064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0.24681188235294119</v>
      </c>
      <c r="C15" s="50">
        <f>IF(FH!$C$2&gt;0,FH!A15/FH!$C$2,0)</f>
        <v>0</v>
      </c>
      <c r="D15" s="50">
        <f>IF(hist!$D$2&gt;0,hist!B15/hist!$D$2,0)</f>
        <v>0.66985418035034561</v>
      </c>
      <c r="E15" s="50">
        <f t="shared" si="1"/>
        <v>1.6252323591890117E-4</v>
      </c>
      <c r="F15">
        <f t="shared" si="6"/>
        <v>13</v>
      </c>
      <c r="G15" s="50">
        <f>IF(FT!A15&lt;&gt;"",FT!A15*10,"")</f>
        <v>4.6687099999999999</v>
      </c>
      <c r="H15" s="50">
        <f>IF(FT!B15&lt;&gt;"",FT!B15*100,"")</f>
        <v>51.722799999999999</v>
      </c>
      <c r="I15" s="50">
        <f t="shared" si="2"/>
        <v>1</v>
      </c>
      <c r="J15" t="str">
        <f>IF(FT!B15&lt;&gt;"",FT!E15,"")</f>
        <v>0 [5.228973]</v>
      </c>
      <c r="K15">
        <f>IF(FT!B15&lt;&gt;"",IF(FT!C15&lt;&gt;"",FT!C15,F15/$M$3*$M$4),"")</f>
        <v>5.2289700000000003</v>
      </c>
      <c r="M15">
        <f t="array" ref="M15">MAX(IF(ft_nq=3,row_n))</f>
        <v>0</v>
      </c>
      <c r="P15">
        <f t="shared" si="10"/>
        <v>12</v>
      </c>
      <c r="Q15">
        <f t="shared" si="12"/>
        <v>0</v>
      </c>
      <c r="R15">
        <f t="shared" si="13"/>
        <v>0</v>
      </c>
      <c r="S15">
        <f t="array" ref="S15">MAX(IF(ft_nq=P15,row_n))</f>
        <v>0</v>
      </c>
      <c r="T15">
        <f t="shared" si="11"/>
        <v>1</v>
      </c>
      <c r="V15" s="23">
        <f>FT!G15*10</f>
        <v>5.0548700000000002</v>
      </c>
      <c r="W15" s="23">
        <f>FT!H15*100</f>
        <v>42.298200000000001</v>
      </c>
      <c r="Y15" s="75">
        <f t="shared" si="3"/>
        <v>11.078606295957556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낙관적인</v>
      </c>
      <c r="AY15" s="438" t="str">
        <f t="shared" si="14"/>
        <v/>
      </c>
      <c r="AZ15" s="438" t="str">
        <f t="shared" si="14"/>
        <v/>
      </c>
      <c r="BA15" s="439" t="str">
        <f t="shared" si="14"/>
        <v/>
      </c>
    </row>
    <row r="16" spans="1:104">
      <c r="A16" s="50">
        <f t="shared" si="5"/>
        <v>14</v>
      </c>
      <c r="B16" s="50">
        <f t="shared" si="0"/>
        <v>0.26579741176470589</v>
      </c>
      <c r="C16" s="50">
        <f>IF(FH!$C$2&gt;0,FH!A16/FH!$C$2,0)</f>
        <v>0</v>
      </c>
      <c r="D16" s="50">
        <f>IF(hist!$D$2&gt;0,hist!B16/hist!$D$2,0)</f>
        <v>0</v>
      </c>
      <c r="E16" s="50">
        <f t="shared" si="1"/>
        <v>1.9589924055420471E-4</v>
      </c>
      <c r="F16">
        <f t="shared" si="6"/>
        <v>14</v>
      </c>
      <c r="G16" s="50">
        <f>IF(FT!A16&lt;&gt;"",FT!A16*10,"")</f>
        <v>4.6410099999999996</v>
      </c>
      <c r="H16" s="50">
        <f>IF(FT!B16&lt;&gt;"",FT!B16*100,"")</f>
        <v>51.754999999999995</v>
      </c>
      <c r="I16" s="50">
        <f t="shared" si="2"/>
        <v>1</v>
      </c>
      <c r="J16" t="str">
        <f>IF(FT!B16&lt;&gt;"",FT!E16,"")</f>
        <v>0 [5.625128]</v>
      </c>
      <c r="K16">
        <f>IF(FT!B16&lt;&gt;"",IF(FT!C16&lt;&gt;"",FT!C16,F16/$M$3*$M$4),"")</f>
        <v>5.6251300000000004</v>
      </c>
      <c r="M16">
        <f>M15+1</f>
        <v>1</v>
      </c>
      <c r="P16">
        <f t="shared" si="10"/>
        <v>13</v>
      </c>
      <c r="Q16">
        <f t="shared" si="12"/>
        <v>0</v>
      </c>
      <c r="R16">
        <f t="shared" si="13"/>
        <v>0</v>
      </c>
      <c r="S16">
        <f t="array" ref="S16">MAX(IF(ft_nq=P16,row_n))</f>
        <v>0</v>
      </c>
      <c r="T16">
        <f t="shared" si="11"/>
        <v>1</v>
      </c>
      <c r="V16" s="23">
        <f>FT!G16*10</f>
        <v>6.3283399999999999</v>
      </c>
      <c r="W16" s="23">
        <f>FT!H16*100</f>
        <v>53.803599999999996</v>
      </c>
      <c r="Y16" s="75">
        <f t="shared" si="3"/>
        <v>11.151667417221683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0.28478294117647057</v>
      </c>
      <c r="C17" s="50">
        <f>IF(FH!$C$2&gt;0,FH!A17/FH!$C$2,0)</f>
        <v>0</v>
      </c>
      <c r="D17" s="50">
        <f>IF(hist!$D$2&gt;0,hist!B17/hist!$D$2,0)</f>
        <v>0</v>
      </c>
      <c r="E17" s="50">
        <f t="shared" si="1"/>
        <v>2.356496672113234E-4</v>
      </c>
      <c r="F17">
        <f t="shared" si="6"/>
        <v>15</v>
      </c>
      <c r="G17" s="50">
        <f>IF(FT!A17&lt;&gt;"",FT!A17*10,"")</f>
        <v>4.6112199999999994</v>
      </c>
      <c r="H17" s="50">
        <f>IF(FT!B17&lt;&gt;"",FT!B17*100,"")</f>
        <v>51.873699999999999</v>
      </c>
      <c r="I17" s="50">
        <f t="shared" si="2"/>
        <v>1</v>
      </c>
      <c r="J17" t="str">
        <f>IF(FT!B17&lt;&gt;"",FT!E17,"")</f>
        <v>0 [6.033620]</v>
      </c>
      <c r="K17">
        <f>IF(FT!B17&lt;&gt;"",IF(FT!C17&lt;&gt;"",FT!C17,F17/$M$3*$M$4),"")</f>
        <v>6.03362</v>
      </c>
      <c r="M17">
        <f>M3+1</f>
        <v>100</v>
      </c>
      <c r="P17">
        <f t="shared" si="10"/>
        <v>14</v>
      </c>
      <c r="Q17">
        <f t="shared" si="12"/>
        <v>0</v>
      </c>
      <c r="R17">
        <f t="shared" si="13"/>
        <v>0</v>
      </c>
      <c r="S17">
        <f t="array" ref="S17">MAX(IF(ft_nq=P17,row_n))</f>
        <v>0</v>
      </c>
      <c r="T17">
        <f t="shared" si="11"/>
        <v>1</v>
      </c>
      <c r="V17" t="s">
        <v>1522</v>
      </c>
      <c r="Y17" s="75">
        <f t="shared" si="3"/>
        <v>11.2494524225693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0.30376847058823531</v>
      </c>
      <c r="C18" s="50">
        <f>IF(FH!$C$2&gt;0,FH!A18/FH!$C$2,0)</f>
        <v>3.4321788177730458E-5</v>
      </c>
      <c r="D18" s="50">
        <f>IF(hist!$D$2&gt;0,hist!B18/hist!$D$2,0)</f>
        <v>0.60454287838173182</v>
      </c>
      <c r="E18" s="50">
        <f t="shared" si="1"/>
        <v>2.8289006536125525E-4</v>
      </c>
      <c r="F18">
        <f t="shared" si="6"/>
        <v>16</v>
      </c>
      <c r="G18" s="50">
        <f>IF(FT!A18&lt;&gt;"",FT!A18*10,"")</f>
        <v>4.5822400000000005</v>
      </c>
      <c r="H18" s="50">
        <f>IF(FT!B18&lt;&gt;"",FT!B18*100,"")</f>
        <v>52.062399999999997</v>
      </c>
      <c r="I18" s="50">
        <f t="shared" si="2"/>
        <v>1</v>
      </c>
      <c r="J18" t="str">
        <f>IF(FT!B18&lt;&gt;"",FT!E18,"")</f>
        <v>0 [6.449411]</v>
      </c>
      <c r="K18">
        <f>IF(FT!B18&lt;&gt;"",IF(FT!C18&lt;&gt;"",FT!C18,F18/$M$3*$M$4),"")</f>
        <v>6.4494100000000003</v>
      </c>
      <c r="P18">
        <f t="shared" si="10"/>
        <v>15</v>
      </c>
      <c r="Q18">
        <f t="shared" si="12"/>
        <v>0</v>
      </c>
      <c r="R18">
        <f t="shared" si="13"/>
        <v>0</v>
      </c>
      <c r="S18">
        <f t="array" ref="S18">MAX(IF(ft_nq=P18,row_n))</f>
        <v>0</v>
      </c>
      <c r="T18">
        <f t="shared" si="11"/>
        <v>1</v>
      </c>
      <c r="V18" s="288">
        <f>M!B18*100</f>
        <v>63.054100000000005</v>
      </c>
      <c r="W18" s="287">
        <f>100-M!B19*100</f>
        <v>70.279600000000002</v>
      </c>
      <c r="X18" t="str">
        <f>"(" &amp; ROUND(V18,1) &amp; " , " &amp; ROUND(100-W18,1) &amp; ")"</f>
        <v>(63.1 , 29.7)</v>
      </c>
      <c r="Y18" s="75">
        <f t="shared" si="3"/>
        <v>11.361779391738537</v>
      </c>
      <c r="Z18">
        <f>M!B18*100</f>
        <v>63.054100000000005</v>
      </c>
      <c r="AA18">
        <f>100-M!B19*100</f>
        <v>70.279600000000002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0.32275399999999999</v>
      </c>
      <c r="C19" s="50">
        <f>IF(FH!$C$2&gt;0,FH!A19/FH!$C$2,0)</f>
        <v>0</v>
      </c>
      <c r="D19" s="50">
        <f>IF(hist!$D$2&gt;0,hist!B19/hist!$D$2,0)</f>
        <v>0</v>
      </c>
      <c r="E19" s="50">
        <f t="shared" si="1"/>
        <v>3.3891075273030327E-4</v>
      </c>
      <c r="F19">
        <f t="shared" si="6"/>
        <v>17</v>
      </c>
      <c r="G19" s="50">
        <f>IF(FT!A19&lt;&gt;"",FT!A19*10,"")</f>
        <v>4.5591100000000004</v>
      </c>
      <c r="H19" s="50">
        <f>IF(FT!B19&lt;&gt;"",FT!B19*100,"")</f>
        <v>52.185600000000001</v>
      </c>
      <c r="I19" s="50">
        <f t="shared" si="2"/>
        <v>1</v>
      </c>
      <c r="J19" t="str">
        <f>IF(FT!B19&lt;&gt;"",FT!E19,"")</f>
        <v>0 [6.846760]</v>
      </c>
      <c r="K19">
        <f>IF(FT!B19&lt;&gt;"",IF(FT!C19&lt;&gt;"",FT!C19,F19/$M$3*$M$4),"")</f>
        <v>6.8467599999999997</v>
      </c>
      <c r="P19">
        <f t="shared" si="10"/>
        <v>16</v>
      </c>
      <c r="Q19">
        <f t="shared" si="12"/>
        <v>0</v>
      </c>
      <c r="R19">
        <f t="shared" si="13"/>
        <v>0</v>
      </c>
      <c r="S19">
        <f t="array" ref="S19">MAX(IF(ft_nq=P19,row_n))</f>
        <v>0</v>
      </c>
      <c r="T19">
        <f t="shared" si="11"/>
        <v>1</v>
      </c>
      <c r="V19" t="s">
        <v>1521</v>
      </c>
      <c r="Y19" s="75">
        <f t="shared" si="3"/>
        <v>11.446444591159239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0.34173952941176472</v>
      </c>
      <c r="C20" s="50">
        <f>IF(FH!$C$2&gt;0,FH!A20/FH!$C$2,0)</f>
        <v>0</v>
      </c>
      <c r="D20" s="50">
        <f>IF(hist!$D$2&gt;0,hist!B20/hist!$D$2,0)</f>
        <v>0</v>
      </c>
      <c r="E20" s="50">
        <f t="shared" si="1"/>
        <v>4.0520032676817186E-4</v>
      </c>
      <c r="F20">
        <f t="shared" si="6"/>
        <v>18</v>
      </c>
      <c r="G20" s="50">
        <f>IF(FT!A20&lt;&gt;"",FT!A20*10,"")</f>
        <v>4.5419700000000001</v>
      </c>
      <c r="H20" s="50">
        <f>IF(FT!B20&lt;&gt;"",FT!B20*100,"")</f>
        <v>52.188800000000001</v>
      </c>
      <c r="I20" s="50">
        <f t="shared" si="2"/>
        <v>1</v>
      </c>
      <c r="J20" t="str">
        <f>IF(FT!B20&lt;&gt;"",FT!E20,"")</f>
        <v>0 [7.256040]</v>
      </c>
      <c r="K20">
        <f>IF(FT!B20&lt;&gt;"",IF(FT!C20&lt;&gt;"",FT!C20,F20/$M$3*$M$4),"")</f>
        <v>7.2560399999999996</v>
      </c>
      <c r="P20">
        <f t="shared" si="10"/>
        <v>17</v>
      </c>
      <c r="Q20">
        <f t="shared" si="12"/>
        <v>0</v>
      </c>
      <c r="R20">
        <f t="shared" si="13"/>
        <v>0</v>
      </c>
      <c r="S20">
        <f t="array" ref="S20">MAX(IF(ft_nq=P20,row_n))</f>
        <v>0</v>
      </c>
      <c r="T20">
        <f t="shared" si="11"/>
        <v>1</v>
      </c>
      <c r="V20" s="56">
        <v>50</v>
      </c>
      <c r="W20">
        <v>50</v>
      </c>
      <c r="Y20" s="75">
        <f t="shared" si="3"/>
        <v>11.490344498092238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0.3607250588235294</v>
      </c>
      <c r="C21" s="50">
        <f>IF(FH!$C$2&gt;0,FH!A21/FH!$C$2,0)</f>
        <v>2.6885356378339805E-4</v>
      </c>
      <c r="D21" s="50">
        <f>IF(hist!$D$2&gt;0,hist!B21/hist!$D$2,0)</f>
        <v>0.60240233888004768</v>
      </c>
      <c r="E21" s="50">
        <f t="shared" si="1"/>
        <v>4.8347164973458538E-4</v>
      </c>
      <c r="F21">
        <f t="shared" si="6"/>
        <v>19</v>
      </c>
      <c r="G21" s="50">
        <f>IF(FT!A21&lt;&gt;"",FT!A21*10,"")</f>
        <v>4.5293000000000001</v>
      </c>
      <c r="H21" s="50">
        <f>IF(FT!B21&lt;&gt;"",FT!B21*100,"")</f>
        <v>52.125699999999995</v>
      </c>
      <c r="I21" s="50">
        <f t="shared" si="2"/>
        <v>1</v>
      </c>
      <c r="J21" t="str">
        <f>IF(FT!B21&lt;&gt;"",FT!E21,"")</f>
        <v>0 [7.681800]</v>
      </c>
      <c r="K21">
        <f>IF(FT!B21&lt;&gt;"",IF(FT!C21&lt;&gt;"",FT!C21,F21/$M$3*$M$4),"")</f>
        <v>7.6818</v>
      </c>
      <c r="P21">
        <f t="shared" si="10"/>
        <v>18</v>
      </c>
      <c r="Q21">
        <f t="shared" si="12"/>
        <v>0</v>
      </c>
      <c r="R21">
        <f t="shared" si="13"/>
        <v>0</v>
      </c>
      <c r="S21">
        <f t="array" ref="S21">MAX(IF(ft_nq=P21,row_n))</f>
        <v>0</v>
      </c>
      <c r="T21">
        <f t="shared" si="11"/>
        <v>1</v>
      </c>
      <c r="V21" s="288">
        <f>Measurement!DK17*100</f>
        <v>68.954388826122965</v>
      </c>
      <c r="W21" s="287">
        <f>'R3'!I3</f>
        <v>91.83906989744699</v>
      </c>
      <c r="X21" t="str">
        <f>"(" &amp; ROUND(V21,1) &amp; " , " &amp; ROUND(W21,1) &amp; ")" &amp; CHAR(10) &amp; AR26</f>
        <v>(69 , 91.8)
낙관적인</v>
      </c>
      <c r="Y21" s="75">
        <f t="shared" si="3"/>
        <v>11.508555405912611</v>
      </c>
      <c r="AA21">
        <f>100-M!B19*100</f>
        <v>70.279600000000002</v>
      </c>
      <c r="AC21">
        <f>'R3'!I3</f>
        <v>91.83906989744699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0.37971058823529413</v>
      </c>
      <c r="C22" s="50">
        <f>IF(FH!$C$2&gt;0,FH!A22/FH!$C$2,0)</f>
        <v>0</v>
      </c>
      <c r="D22" s="50">
        <f>IF(hist!$D$2&gt;0,hist!B22/hist!$D$2,0)</f>
        <v>0</v>
      </c>
      <c r="E22" s="50">
        <f t="shared" si="1"/>
        <v>5.7569044998668009E-4</v>
      </c>
      <c r="F22">
        <f t="shared" si="6"/>
        <v>20</v>
      </c>
      <c r="G22" s="50">
        <f>IF(FT!A22&lt;&gt;"",FT!A22*10,"")</f>
        <v>4.5229299999999997</v>
      </c>
      <c r="H22" s="50">
        <f>IF(FT!B22&lt;&gt;"",FT!B22*100,"")</f>
        <v>52.039400000000001</v>
      </c>
      <c r="I22" s="50">
        <f t="shared" si="2"/>
        <v>1</v>
      </c>
      <c r="J22" t="str">
        <f>IF(FT!B22&lt;&gt;"",FT!E22,"")</f>
        <v>0 [8.071087]</v>
      </c>
      <c r="K22">
        <f>IF(FT!B22&lt;&gt;"",IF(FT!C22&lt;&gt;"",FT!C22,F22/$M$3*$M$4),"")</f>
        <v>8.0710899999999999</v>
      </c>
      <c r="P22">
        <f t="shared" si="10"/>
        <v>19</v>
      </c>
      <c r="Q22">
        <f t="shared" si="12"/>
        <v>0</v>
      </c>
      <c r="R22">
        <f t="shared" si="13"/>
        <v>0</v>
      </c>
      <c r="S22">
        <f t="array" ref="S22">MAX(IF(ft_nq=P22,row_n))</f>
        <v>0</v>
      </c>
      <c r="T22">
        <f t="shared" si="11"/>
        <v>1</v>
      </c>
      <c r="V22" s="300">
        <f>X23</f>
        <v>90</v>
      </c>
      <c r="W22" s="300">
        <f>X23</f>
        <v>90</v>
      </c>
      <c r="X22" t="s">
        <v>1188</v>
      </c>
      <c r="Y22" s="75">
        <f t="shared" si="3"/>
        <v>11.505683262840682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0.39869611764705881</v>
      </c>
      <c r="C23" s="50">
        <f>IF(FH!$C$2&gt;0,FH!A23/FH!$C$2,0)</f>
        <v>0</v>
      </c>
      <c r="D23" s="50">
        <f>IF(hist!$D$2&gt;0,hist!B23/hist!$D$2,0)</f>
        <v>0.57660311331951786</v>
      </c>
      <c r="E23" s="50">
        <f t="shared" si="1"/>
        <v>6.8410666938416265E-4</v>
      </c>
      <c r="F23">
        <f t="shared" si="6"/>
        <v>21</v>
      </c>
      <c r="G23" s="50">
        <f>IF(FT!A23&lt;&gt;"",FT!A23*10,"")</f>
        <v>4.5197799999999999</v>
      </c>
      <c r="H23" s="50">
        <f>IF(FT!B23&lt;&gt;"",FT!B23*100,"")</f>
        <v>51.974699999999999</v>
      </c>
      <c r="I23" s="50">
        <f t="shared" si="2"/>
        <v>1</v>
      </c>
      <c r="J23" t="str">
        <f>IF(FT!B23&lt;&gt;"",FT!E23,"")</f>
        <v>0 [8.481709]</v>
      </c>
      <c r="K23">
        <f>IF(FT!B23&lt;&gt;"",IF(FT!C23&lt;&gt;"",FT!C23,F23/$M$3*$M$4),"")</f>
        <v>8.4817099999999996</v>
      </c>
      <c r="P23">
        <f t="shared" si="10"/>
        <v>20</v>
      </c>
      <c r="Q23">
        <f t="shared" si="12"/>
        <v>0</v>
      </c>
      <c r="R23">
        <f t="shared" si="13"/>
        <v>0</v>
      </c>
      <c r="S23">
        <f t="array" ref="S23">MAX(IF(ft_nq=P23,row_n))</f>
        <v>0</v>
      </c>
      <c r="T23">
        <f t="shared" si="11"/>
        <v>1</v>
      </c>
      <c r="V23" s="300">
        <f>100-X23</f>
        <v>10</v>
      </c>
      <c r="W23" s="300">
        <f>X23</f>
        <v>90</v>
      </c>
      <c r="X23">
        <v>90</v>
      </c>
      <c r="Y23" s="75">
        <f t="shared" si="3"/>
        <v>11.499387138312041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0.41768164705882355</v>
      </c>
      <c r="C24" s="50">
        <f>IF(FH!$C$2&gt;0,FH!A24/FH!$C$2,0)</f>
        <v>0</v>
      </c>
      <c r="D24" s="50">
        <f>IF(hist!$D$2&gt;0,hist!B24/hist!$D$2,0)</f>
        <v>0</v>
      </c>
      <c r="E24" s="50">
        <f t="shared" si="1"/>
        <v>8.1128866928307434E-4</v>
      </c>
      <c r="F24">
        <f t="shared" si="6"/>
        <v>22</v>
      </c>
      <c r="G24" s="50">
        <f>IF(FT!A24&lt;&gt;"",FT!A24*10,"")</f>
        <v>4.5202200000000001</v>
      </c>
      <c r="H24" s="50">
        <f>IF(FT!B24&lt;&gt;"",FT!B24*100,"")</f>
        <v>51.877300000000005</v>
      </c>
      <c r="I24" s="50">
        <f t="shared" si="2"/>
        <v>1</v>
      </c>
      <c r="J24" t="str">
        <f>IF(FT!B24&lt;&gt;"",FT!E24,"")</f>
        <v>0 [8.904507]</v>
      </c>
      <c r="K24">
        <f>IF(FT!B24&lt;&gt;"",IF(FT!C24&lt;&gt;"",FT!C24,F24/$M$3*$M$4),"")</f>
        <v>8.9045100000000001</v>
      </c>
      <c r="P24">
        <f t="shared" si="10"/>
        <v>21</v>
      </c>
      <c r="Q24">
        <f t="shared" si="12"/>
        <v>0</v>
      </c>
      <c r="R24">
        <f t="shared" si="13"/>
        <v>0</v>
      </c>
      <c r="S24">
        <f t="array" ref="S24">MAX(IF(ft_nq=P24,row_n))</f>
        <v>0</v>
      </c>
      <c r="T24">
        <f t="shared" si="11"/>
        <v>1</v>
      </c>
      <c r="V24" s="300">
        <f>100-X23</f>
        <v>10</v>
      </c>
      <c r="W24" s="300">
        <f>100-X23</f>
        <v>10</v>
      </c>
      <c r="Y24" s="75">
        <f t="shared" si="3"/>
        <v>11.476720159638248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0.43666717647058823</v>
      </c>
      <c r="C25" s="50">
        <f>IF(FH!$C$2&gt;0,FH!A25/FH!$C$2,0)</f>
        <v>0</v>
      </c>
      <c r="D25" s="50">
        <f>IF(hist!$D$2&gt;0,hist!B25/hist!$D$2,0)</f>
        <v>0</v>
      </c>
      <c r="E25" s="50">
        <f t="shared" si="1"/>
        <v>9.6016038478241052E-4</v>
      </c>
      <c r="F25">
        <f t="shared" si="6"/>
        <v>23</v>
      </c>
      <c r="G25" s="50">
        <f>IF(FT!A25&lt;&gt;"",FT!A25*10,"")</f>
        <v>4.52766</v>
      </c>
      <c r="H25" s="50">
        <f>IF(FT!B25&lt;&gt;"",FT!B25*100,"")</f>
        <v>51.679200000000002</v>
      </c>
      <c r="I25" s="50">
        <f t="shared" si="2"/>
        <v>1</v>
      </c>
      <c r="J25" t="str">
        <f>IF(FT!B25&lt;&gt;"",FT!E25,"")</f>
        <v>0 [9.281929]</v>
      </c>
      <c r="K25">
        <f>IF(FT!B25&lt;&gt;"",IF(FT!C25&lt;&gt;"",FT!C25,F25/$M$3*$M$4),"")</f>
        <v>9.2819299999999991</v>
      </c>
      <c r="P25">
        <f t="shared" si="10"/>
        <v>22</v>
      </c>
      <c r="Q25">
        <f t="shared" si="12"/>
        <v>0</v>
      </c>
      <c r="R25">
        <f t="shared" si="13"/>
        <v>0</v>
      </c>
      <c r="S25">
        <f t="array" ref="S25">MAX(IF(ft_nq=P25,row_n))</f>
        <v>0</v>
      </c>
      <c r="T25">
        <f t="shared" si="11"/>
        <v>1</v>
      </c>
      <c r="V25" s="300">
        <f>X23</f>
        <v>90</v>
      </c>
      <c r="W25" s="300">
        <f>100-X23</f>
        <v>10</v>
      </c>
      <c r="Y25" s="75">
        <f t="shared" si="3"/>
        <v>11.414107949801885</v>
      </c>
    </row>
    <row r="26" spans="1:120">
      <c r="A26" s="50">
        <f t="shared" si="5"/>
        <v>24</v>
      </c>
      <c r="B26" s="50">
        <f t="shared" si="0"/>
        <v>0.45565270588235296</v>
      </c>
      <c r="C26" s="50">
        <f>IF(FH!$C$2&gt;0,FH!A26/FH!$C$2,0)</f>
        <v>6.8643463093633549E-5</v>
      </c>
      <c r="D26" s="50">
        <f>IF(hist!$D$2&gt;0,hist!B26/hist!$D$2,0)</f>
        <v>0.54681245176780791</v>
      </c>
      <c r="E26" s="50">
        <f t="shared" si="1"/>
        <v>1.1340414881484085E-3</v>
      </c>
      <c r="F26">
        <f t="shared" si="6"/>
        <v>24</v>
      </c>
      <c r="G26" s="50">
        <f>IF(FT!A26&lt;&gt;"",FT!A26*10,"")</f>
        <v>4.5385999999999997</v>
      </c>
      <c r="H26" s="50">
        <f>IF(FT!B26&lt;&gt;"",FT!B26*100,"")</f>
        <v>51.529100000000007</v>
      </c>
      <c r="I26" s="50">
        <f t="shared" si="2"/>
        <v>1</v>
      </c>
      <c r="J26" t="str">
        <f>IF(FT!B26&lt;&gt;"",FT!E26,"")</f>
        <v>0 [9.703948]</v>
      </c>
      <c r="K26">
        <f>IF(FT!B26&lt;&gt;"",IF(FT!C26&lt;&gt;"",FT!C26,F26/$M$3*$M$4),"")</f>
        <v>9.7039500000000007</v>
      </c>
      <c r="P26">
        <f t="shared" si="10"/>
        <v>23</v>
      </c>
      <c r="Q26">
        <f t="shared" si="12"/>
        <v>0</v>
      </c>
      <c r="R26">
        <f t="shared" si="13"/>
        <v>0</v>
      </c>
      <c r="S26">
        <f t="array" ref="S26">MAX(IF(ft_nq=P26,row_n))</f>
        <v>0</v>
      </c>
      <c r="T26">
        <f t="shared" si="11"/>
        <v>1</v>
      </c>
      <c r="V26" s="300">
        <f>X23</f>
        <v>90</v>
      </c>
      <c r="W26" s="300">
        <f>X23</f>
        <v>90</v>
      </c>
      <c r="Y26" s="75">
        <f t="shared" si="3"/>
        <v>11.353523112854186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row>
    <row r="27" spans="1:120">
      <c r="A27" s="50">
        <f t="shared" si="5"/>
        <v>25</v>
      </c>
      <c r="B27" s="50">
        <f t="shared" si="0"/>
        <v>0.47463823529411764</v>
      </c>
      <c r="C27" s="50">
        <f>IF(FH!$C$2&gt;0,FH!A27/FH!$C$2,0)</f>
        <v>0</v>
      </c>
      <c r="D27" s="50">
        <f>IF(hist!$D$2&gt;0,hist!B27/hist!$D$2,0)</f>
        <v>0</v>
      </c>
      <c r="E27" s="50">
        <f t="shared" si="1"/>
        <v>1.3366905871189151E-3</v>
      </c>
      <c r="F27">
        <f t="shared" si="6"/>
        <v>25</v>
      </c>
      <c r="G27" s="50">
        <f>IF(FT!A27&lt;&gt;"",FT!A27*10,"")</f>
        <v>4.5513500000000002</v>
      </c>
      <c r="H27" s="50">
        <f>IF(FT!B27&lt;&gt;"",FT!B27*100,"")</f>
        <v>51.369600000000005</v>
      </c>
      <c r="I27" s="50">
        <f t="shared" si="2"/>
        <v>1</v>
      </c>
      <c r="J27" t="str">
        <f>IF(FT!B27&lt;&gt;"",FT!E27,"")</f>
        <v>0 [10.098714]</v>
      </c>
      <c r="K27">
        <f>IF(FT!B27&lt;&gt;"",IF(FT!C27&lt;&gt;"",FT!C27,F27/$M$3*$M$4),"")</f>
        <v>10.098699999999999</v>
      </c>
      <c r="P27">
        <f t="shared" si="10"/>
        <v>24</v>
      </c>
      <c r="Q27">
        <f t="shared" si="12"/>
        <v>0</v>
      </c>
      <c r="R27">
        <f t="shared" si="13"/>
        <v>0</v>
      </c>
      <c r="S27">
        <f t="array" ref="S27">MAX(IF(ft_nq=P27,row_n))</f>
        <v>0</v>
      </c>
      <c r="T27">
        <f t="shared" si="11"/>
        <v>1</v>
      </c>
      <c r="V27" s="288">
        <v>60</v>
      </c>
      <c r="W27" s="288">
        <v>60</v>
      </c>
      <c r="X27" t="s">
        <v>1189</v>
      </c>
      <c r="Y27" s="75">
        <f t="shared" si="3"/>
        <v>11.286673184879213</v>
      </c>
      <c r="AS27" t="s">
        <v>2144</v>
      </c>
    </row>
    <row r="28" spans="1:120">
      <c r="A28" s="50">
        <f t="shared" si="5"/>
        <v>26</v>
      </c>
      <c r="B28" s="50">
        <f t="shared" si="0"/>
        <v>0.49362376470588237</v>
      </c>
      <c r="C28" s="50">
        <f>IF(FH!$C$2&gt;0,FH!A28/FH!$C$2,0)</f>
        <v>4.0042076768866586E-4</v>
      </c>
      <c r="D28" s="50">
        <f>IF(hist!$D$2&gt;0,hist!B28/hist!$D$2,0)</f>
        <v>0.51633948792884821</v>
      </c>
      <c r="E28" s="50">
        <f t="shared" si="1"/>
        <v>1.5723514415747252E-3</v>
      </c>
      <c r="F28">
        <f t="shared" si="6"/>
        <v>26</v>
      </c>
      <c r="G28" s="50">
        <f>IF(FT!A28&lt;&gt;"",FT!A28*10,"")</f>
        <v>4.56982</v>
      </c>
      <c r="H28" s="50">
        <f>IF(FT!B28&lt;&gt;"",FT!B28*100,"")</f>
        <v>51.106899999999996</v>
      </c>
      <c r="I28" s="50">
        <f t="shared" si="2"/>
        <v>1</v>
      </c>
      <c r="J28" t="str">
        <f>IF(FT!B28&lt;&gt;"",FT!E28,"")</f>
        <v>0 [10.508051]</v>
      </c>
      <c r="K28">
        <f>IF(FT!B28&lt;&gt;"",IF(FT!C28&lt;&gt;"",FT!C28,F28/$M$3*$M$4),"")</f>
        <v>10.508100000000001</v>
      </c>
      <c r="V28" s="288">
        <v>40</v>
      </c>
      <c r="W28" s="288">
        <v>60</v>
      </c>
      <c r="Y28" s="75">
        <f t="shared" si="3"/>
        <v>11.183569593550731</v>
      </c>
    </row>
    <row r="29" spans="1:120">
      <c r="A29" s="50">
        <f t="shared" si="5"/>
        <v>27</v>
      </c>
      <c r="B29" s="50">
        <f t="shared" si="0"/>
        <v>0.51260929411764711</v>
      </c>
      <c r="C29" s="50">
        <f>IF(FH!$C$2&gt;0,FH!A29/FH!$C$2,0)</f>
        <v>0</v>
      </c>
      <c r="D29" s="50">
        <f>IF(hist!$D$2&gt;0,hist!B29/hist!$D$2,0)</f>
        <v>0</v>
      </c>
      <c r="E29" s="50">
        <f t="shared" si="1"/>
        <v>1.8458021324058934E-3</v>
      </c>
      <c r="F29">
        <f t="shared" si="6"/>
        <v>27</v>
      </c>
      <c r="G29" s="50">
        <f>IF(FT!A29&lt;&gt;"",FT!A29*10,"")</f>
        <v>4.5962800000000001</v>
      </c>
      <c r="H29" s="50">
        <f>IF(FT!B29&lt;&gt;"",FT!B29*100,"")</f>
        <v>50.761500000000005</v>
      </c>
      <c r="I29" s="50">
        <f t="shared" si="2"/>
        <v>1</v>
      </c>
      <c r="J29" t="str">
        <f>IF(FT!B29&lt;&gt;"",FT!E29,"")</f>
        <v>0 [10.900901]</v>
      </c>
      <c r="K29">
        <f>IF(FT!B29&lt;&gt;"",IF(FT!C29&lt;&gt;"",FT!C29,F29/$M$3*$M$4),"")</f>
        <v>10.9009</v>
      </c>
      <c r="V29" s="288">
        <v>40</v>
      </c>
      <c r="W29" s="288">
        <v>40</v>
      </c>
      <c r="Y29" s="75">
        <f t="shared" si="3"/>
        <v>11.044039962752487</v>
      </c>
    </row>
    <row r="30" spans="1:120">
      <c r="A30" s="50">
        <f t="shared" si="5"/>
        <v>28</v>
      </c>
      <c r="B30" s="50">
        <f t="shared" si="0"/>
        <v>0.53159482352941179</v>
      </c>
      <c r="C30" s="50">
        <f>IF(FH!$C$2&gt;0,FH!A30/FH!$C$2,0)</f>
        <v>0</v>
      </c>
      <c r="D30" s="50">
        <f>IF(hist!$D$2&gt;0,hist!B30/hist!$D$2,0)</f>
        <v>0</v>
      </c>
      <c r="E30" s="50">
        <f t="shared" si="1"/>
        <v>2.1624070589300538E-3</v>
      </c>
      <c r="F30">
        <f t="shared" si="6"/>
        <v>28</v>
      </c>
      <c r="G30" s="50">
        <f>IF(FT!A30&lt;&gt;"",FT!A30*10,"")</f>
        <v>4.62873</v>
      </c>
      <c r="H30" s="50">
        <f>IF(FT!B30&lt;&gt;"",FT!B30*100,"")</f>
        <v>50.389799999999994</v>
      </c>
      <c r="I30" s="50">
        <f t="shared" si="2"/>
        <v>1</v>
      </c>
      <c r="J30" t="str">
        <f>IF(FT!B30&lt;&gt;"",FT!E30,"")</f>
        <v>0 [11.315777]</v>
      </c>
      <c r="K30">
        <f>IF(FT!B30&lt;&gt;"",IF(FT!C30&lt;&gt;"",FT!C30,F30/$M$3*$M$4),"")</f>
        <v>11.315799999999999</v>
      </c>
      <c r="V30" s="288">
        <v>60</v>
      </c>
      <c r="W30" s="288">
        <v>40</v>
      </c>
      <c r="Y30" s="75">
        <f t="shared" si="3"/>
        <v>10.886312228192182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0.55058035294117647</v>
      </c>
      <c r="C31" s="50">
        <f>IF(FH!$C$2&gt;0,FH!A31/FH!$C$2,0)</f>
        <v>1.7732894632522002E-4</v>
      </c>
      <c r="D31" s="50">
        <f>IF(hist!$D$2&gt;0,hist!B31/hist!$D$2,0)</f>
        <v>0.48567021758752277</v>
      </c>
      <c r="E31" s="50">
        <f t="shared" si="1"/>
        <v>2.5281715756741182E-3</v>
      </c>
      <c r="F31">
        <f t="shared" si="6"/>
        <v>29</v>
      </c>
      <c r="G31" s="50">
        <f>IF(FT!A31&lt;&gt;"",FT!A31*10,"")</f>
        <v>4.6652800000000001</v>
      </c>
      <c r="H31" s="50">
        <f>IF(FT!B31&lt;&gt;"",FT!B31*100,"")</f>
        <v>50.057700000000004</v>
      </c>
      <c r="I31" s="50">
        <f t="shared" si="2"/>
        <v>1</v>
      </c>
      <c r="J31" t="str">
        <f>IF(FT!B31&lt;&gt;"",FT!E31,"")</f>
        <v>0 [11.715605]</v>
      </c>
      <c r="K31">
        <f>IF(FT!B31&lt;&gt;"",IF(FT!C31&lt;&gt;"",FT!C31,F31/$M$3*$M$4),"")</f>
        <v>11.7156</v>
      </c>
      <c r="V31" s="288">
        <v>60</v>
      </c>
      <c r="W31" s="288">
        <v>60</v>
      </c>
      <c r="Y31" s="75">
        <f t="shared" si="3"/>
        <v>10.729838294807601</v>
      </c>
      <c r="CB31" t="str">
        <f ca="1">IF(W8=1,CB33,IF(W8=2,CB34,IF(W8=3,CB35,IF(W8=4,CB36,IF(W8=5,CB37,IF(W8=6,CB38,IF(W8=7,CB39,IF(W8=8,CB40,""))))))))</f>
        <v>심리적 편안함이 증가하고 안정된 정서 상태이다.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0.56956588235294114</v>
      </c>
      <c r="C32" s="50">
        <f>IF(FH!$C$2&gt;0,FH!A32/FH!$C$2,0)</f>
        <v>0</v>
      </c>
      <c r="D32" s="50">
        <f>IF(hist!$D$2&gt;0,hist!B32/hist!$D$2,0)</f>
        <v>0</v>
      </c>
      <c r="E32" s="50">
        <f t="shared" si="1"/>
        <v>2.9497990055780392E-3</v>
      </c>
      <c r="F32">
        <f t="shared" si="6"/>
        <v>30</v>
      </c>
      <c r="G32" s="50">
        <f>IF(FT!A32&lt;&gt;"",FT!A32*10,"")</f>
        <v>4.7091099999999999</v>
      </c>
      <c r="H32" s="50">
        <f>IF(FT!B32&lt;&gt;"",FT!B32*100,"")</f>
        <v>49.647100000000002</v>
      </c>
      <c r="I32" s="50">
        <f t="shared" si="2"/>
        <v>1</v>
      </c>
      <c r="J32" t="str">
        <f>IF(FT!B32&lt;&gt;"",FT!E32,"")</f>
        <v>0 [12.140858]</v>
      </c>
      <c r="K32">
        <f>IF(FT!B32&lt;&gt;"",IF(FT!C32&lt;&gt;"",FT!C32,F32/$M$3*$M$4),"")</f>
        <v>12.1409</v>
      </c>
      <c r="Y32" s="75">
        <f t="shared" si="3"/>
        <v>10.542777722329697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0.58855141176470582</v>
      </c>
      <c r="C33" s="50">
        <f>IF(FH!$C$2&gt;0,FH!A33/FH!$C$2,0)</f>
        <v>9.1524617458178066E-5</v>
      </c>
      <c r="D33" s="50">
        <f>IF(hist!$D$2&gt;0,hist!B33/hist!$D$2,0)</f>
        <v>0.46967657261376872</v>
      </c>
      <c r="E33" s="50">
        <f t="shared" si="1"/>
        <v>3.4347496847449721E-3</v>
      </c>
      <c r="F33">
        <f t="shared" si="6"/>
        <v>31</v>
      </c>
      <c r="G33" s="50">
        <f>IF(FT!A33&lt;&gt;"",FT!A33*10,"")</f>
        <v>4.7564400000000004</v>
      </c>
      <c r="H33" s="50">
        <f>IF(FT!B33&lt;&gt;"",FT!B33*100,"")</f>
        <v>49.243500000000004</v>
      </c>
      <c r="I33" s="50">
        <f t="shared" si="2"/>
        <v>1</v>
      </c>
      <c r="J33" t="str">
        <f>IF(FT!B33&lt;&gt;"",FT!E33,"")</f>
        <v>0 [12.534341]</v>
      </c>
      <c r="K33">
        <f>IF(FT!B33&lt;&gt;"",IF(FT!C33&lt;&gt;"",FT!C33,F33/$M$3*$M$4),"")</f>
        <v>12.5343</v>
      </c>
      <c r="W33" s="23">
        <f>FH_info!G2</f>
        <v>0.51300999999999997</v>
      </c>
      <c r="Y33" s="75">
        <f t="shared" si="3"/>
        <v>10.353016121300804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0.60753694117647061</v>
      </c>
      <c r="C34" s="50">
        <f>IF(FH!$C$2&gt;0,FH!A34/FH!$C$2,0)</f>
        <v>0</v>
      </c>
      <c r="D34" s="50">
        <f>IF(hist!$D$2&gt;0,hist!B34/hist!$D$2,0)</f>
        <v>0</v>
      </c>
      <c r="E34" s="50">
        <f t="shared" si="1"/>
        <v>3.9913016039562783E-3</v>
      </c>
      <c r="F34">
        <f t="shared" si="6"/>
        <v>32</v>
      </c>
      <c r="G34" s="50">
        <f>IF(FT!A34&lt;&gt;"",FT!A34*10,"")</f>
        <v>4.80945</v>
      </c>
      <c r="H34" s="50">
        <f>IF(FT!B34&lt;&gt;"",FT!B34*100,"")</f>
        <v>48.684899999999999</v>
      </c>
      <c r="I34" s="50">
        <f t="shared" si="2"/>
        <v>1</v>
      </c>
      <c r="J34" t="str">
        <f>IF(FT!B34&lt;&gt;"",FT!E34,"")</f>
        <v>0 [12.954675]</v>
      </c>
      <c r="K34">
        <f>IF(FT!B34&lt;&gt;"",IF(FT!C34&lt;&gt;"",FT!C34,F34/$M$3*$M$4),"")</f>
        <v>12.954700000000001</v>
      </c>
      <c r="V34" t="s">
        <v>1253</v>
      </c>
      <c r="W34" s="23">
        <f>IF(FH_info!G2&lt;&gt;0,(1-FH_info!G2)*100,0)</f>
        <v>48.699000000000005</v>
      </c>
      <c r="X34" t="s">
        <v>1054</v>
      </c>
      <c r="Y34" s="75">
        <f t="shared" si="3"/>
        <v>10.122758319558368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0.6265224705882354</v>
      </c>
      <c r="C35" s="50">
        <f>IF(FH!$C$2&gt;0,FH!A35/FH!$C$2,0)</f>
        <v>0</v>
      </c>
      <c r="D35" s="50">
        <f>IF(hist!$D$2&gt;0,hist!B35/hist!$D$2,0)</f>
        <v>0</v>
      </c>
      <c r="E35" s="50">
        <f t="shared" si="1"/>
        <v>4.6286121147112082E-3</v>
      </c>
      <c r="F35">
        <f t="shared" si="6"/>
        <v>33</v>
      </c>
      <c r="G35" s="50">
        <f>IF(FT!A35&lt;&gt;"",FT!A35*10,"")</f>
        <v>4.8465199999999999</v>
      </c>
      <c r="H35" s="50">
        <f>IF(FT!B35&lt;&gt;"",FT!B35*100,"")</f>
        <v>48.345100000000002</v>
      </c>
      <c r="I35" s="50">
        <f t="shared" si="2"/>
        <v>1</v>
      </c>
      <c r="J35" t="str">
        <f>IF(FT!B35&lt;&gt;"",FT!E35,"")</f>
        <v>0 [13.349808]</v>
      </c>
      <c r="K35">
        <f>IF(FT!B35&lt;&gt;"",IF(FT!C35&lt;&gt;"",FT!C35,F35/$M$3*$M$4),"")</f>
        <v>13.3498</v>
      </c>
      <c r="V35" s="52">
        <f>IF(V36&gt;3,100,V36/3*100)</f>
        <v>96.467666666666659</v>
      </c>
      <c r="W35" s="23">
        <f>IF(FH_info!G2*1&lt;&gt;0,(1-NORMSDIST((FH_info!G2*1-0.5308)/0.1538))*100,0)</f>
        <v>54.604283989947568</v>
      </c>
      <c r="X35" t="s">
        <v>1053</v>
      </c>
      <c r="Y35" s="75">
        <f t="shared" si="3"/>
        <v>9.9752193326345502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0.64550799999999997</v>
      </c>
      <c r="C36" s="50">
        <f>IF(FH!$C$2&gt;0,FH!A36/FH!$C$2,0)</f>
        <v>4.4618307641775489E-4</v>
      </c>
      <c r="D36" s="50">
        <f>IF(hist!$D$2&gt;0,hist!B36/hist!$D$2,0)</f>
        <v>0.44258736726708031</v>
      </c>
      <c r="E36" s="50">
        <f t="shared" si="1"/>
        <v>5.3567800631993574E-3</v>
      </c>
      <c r="F36">
        <f t="shared" si="6"/>
        <v>34</v>
      </c>
      <c r="G36" s="50">
        <f>IF(FT!A36&lt;&gt;"",FT!A36*10,"")</f>
        <v>4.9315300000000004</v>
      </c>
      <c r="H36" s="50">
        <f>IF(FT!B36&lt;&gt;"",FT!B36*100,"")</f>
        <v>47.266399999999997</v>
      </c>
      <c r="I36" s="50">
        <f t="shared" si="2"/>
        <v>1</v>
      </c>
      <c r="J36" t="str">
        <f>IF(FT!B36&lt;&gt;"",FT!E36,"")</f>
        <v>0 [13.750729]</v>
      </c>
      <c r="K36">
        <f>IF(FT!B36&lt;&gt;"",IF(FT!C36&lt;&gt;"",FT!C36,F36/$M$3*$M$4),"")</f>
        <v>13.7507</v>
      </c>
      <c r="R36" s="71" t="s">
        <v>2215</v>
      </c>
      <c r="S36" t="s">
        <v>1251</v>
      </c>
      <c r="U36" t="s">
        <v>386</v>
      </c>
      <c r="V36" s="495">
        <f>FH_info!F2*1</f>
        <v>2.8940299999999999</v>
      </c>
      <c r="W36" s="495">
        <f>IF(W34&gt;=60,30/40*(W34-60)+70,IF(W34&gt;=35,35/25*(W34-35)+35,IF(W34&gt;=0,W34,0)))</f>
        <v>54.178600000000003</v>
      </c>
      <c r="X36" s="23" t="s">
        <v>388</v>
      </c>
      <c r="Y36" s="75">
        <f t="shared" si="3"/>
        <v>9.5845305615093075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0.66449352941176476</v>
      </c>
      <c r="C37" s="50">
        <f>IF(FH!$C$2&gt;0,FH!A37/FH!$C$2,0)</f>
        <v>0</v>
      </c>
      <c r="D37" s="50">
        <f>IF(hist!$D$2&gt;0,hist!B37/hist!$D$2,0)</f>
        <v>0</v>
      </c>
      <c r="E37" s="50">
        <f t="shared" si="1"/>
        <v>6.1869076052834746E-3</v>
      </c>
      <c r="F37">
        <f t="shared" si="6"/>
        <v>35</v>
      </c>
      <c r="G37" s="50">
        <f>IF(FT!A37&lt;&gt;"",FT!A37*10,"")</f>
        <v>5.0006300000000001</v>
      </c>
      <c r="H37" s="50">
        <f>IF(FT!B37&lt;&gt;"",FT!B37*100,"")</f>
        <v>46.400500000000001</v>
      </c>
      <c r="I37" s="50">
        <f t="shared" si="2"/>
        <v>1</v>
      </c>
      <c r="J37" t="str">
        <f>IF(FT!B37&lt;&gt;"",FT!E37,"")</f>
        <v>0 [14.156651]</v>
      </c>
      <c r="K37">
        <f>IF(FT!B37&lt;&gt;"",IF(FT!C37&lt;&gt;"",FT!C37,F37/$M$3*$M$4),"")</f>
        <v>14.156700000000001</v>
      </c>
      <c r="R37" s="71" t="s">
        <v>2222</v>
      </c>
      <c r="S37" t="s">
        <v>2216</v>
      </c>
      <c r="U37" t="s">
        <v>458</v>
      </c>
      <c r="V37" s="130" t="str">
        <f>IF(V36&gt;=2.5,"v","")</f>
        <v>v</v>
      </c>
      <c r="W37" s="130" t="str">
        <f>IF(W36&gt;=60,"v","")</f>
        <v/>
      </c>
      <c r="Y37" s="75">
        <f t="shared" si="3"/>
        <v>9.2789308547123071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0.68347905882352944</v>
      </c>
      <c r="C38" s="50">
        <f>IF(FH!$C$2&gt;0,FH!A38/FH!$C$2,0)</f>
        <v>0</v>
      </c>
      <c r="D38" s="50">
        <f>IF(hist!$D$2&gt;0,hist!B38/hist!$D$2,0)</f>
        <v>0</v>
      </c>
      <c r="E38" s="50">
        <f t="shared" si="1"/>
        <v>7.1311608404620412E-3</v>
      </c>
      <c r="F38">
        <f t="shared" si="6"/>
        <v>36</v>
      </c>
      <c r="G38" s="50">
        <f>IF(FT!A38&lt;&gt;"",FT!A38*10,"")</f>
        <v>5.0736299999999996</v>
      </c>
      <c r="H38" s="50">
        <f>IF(FT!B38&lt;&gt;"",FT!B38*100,"")</f>
        <v>45.462499999999999</v>
      </c>
      <c r="I38" s="50">
        <f t="shared" si="2"/>
        <v>1</v>
      </c>
      <c r="J38" t="str">
        <f>IF(FT!B38&lt;&gt;"",FT!E38,"")</f>
        <v>0 [14.559543]</v>
      </c>
      <c r="K38">
        <f>IF(FT!B38&lt;&gt;"",IF(FT!C38&lt;&gt;"",FT!C38,F38/$M$3*$M$4),"")</f>
        <v>14.5595</v>
      </c>
      <c r="U38" t="s">
        <v>460</v>
      </c>
      <c r="V38" s="130" t="str">
        <f>IF(V36&gt;=1,IF(V36&lt;2.5,"v",""),"")</f>
        <v/>
      </c>
      <c r="W38" s="130" t="str">
        <f>IF(W36*1&gt;35,IF(W36&lt;60,"v",""),"")</f>
        <v>v</v>
      </c>
      <c r="Y38" s="75">
        <f t="shared" si="3"/>
        <v>8.9605469850974551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0.70246458823529423</v>
      </c>
      <c r="C39" s="50">
        <f>IF(FH!$C$2&gt;0,FH!A39/FH!$C$2,0)</f>
        <v>5.2054682810252458E-4</v>
      </c>
      <c r="D39" s="50">
        <f>IF(hist!$D$2&gt;0,hist!B39/hist!$D$2,0)</f>
        <v>0.42885583246024306</v>
      </c>
      <c r="E39" s="50">
        <f t="shared" si="1"/>
        <v>8.2028282843918873E-3</v>
      </c>
      <c r="F39">
        <f t="shared" si="6"/>
        <v>37</v>
      </c>
      <c r="G39" s="50">
        <f>IF(FT!A39&lt;&gt;"",FT!A39*10,"")</f>
        <v>5.149049999999999</v>
      </c>
      <c r="H39" s="50">
        <f>IF(FT!B39&lt;&gt;"",FT!B39*100,"")</f>
        <v>44.6282</v>
      </c>
      <c r="I39" s="50">
        <f t="shared" si="2"/>
        <v>1</v>
      </c>
      <c r="J39" t="str">
        <f>IF(FT!B39&lt;&gt;"",FT!E39,"")</f>
        <v>0 [14.990413]</v>
      </c>
      <c r="K39">
        <f>IF(FT!B39&lt;&gt;"",IF(FT!C39&lt;&gt;"",FT!C39,F39/$M$3*$M$4),"")</f>
        <v>14.990399999999999</v>
      </c>
      <c r="U39" t="s">
        <v>462</v>
      </c>
      <c r="V39" s="131" t="str">
        <f>IF(V36&lt;1,"v","")</f>
        <v/>
      </c>
      <c r="W39" s="130" t="str">
        <f>IF(W36&lt;=35,"v","")</f>
        <v/>
      </c>
      <c r="Y39" s="75">
        <f t="shared" si="3"/>
        <v>8.667268719472526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0.7214501176470588</v>
      </c>
      <c r="C40" s="50">
        <f>IF(FH!$C$2&gt;0,FH!A40/FH!$C$2,0)</f>
        <v>0</v>
      </c>
      <c r="D40" s="50">
        <f>IF(hist!$D$2&gt;0,hist!B40/hist!$D$2,0)</f>
        <v>0</v>
      </c>
      <c r="E40" s="50">
        <f t="shared" si="1"/>
        <v>9.4163760796865306E-3</v>
      </c>
      <c r="F40">
        <f t="shared" si="6"/>
        <v>38</v>
      </c>
      <c r="G40" s="50">
        <f>IF(FT!A40&lt;&gt;"",FT!A40*10,"")</f>
        <v>5.22729</v>
      </c>
      <c r="H40" s="50">
        <f>IF(FT!B40&lt;&gt;"",FT!B40*100,"")</f>
        <v>43.914700000000003</v>
      </c>
      <c r="I40" s="50">
        <f t="shared" si="2"/>
        <v>1</v>
      </c>
      <c r="J40" t="str">
        <f>IF(FT!B40&lt;&gt;"",FT!E40,"")</f>
        <v>0 [15.381586]</v>
      </c>
      <c r="K40">
        <f>IF(FT!B40&lt;&gt;"",IF(FT!C40&lt;&gt;"",FT!C40,F40/$M$3*$M$4),"")</f>
        <v>15.381600000000001</v>
      </c>
      <c r="V40" s="287" t="str">
        <f>IF(V36&lt;1,lang!B231,IF(V36&lt;2.5,lang!B230,lang!B229))</f>
        <v>높 음</v>
      </c>
      <c r="W40" s="287" t="str">
        <f>IF(W36&lt;=35,lang!B242,IF(W36&lt;60,lang!B241,lang!B240))</f>
        <v>보 통</v>
      </c>
      <c r="X40" t="s">
        <v>1055</v>
      </c>
      <c r="Y40" s="75">
        <f t="shared" si="3"/>
        <v>8.4010452835025422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0.74043564705882359</v>
      </c>
      <c r="C41" s="50">
        <f>IF(FH!$C$2&gt;0,FH!A41/FH!$C$2,0)</f>
        <v>1.4472369777213986E-3</v>
      </c>
      <c r="D41" s="50">
        <f>IF(hist!$D$2&gt;0,hist!B41/hist!$D$2,0)</f>
        <v>0.40739389510005347</v>
      </c>
      <c r="E41" s="50">
        <f t="shared" si="1"/>
        <v>1.0787498725493167E-2</v>
      </c>
      <c r="F41">
        <f t="shared" si="6"/>
        <v>39</v>
      </c>
      <c r="G41" s="50">
        <f>IF(FT!A41&lt;&gt;"",FT!A41*10,"")</f>
        <v>5.3086599999999997</v>
      </c>
      <c r="H41" s="50">
        <f>IF(FT!B41&lt;&gt;"",FT!B41*100,"")</f>
        <v>43.380499999999998</v>
      </c>
      <c r="I41" s="50">
        <f t="shared" si="2"/>
        <v>1</v>
      </c>
      <c r="J41" t="str">
        <f>IF(FT!B41&lt;&gt;"",FT!E41,"")</f>
        <v>0 [15.800854]</v>
      </c>
      <c r="K41">
        <f>IF(FT!B41&lt;&gt;"",IF(FT!C41&lt;&gt;"",FT!C41,F41/$M$3*$M$4),"")</f>
        <v>15.8009</v>
      </c>
      <c r="V41" t="s">
        <v>2216</v>
      </c>
      <c r="W41" s="287" t="s">
        <v>2154</v>
      </c>
      <c r="X41" t="s">
        <v>1056</v>
      </c>
      <c r="Y41" s="75">
        <f t="shared" si="3"/>
        <v>8.1716478358003712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0.75942117647058827</v>
      </c>
      <c r="C42" s="50">
        <f>IF(FH!$C$2&gt;0,FH!A42/FH!$C$2,0)</f>
        <v>0</v>
      </c>
      <c r="D42" s="50">
        <f>IF(hist!$D$2&gt;0,hist!B42/hist!$D$2,0)</f>
        <v>0</v>
      </c>
      <c r="E42" s="50">
        <f t="shared" si="1"/>
        <v>1.233316399022273E-2</v>
      </c>
      <c r="F42">
        <f t="shared" si="6"/>
        <v>40</v>
      </c>
      <c r="G42" s="50">
        <f>IF(FT!A42&lt;&gt;"",FT!A42*10,"")</f>
        <v>5.3887600000000004</v>
      </c>
      <c r="H42" s="50">
        <f>IF(FT!B42&lt;&gt;"",FT!B42*100,"")</f>
        <v>43.163400000000003</v>
      </c>
      <c r="I42" s="50">
        <f t="shared" si="2"/>
        <v>1</v>
      </c>
      <c r="J42" t="str">
        <f>IF(FT!B42&lt;&gt;"",FT!E42,"")</f>
        <v>0 [16.202139]</v>
      </c>
      <c r="K42">
        <f>IF(FT!B42&lt;&gt;"",IF(FT!C42&lt;&gt;"",FT!C42,F42/$M$3*$M$4),"")</f>
        <v>16.202100000000002</v>
      </c>
      <c r="U42" t="s">
        <v>464</v>
      </c>
      <c r="V42" t="s">
        <v>273</v>
      </c>
      <c r="Y42" s="75">
        <f t="shared" si="3"/>
        <v>8.009894669645707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0.77840670588235295</v>
      </c>
      <c r="C43" s="50">
        <f>IF(FH!$C$2&gt;0,FH!A43/FH!$C$2,0)</f>
        <v>0</v>
      </c>
      <c r="D43" s="50">
        <f>IF(hist!$D$2&gt;0,hist!B43/hist!$D$2,0)</f>
        <v>0</v>
      </c>
      <c r="E43" s="50">
        <f t="shared" si="1"/>
        <v>1.4071650561511117E-2</v>
      </c>
      <c r="F43">
        <f t="shared" si="6"/>
        <v>41</v>
      </c>
      <c r="G43" s="50">
        <f>IF(FT!A43&lt;&gt;"",FT!A43*10,"")</f>
        <v>5.4664800000000007</v>
      </c>
      <c r="H43" s="50">
        <f>IF(FT!B43&lt;&gt;"",FT!B43*100,"")</f>
        <v>43.225099999999998</v>
      </c>
      <c r="I43" s="50">
        <f t="shared" si="2"/>
        <v>1</v>
      </c>
      <c r="J43" t="str">
        <f>IF(FT!B43&lt;&gt;"",FT!E43,"")</f>
        <v>0 [16.619702]</v>
      </c>
      <c r="K43">
        <f>IF(FT!B43&lt;&gt;"",IF(FT!C43&lt;&gt;"",FT!C43,F43/$M$3*$M$4),"")</f>
        <v>16.619700000000002</v>
      </c>
      <c r="V43" s="287" t="str">
        <f>IF(M!B17="","",IF(W43&lt;5,CJ4,IF(W43&lt;10,CK4,IF(W43&lt;30,CL4,IF(W43&lt;40,CM4,CN4)))))</f>
        <v>보통</v>
      </c>
      <c r="W43" s="287">
        <f>IF(M!B17="","",M!B17*1)</f>
        <v>27.899799999999999</v>
      </c>
      <c r="Y43" s="75">
        <f t="shared" si="3"/>
        <v>7.907300493187571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0.79739223529411762</v>
      </c>
      <c r="C44" s="50">
        <f>IF(FH!$C$2&gt;0,FH!A44/FH!$C$2,0)</f>
        <v>1.1383379959452266E-3</v>
      </c>
      <c r="D44" s="50">
        <f>IF(hist!$D$2&gt;0,hist!B44/hist!$D$2,0)</f>
        <v>0.39516730277882572</v>
      </c>
      <c r="E44" s="50">
        <f t="shared" si="1"/>
        <v>1.6022576886045931E-2</v>
      </c>
      <c r="F44">
        <f t="shared" si="6"/>
        <v>42</v>
      </c>
      <c r="G44" s="50">
        <f>IF(FT!A44&lt;&gt;"",FT!A44*10,"")</f>
        <v>5.5466199999999999</v>
      </c>
      <c r="H44" s="50">
        <f>IF(FT!B44&lt;&gt;"",FT!B44*100,"")</f>
        <v>43.244</v>
      </c>
      <c r="I44" s="50">
        <f t="shared" si="2"/>
        <v>1</v>
      </c>
      <c r="J44" t="str">
        <f>IF(FT!B44&lt;&gt;"",FT!E44,"")</f>
        <v>0 [16.995915]</v>
      </c>
      <c r="K44">
        <f>IF(FT!B44&lt;&gt;"",IF(FT!C44&lt;&gt;"",FT!C44,F44/$M$3*$M$4),"")</f>
        <v>16.995899999999999</v>
      </c>
      <c r="V44" s="287" t="str">
        <f>IF(M!B17="","",IF(W43&lt;5,CJ5,IF(W43&lt;10,CK5,IF(W43&lt;30,CL5,IF(W43&lt;40,CM5,CN5)))))</f>
        <v>감정변화가 안정된 정상적인 상태</v>
      </c>
      <c r="Y44" s="75">
        <f t="shared" si="3"/>
        <v>7.7964598259841127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0.81637776470588241</v>
      </c>
      <c r="C45" s="50">
        <f>IF(FH!$C$2&gt;0,FH!A45/FH!$C$2,0)</f>
        <v>0</v>
      </c>
      <c r="D45" s="50">
        <f>IF(hist!$D$2&gt;0,hist!B45/hist!$D$2,0)</f>
        <v>0</v>
      </c>
      <c r="E45" s="50">
        <f t="shared" si="1"/>
        <v>1.8206919562587447E-2</v>
      </c>
      <c r="F45">
        <f t="shared" si="6"/>
        <v>43</v>
      </c>
      <c r="G45" s="50">
        <f>IF(FT!A45&lt;&gt;"",FT!A45*10,"")</f>
        <v>5.6230599999999997</v>
      </c>
      <c r="H45" s="50">
        <f>IF(FT!B45&lt;&gt;"",FT!B45*100,"")</f>
        <v>43.477199999999996</v>
      </c>
      <c r="I45" s="50">
        <f t="shared" si="2"/>
        <v>1</v>
      </c>
      <c r="J45" t="str">
        <f>IF(FT!B45&lt;&gt;"",FT!E45,"")</f>
        <v>0 [17.420388]</v>
      </c>
      <c r="K45">
        <f>IF(FT!B45&lt;&gt;"",IF(FT!C45&lt;&gt;"",FT!C45,F45/$M$3*$M$4),"")</f>
        <v>17.420400000000001</v>
      </c>
      <c r="V45" s="287">
        <f>IF(M!B17="","",IF(W43&lt;5,CJ3,IF(W43&lt;10,CK3,IF(W43&lt;30,CL3,IF(W43&lt;40,CM3,CN3)))))</f>
        <v>3</v>
      </c>
      <c r="Y45" s="75">
        <f t="shared" si="3"/>
        <v>7.7319466624933755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0.83536329411764709</v>
      </c>
      <c r="C46" s="50">
        <f>IF(FH!$C$2&gt;0,FH!A46/FH!$C$2,0)</f>
        <v>2.1451110532217325E-3</v>
      </c>
      <c r="D46" s="50">
        <f>IF(hist!$D$2&gt;0,hist!B46/hist!$D$2,0)</f>
        <v>0.38828750621132913</v>
      </c>
      <c r="E46" s="50">
        <f t="shared" si="1"/>
        <v>2.0647019577837152E-2</v>
      </c>
      <c r="F46">
        <f t="shared" si="6"/>
        <v>44</v>
      </c>
      <c r="G46" s="50">
        <f>IF(FT!A46&lt;&gt;"",FT!A46*10,"")</f>
        <v>5.6957899999999997</v>
      </c>
      <c r="H46" s="50">
        <f>IF(FT!B46&lt;&gt;"",FT!B46*100,"")</f>
        <v>43.810700000000004</v>
      </c>
      <c r="I46" s="50">
        <f t="shared" si="2"/>
        <v>1</v>
      </c>
      <c r="J46" t="str">
        <f>IF(FT!B46&lt;&gt;"",FT!E46,"")</f>
        <v>0 [17.824505]</v>
      </c>
      <c r="K46">
        <f>IF(FT!B46&lt;&gt;"",IF(FT!C46&lt;&gt;"",FT!C46,F46/$M$3*$M$4),"")</f>
        <v>17.8245</v>
      </c>
      <c r="Y46" s="75">
        <f t="shared" si="3"/>
        <v>7.6917688327694673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0.85434882352941177</v>
      </c>
      <c r="C47" s="50">
        <f>IF(FH!$C$2&gt;0,FH!A47/FH!$C$2,0)</f>
        <v>0</v>
      </c>
      <c r="D47" s="50">
        <f>IF(hist!$D$2&gt;0,hist!B47/hist!$D$2,0)</f>
        <v>0</v>
      </c>
      <c r="E47" s="50">
        <f t="shared" si="1"/>
        <v>2.3366574620416823E-2</v>
      </c>
      <c r="F47">
        <f t="shared" si="6"/>
        <v>45</v>
      </c>
      <c r="G47" s="50">
        <f>IF(FT!A47&lt;&gt;"",FT!A47*10,"")</f>
        <v>5.7616599999999991</v>
      </c>
      <c r="H47" s="50">
        <f>IF(FT!B47&lt;&gt;"",FT!B47*100,"")</f>
        <v>44.276600000000002</v>
      </c>
      <c r="I47" s="50">
        <f t="shared" si="2"/>
        <v>1</v>
      </c>
      <c r="J47" t="str">
        <f>IF(FT!B47&lt;&gt;"",FT!E47,"")</f>
        <v>0 [18.230452]</v>
      </c>
      <c r="K47">
        <f>IF(FT!B47&lt;&gt;"",IF(FT!C47&lt;&gt;"",FT!C47,F47/$M$3*$M$4),"")</f>
        <v>18.230499999999999</v>
      </c>
      <c r="Y47" s="75">
        <f t="shared" si="3"/>
        <v>7.6846950358056549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0.87333435294117645</v>
      </c>
      <c r="C48" s="50">
        <f>IF(FH!$C$2&gt;0,FH!A48/FH!$C$2,0)</f>
        <v>0</v>
      </c>
      <c r="D48" s="50">
        <f>IF(hist!$D$2&gt;0,hist!B48/hist!$D$2,0)</f>
        <v>0</v>
      </c>
      <c r="E48" s="50">
        <f t="shared" si="1"/>
        <v>2.6390615676870482E-2</v>
      </c>
      <c r="F48">
        <f t="shared" si="6"/>
        <v>46</v>
      </c>
      <c r="G48" s="50">
        <f>IF(FT!A48&lt;&gt;"",FT!A48*10,"")</f>
        <v>5.8217300000000005</v>
      </c>
      <c r="H48" s="50">
        <f>IF(FT!B48&lt;&gt;"",FT!B48*100,"")</f>
        <v>44.895699999999998</v>
      </c>
      <c r="I48" s="50">
        <f t="shared" si="2"/>
        <v>1</v>
      </c>
      <c r="J48" t="str">
        <f>IF(FT!B48&lt;&gt;"",FT!E48,"")</f>
        <v>0 [18.629813]</v>
      </c>
      <c r="K48">
        <f>IF(FT!B48&lt;&gt;"",IF(FT!C48&lt;&gt;"",FT!C48,F48/$M$3*$M$4),"")</f>
        <v>18.629799999999999</v>
      </c>
      <c r="Y48" s="75">
        <f t="shared" si="3"/>
        <v>7.7117454777188215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0.89231988235294124</v>
      </c>
      <c r="C49" s="50">
        <f>IF(FH!$C$2&gt;0,FH!A49/FH!$C$2,0)</f>
        <v>1.3614298173086725E-3</v>
      </c>
      <c r="D49" s="50">
        <f>IF(hist!$D$2&gt;0,hist!B49/hist!$D$2,0)</f>
        <v>0.3926621993465001</v>
      </c>
      <c r="E49" s="50">
        <f t="shared" si="1"/>
        <v>2.9745466109058181E-2</v>
      </c>
      <c r="F49">
        <f t="shared" si="6"/>
        <v>47</v>
      </c>
      <c r="G49" s="50">
        <f>IF(FT!A49&lt;&gt;"",FT!A49*10,"")</f>
        <v>5.8764000000000003</v>
      </c>
      <c r="H49" s="50">
        <f>IF(FT!B49&lt;&gt;"",FT!B49*100,"")</f>
        <v>45.593699999999998</v>
      </c>
      <c r="I49" s="50">
        <f t="shared" si="2"/>
        <v>1</v>
      </c>
      <c r="J49" t="str">
        <f>IF(FT!B49&lt;&gt;"",FT!E49,"")</f>
        <v>0 [19.065500]</v>
      </c>
      <c r="K49">
        <f>IF(FT!B49&lt;&gt;"",IF(FT!C49&lt;&gt;"",FT!C49,F49/$M$3*$M$4),"")</f>
        <v>19.0655</v>
      </c>
      <c r="Y49" s="75">
        <f t="shared" si="3"/>
        <v>7.7587808862568917</v>
      </c>
    </row>
    <row r="50" spans="1:25">
      <c r="A50" s="50">
        <f t="shared" si="5"/>
        <v>48</v>
      </c>
      <c r="B50" s="50">
        <f t="shared" si="0"/>
        <v>0.91130541176470592</v>
      </c>
      <c r="C50" s="50">
        <f>IF(FH!$C$2&gt;0,FH!A50/FH!$C$2,0)</f>
        <v>0</v>
      </c>
      <c r="D50" s="50">
        <f>IF(hist!$D$2&gt;0,hist!B50/hist!$D$2,0)</f>
        <v>0</v>
      </c>
      <c r="E50" s="50">
        <f t="shared" si="1"/>
        <v>3.3458681438288437E-2</v>
      </c>
      <c r="F50">
        <f t="shared" si="6"/>
        <v>48</v>
      </c>
      <c r="G50" s="50">
        <f>IF(FT!A50&lt;&gt;"",FT!A50*10,"")</f>
        <v>5.9269700000000007</v>
      </c>
      <c r="H50" s="50">
        <f>IF(FT!B50&lt;&gt;"",FT!B50*100,"")</f>
        <v>46.303600000000003</v>
      </c>
      <c r="I50" s="50">
        <f t="shared" si="2"/>
        <v>1</v>
      </c>
      <c r="J50" t="str">
        <f>IF(FT!B50&lt;&gt;"",FT!E50,"")</f>
        <v>0 [19.445729]</v>
      </c>
      <c r="K50">
        <f>IF(FT!B50&lt;&gt;"",IF(FT!C50&lt;&gt;"",FT!C50,F50/$M$3*$M$4),"")</f>
        <v>19.445699999999999</v>
      </c>
      <c r="V50" t="s">
        <v>1427</v>
      </c>
      <c r="Y50" s="75">
        <f t="shared" si="3"/>
        <v>7.8123560605165876</v>
      </c>
    </row>
    <row r="51" spans="1:25">
      <c r="A51" s="50">
        <f t="shared" si="5"/>
        <v>49</v>
      </c>
      <c r="B51" s="50">
        <f t="shared" si="0"/>
        <v>0.9302909411764706</v>
      </c>
      <c r="C51" s="50">
        <f>IF(FH!$C$2&gt;0,FH!A51/FH!$C$2,0)</f>
        <v>1.092574554597864E-3</v>
      </c>
      <c r="D51" s="50">
        <f>IF(hist!$D$2&gt;0,hist!B51/hist!$D$2,0)</f>
        <v>0.38320247096888443</v>
      </c>
      <c r="E51" s="50">
        <f t="shared" si="1"/>
        <v>3.7558968121569024E-2</v>
      </c>
      <c r="F51">
        <f t="shared" si="6"/>
        <v>49</v>
      </c>
      <c r="G51" s="50">
        <f>IF(FT!A51&lt;&gt;"",FT!A51*10,"")</f>
        <v>5.9777699999999996</v>
      </c>
      <c r="H51" s="50">
        <f>IF(FT!B51&lt;&gt;"",FT!B51*100,"")</f>
        <v>47.017399999999995</v>
      </c>
      <c r="I51" s="50">
        <f t="shared" si="2"/>
        <v>1</v>
      </c>
      <c r="J51" t="str">
        <f>IF(FT!B51&lt;&gt;"",FT!E51,"")</f>
        <v>0 [19.852479]</v>
      </c>
      <c r="K51">
        <f>IF(FT!B51&lt;&gt;"",IF(FT!C51&lt;&gt;"",FT!C51,F51/$M$3*$M$4),"")</f>
        <v>19.852499999999999</v>
      </c>
      <c r="V51" s="56">
        <v>50</v>
      </c>
      <c r="W51">
        <v>50</v>
      </c>
      <c r="Y51" s="75">
        <f t="shared" si="3"/>
        <v>7.8653745460263611</v>
      </c>
    </row>
    <row r="52" spans="1:25">
      <c r="A52" s="50">
        <f t="shared" si="5"/>
        <v>50</v>
      </c>
      <c r="B52" s="50">
        <f t="shared" si="0"/>
        <v>0.94927647058823528</v>
      </c>
      <c r="C52" s="50">
        <f>IF(FH!$C$2&gt;0,FH!A52/FH!$C$2,0)</f>
        <v>0</v>
      </c>
      <c r="D52" s="50">
        <f>IF(hist!$D$2&gt;0,hist!B52/hist!$D$2,0)</f>
        <v>0</v>
      </c>
      <c r="E52" s="50">
        <f t="shared" si="1"/>
        <v>4.2076079702729412E-2</v>
      </c>
      <c r="F52">
        <f t="shared" si="6"/>
        <v>50</v>
      </c>
      <c r="G52" s="50">
        <f>IF(FT!A52&lt;&gt;"",FT!A52*10,"")</f>
        <v>6.0274300000000007</v>
      </c>
      <c r="H52" s="50">
        <f>IF(FT!B52&lt;&gt;"",FT!B52*100,"")</f>
        <v>47.706800000000001</v>
      </c>
      <c r="I52" s="50">
        <f t="shared" si="2"/>
        <v>1</v>
      </c>
      <c r="J52" t="str">
        <f>IF(FT!B52&lt;&gt;"",FT!E52,"")</f>
        <v>0 [20.257955]</v>
      </c>
      <c r="K52">
        <f>IF(FT!B52&lt;&gt;"",IF(FT!C52&lt;&gt;"",FT!C52,F52/$M$3*$M$4),"")</f>
        <v>20.257999999999999</v>
      </c>
      <c r="V52" s="288">
        <f>Measurement!DK17*100</f>
        <v>68.954388826122965</v>
      </c>
      <c r="W52" s="303">
        <f ca="1">100-N9</f>
        <v>49.556733333333298</v>
      </c>
      <c r="X52" t="str">
        <f ca="1">"(" &amp; ROUND(V52,1) &amp; " , " &amp; ROUND(100-W52,1) &amp; ")"</f>
        <v>(69 , 50.4)</v>
      </c>
      <c r="Y52" s="75">
        <f t="shared" si="3"/>
        <v>7.914948825618878</v>
      </c>
    </row>
    <row r="53" spans="1:25">
      <c r="A53" s="50">
        <f t="shared" si="5"/>
        <v>51</v>
      </c>
      <c r="B53" s="50">
        <f t="shared" si="0"/>
        <v>0.96826200000000007</v>
      </c>
      <c r="C53" s="50">
        <f>IF(FH!$C$2&gt;0,FH!A53/FH!$C$2,0)</f>
        <v>0</v>
      </c>
      <c r="D53" s="50">
        <f>IF(hist!$D$2&gt;0,hist!B53/hist!$D$2,0)</f>
        <v>0</v>
      </c>
      <c r="E53" s="50">
        <f t="shared" si="1"/>
        <v>4.7040688858764688E-2</v>
      </c>
      <c r="F53">
        <f t="shared" si="6"/>
        <v>51</v>
      </c>
      <c r="G53" s="50">
        <f>IF(FT!A53&lt;&gt;"",FT!A53*10,"")</f>
        <v>6.0762</v>
      </c>
      <c r="H53" s="50">
        <f>IF(FT!B53&lt;&gt;"",FT!B53*100,"")</f>
        <v>48.321599999999997</v>
      </c>
      <c r="I53" s="50">
        <f t="shared" si="2"/>
        <v>1</v>
      </c>
      <c r="J53" t="str">
        <f>IF(FT!B53&lt;&gt;"",FT!E53,"")</f>
        <v>0 [20.666822]</v>
      </c>
      <c r="K53">
        <f>IF(FT!B53&lt;&gt;"",IF(FT!C53&lt;&gt;"",FT!C53,F53/$M$3*$M$4),"")</f>
        <v>20.666799999999999</v>
      </c>
      <c r="Y53" s="75">
        <f t="shared" si="3"/>
        <v>7.9526019551693485</v>
      </c>
    </row>
    <row r="54" spans="1:25">
      <c r="A54" s="50">
        <f t="shared" si="5"/>
        <v>52</v>
      </c>
      <c r="B54" s="50">
        <f t="shared" si="0"/>
        <v>0.98724752941176475</v>
      </c>
      <c r="C54" s="50">
        <f>IF(FH!$C$2&gt;0,FH!A54/FH!$C$2,0)</f>
        <v>1.4129129809380345E-3</v>
      </c>
      <c r="D54" s="50">
        <f>IF(hist!$D$2&gt;0,hist!B54/hist!$D$2,0)</f>
        <v>0.37834174503256546</v>
      </c>
      <c r="E54" s="50">
        <f t="shared" si="1"/>
        <v>5.2484234041974463E-2</v>
      </c>
      <c r="F54">
        <f t="shared" si="6"/>
        <v>52</v>
      </c>
      <c r="G54" s="50">
        <f>IF(FT!A54&lt;&gt;"",FT!A54*10,"")</f>
        <v>6.1238099999999998</v>
      </c>
      <c r="H54" s="50">
        <f>IF(FT!B54&lt;&gt;"",FT!B54*100,"")</f>
        <v>48.817899999999995</v>
      </c>
      <c r="I54" s="50">
        <f t="shared" si="2"/>
        <v>1</v>
      </c>
      <c r="J54" t="str">
        <f>IF(FT!B54&lt;&gt;"",FT!E54,"")</f>
        <v>0 [21.082392]</v>
      </c>
      <c r="K54">
        <f>IF(FT!B54&lt;&gt;"",IF(FT!C54&lt;&gt;"",FT!C54,F54/$M$3*$M$4),"")</f>
        <v>21.0824</v>
      </c>
      <c r="Y54" s="75">
        <f t="shared" si="3"/>
        <v>7.9718181981478846</v>
      </c>
    </row>
    <row r="55" spans="1:25">
      <c r="A55" s="50">
        <f t="shared" si="5"/>
        <v>53</v>
      </c>
      <c r="B55" s="50">
        <f t="shared" si="0"/>
        <v>1.0062330588235295</v>
      </c>
      <c r="C55" s="50">
        <f>IF(FH!$C$2&gt;0,FH!A55/FH!$C$2,0)</f>
        <v>0</v>
      </c>
      <c r="D55" s="50">
        <f>IF(hist!$D$2&gt;0,hist!B55/hist!$D$2,0)</f>
        <v>0</v>
      </c>
      <c r="E55" s="50">
        <f t="shared" si="1"/>
        <v>5.8438739643091271E-2</v>
      </c>
      <c r="F55">
        <f t="shared" si="6"/>
        <v>53</v>
      </c>
      <c r="G55" s="50">
        <f>IF(FT!A55&lt;&gt;"",FT!A55*10,"")</f>
        <v>6.1703799999999998</v>
      </c>
      <c r="H55" s="50">
        <f>IF(FT!B55&lt;&gt;"",FT!B55*100,"")</f>
        <v>49.276599999999995</v>
      </c>
      <c r="I55" s="50">
        <f t="shared" si="2"/>
        <v>1</v>
      </c>
      <c r="J55" t="str">
        <f>IF(FT!B55&lt;&gt;"",FT!E55,"")</f>
        <v>0 [21.489960]</v>
      </c>
      <c r="K55">
        <f>IF(FT!B55&lt;&gt;"",IF(FT!C55&lt;&gt;"",FT!C55,F55/$M$3*$M$4),"")</f>
        <v>21.49</v>
      </c>
      <c r="Y55" s="75">
        <f t="shared" si="3"/>
        <v>7.9859911383091475</v>
      </c>
    </row>
    <row r="56" spans="1:25" ht="16.5" customHeight="1">
      <c r="A56" s="50">
        <f t="shared" si="5"/>
        <v>54</v>
      </c>
      <c r="B56" s="50">
        <f t="shared" si="0"/>
        <v>1.0252185882352942</v>
      </c>
      <c r="C56" s="50">
        <f>IF(FH!$C$2&gt;0,FH!A56/FH!$C$2,0)</f>
        <v>0</v>
      </c>
      <c r="D56" s="50">
        <f>IF(hist!$D$2&gt;0,hist!B56/hist!$D$2,0)</f>
        <v>0</v>
      </c>
      <c r="E56" s="50">
        <f t="shared" si="1"/>
        <v>6.49366088706511E-2</v>
      </c>
      <c r="F56">
        <f t="shared" si="6"/>
        <v>54</v>
      </c>
      <c r="G56" s="50">
        <f>IF(FT!A56&lt;&gt;"",FT!A56*10,"")</f>
        <v>6.2157999999999998</v>
      </c>
      <c r="H56" s="50">
        <f>IF(FT!B56&lt;&gt;"",FT!B56*100,"")</f>
        <v>49.756499999999996</v>
      </c>
      <c r="I56" s="50">
        <f t="shared" si="2"/>
        <v>1</v>
      </c>
      <c r="J56" t="str">
        <f>IF(FT!B56&lt;&gt;"",FT!E56,"")</f>
        <v>0 [21.911840]</v>
      </c>
      <c r="K56">
        <f>IF(FT!B56&lt;&gt;"",IF(FT!C56&lt;&gt;"",FT!C56,F56/$M$3*$M$4),"")</f>
        <v>21.911799999999999</v>
      </c>
      <c r="Y56" s="75">
        <f t="shared" si="3"/>
        <v>8.0048424981498751</v>
      </c>
    </row>
    <row r="57" spans="1:25">
      <c r="A57" s="50">
        <f t="shared" si="5"/>
        <v>55</v>
      </c>
      <c r="B57" s="50">
        <f t="shared" si="0"/>
        <v>1.0442041176470589</v>
      </c>
      <c r="C57" s="50">
        <f>IF(FH!$C$2&gt;0,FH!A57/FH!$C$2,0)</f>
        <v>4.5361928169349083E-3</v>
      </c>
      <c r="D57" s="50">
        <f>IF(hist!$D$2&gt;0,hist!B57/hist!$D$2,0)</f>
        <v>0.36826508509002653</v>
      </c>
      <c r="E57" s="50">
        <f t="shared" si="1"/>
        <v>7.2010388857552968E-2</v>
      </c>
      <c r="F57">
        <f t="shared" si="6"/>
        <v>55</v>
      </c>
      <c r="G57" s="50">
        <f>IF(FT!A57&lt;&gt;"",FT!A57*10,"")</f>
        <v>6.2603</v>
      </c>
      <c r="H57" s="50">
        <f>IF(FT!B57&lt;&gt;"",FT!B57*100,"")</f>
        <v>50.154699999999998</v>
      </c>
      <c r="I57" s="50">
        <f t="shared" si="2"/>
        <v>1</v>
      </c>
      <c r="J57" t="str">
        <f>IF(FT!B57&lt;&gt;"",FT!E57,"")</f>
        <v>0 [22.297572]</v>
      </c>
      <c r="K57">
        <f>IF(FT!B57&lt;&gt;"",IF(FT!C57&lt;&gt;"",FT!C57,F57/$M$3*$M$4),"")</f>
        <v>22.297599999999999</v>
      </c>
      <c r="Y57" s="75">
        <f t="shared" si="3"/>
        <v>8.011548967301886</v>
      </c>
    </row>
    <row r="58" spans="1:25">
      <c r="A58" s="50">
        <f t="shared" si="5"/>
        <v>56</v>
      </c>
      <c r="B58" s="50">
        <f t="shared" si="0"/>
        <v>1.0631896470588236</v>
      </c>
      <c r="C58" s="50">
        <f>IF(FH!$C$2&gt;0,FH!A58/FH!$C$2,0)</f>
        <v>0</v>
      </c>
      <c r="D58" s="50">
        <f>IF(hist!$D$2&gt;0,hist!B58/hist!$D$2,0)</f>
        <v>0</v>
      </c>
      <c r="E58" s="50">
        <f t="shared" si="1"/>
        <v>7.969250786630086E-2</v>
      </c>
      <c r="F58">
        <f t="shared" si="6"/>
        <v>56</v>
      </c>
      <c r="G58" s="50">
        <f>IF(FT!A58&lt;&gt;"",FT!A58*10,"")</f>
        <v>6.30152</v>
      </c>
      <c r="H58" s="50">
        <f>IF(FT!B58&lt;&gt;"",FT!B58*100,"")</f>
        <v>50.627000000000002</v>
      </c>
      <c r="I58" s="50">
        <f t="shared" si="2"/>
        <v>1</v>
      </c>
      <c r="J58" t="str">
        <f>IF(FT!B58&lt;&gt;"",FT!E58,"")</f>
        <v>0 [22.688993]</v>
      </c>
      <c r="K58">
        <f>IF(FT!B58&lt;&gt;"",IF(FT!C58&lt;&gt;"",FT!C58,F58/$M$3*$M$4),"")</f>
        <v>22.689</v>
      </c>
      <c r="Y58" s="75">
        <f t="shared" si="3"/>
        <v>8.034093361601645</v>
      </c>
    </row>
    <row r="59" spans="1:25" ht="16.5" customHeight="1">
      <c r="A59" s="50">
        <f t="shared" si="5"/>
        <v>57</v>
      </c>
      <c r="B59" s="50">
        <f t="shared" si="0"/>
        <v>1.0821751764705883</v>
      </c>
      <c r="C59" s="50">
        <f>IF(FH!$C$2&gt;0,FH!A59/FH!$C$2,0)</f>
        <v>2.62561302964062E-3</v>
      </c>
      <c r="D59" s="50">
        <f>IF(hist!$D$2&gt;0,hist!B59/hist!$D$2,0)</f>
        <v>0.36614318327729561</v>
      </c>
      <c r="E59" s="50">
        <f t="shared" si="1"/>
        <v>8.8014984868027335E-2</v>
      </c>
      <c r="F59">
        <f t="shared" si="6"/>
        <v>57</v>
      </c>
      <c r="G59" s="50">
        <f>IF(FT!A59&lt;&gt;"",FT!A59*10,"")</f>
        <v>6.3365899999999993</v>
      </c>
      <c r="H59" s="50">
        <f>IF(FT!B59&lt;&gt;"",FT!B59*100,"")</f>
        <v>51.064</v>
      </c>
      <c r="I59" s="50">
        <f t="shared" si="2"/>
        <v>1</v>
      </c>
      <c r="J59" t="str">
        <f>IF(FT!B59&lt;&gt;"",FT!E59,"")</f>
        <v>0 [23.097044]</v>
      </c>
      <c r="K59">
        <f>IF(FT!B59&lt;&gt;"",IF(FT!C59&lt;&gt;"",FT!C59,F59/$M$3*$M$4),"")</f>
        <v>23.097000000000001</v>
      </c>
      <c r="Y59" s="75">
        <f t="shared" si="3"/>
        <v>8.0585930287425889</v>
      </c>
    </row>
    <row r="60" spans="1:25">
      <c r="A60" s="50">
        <f t="shared" si="5"/>
        <v>58</v>
      </c>
      <c r="B60" s="50">
        <f t="shared" si="0"/>
        <v>1.1011607058823529</v>
      </c>
      <c r="C60" s="50">
        <f>IF(FH!$C$2&gt;0,FH!A60/FH!$C$2,0)</f>
        <v>0</v>
      </c>
      <c r="D60" s="50">
        <f>IF(hist!$D$2&gt;0,hist!B60/hist!$D$2,0)</f>
        <v>0</v>
      </c>
      <c r="E60" s="50">
        <f t="shared" si="1"/>
        <v>9.7009112214102314E-2</v>
      </c>
      <c r="F60">
        <f t="shared" si="6"/>
        <v>58</v>
      </c>
      <c r="G60" s="50">
        <f>IF(FT!A60&lt;&gt;"",FT!A60*10,"")</f>
        <v>6.3654299999999999</v>
      </c>
      <c r="H60" s="50">
        <f>IF(FT!B60&lt;&gt;"",FT!B60*100,"")</f>
        <v>51.451899999999995</v>
      </c>
      <c r="I60" s="50">
        <f t="shared" si="2"/>
        <v>1</v>
      </c>
      <c r="J60" t="str">
        <f>IF(FT!B60&lt;&gt;"",FT!E60,"")</f>
        <v>0 [23.505015]</v>
      </c>
      <c r="K60">
        <f>IF(FT!B60&lt;&gt;"",IF(FT!C60&lt;&gt;"",FT!C60,F60/$M$3*$M$4),"")</f>
        <v>23.504999999999999</v>
      </c>
      <c r="Y60" s="75">
        <f t="shared" si="3"/>
        <v>8.0830203144170927</v>
      </c>
    </row>
    <row r="61" spans="1:25">
      <c r="A61" s="50">
        <f t="shared" si="5"/>
        <v>59</v>
      </c>
      <c r="B61" s="50">
        <f t="shared" si="0"/>
        <v>1.1201462352941176</v>
      </c>
      <c r="C61" s="50">
        <f>IF(FH!$C$2&gt;0,FH!A61/FH!$C$2,0)</f>
        <v>0</v>
      </c>
      <c r="D61" s="50">
        <f>IF(hist!$D$2&gt;0,hist!B61/hist!$D$2,0)</f>
        <v>0</v>
      </c>
      <c r="E61" s="50">
        <f t="shared" si="1"/>
        <v>0.10670511259881978</v>
      </c>
      <c r="F61">
        <f t="shared" si="6"/>
        <v>59</v>
      </c>
      <c r="G61" s="50">
        <f>IF(FT!A61&lt;&gt;"",FT!A61*10,"")</f>
        <v>6.3915699999999998</v>
      </c>
      <c r="H61" s="50">
        <f>IF(FT!B61&lt;&gt;"",FT!B61*100,"")</f>
        <v>51.805900000000008</v>
      </c>
      <c r="I61" s="50">
        <f t="shared" si="2"/>
        <v>1</v>
      </c>
      <c r="J61" t="str">
        <f>IF(FT!B61&lt;&gt;"",FT!E61,"")</f>
        <v>0 [23.925759]</v>
      </c>
      <c r="K61">
        <f>IF(FT!B61&lt;&gt;"",IF(FT!C61&lt;&gt;"",FT!C61,F61/$M$3*$M$4),"")</f>
        <v>23.925799999999999</v>
      </c>
      <c r="Y61" s="75">
        <f t="shared" si="3"/>
        <v>8.1053481382508537</v>
      </c>
    </row>
    <row r="62" spans="1:25">
      <c r="A62" s="50">
        <f t="shared" si="5"/>
        <v>60</v>
      </c>
      <c r="B62" s="50">
        <f t="shared" si="0"/>
        <v>1.1391317647058823</v>
      </c>
      <c r="C62" s="50">
        <f>IF(FH!$C$2&gt;0,FH!A62/FH!$C$2,0)</f>
        <v>1.0010533349945068E-3</v>
      </c>
      <c r="D62" s="50">
        <f>IF(hist!$D$2&gt;0,hist!B62/hist!$D$2,0)</f>
        <v>0.34797157535889489</v>
      </c>
      <c r="E62" s="50">
        <f t="shared" si="1"/>
        <v>0.11713177202198451</v>
      </c>
      <c r="F62">
        <f t="shared" si="6"/>
        <v>60</v>
      </c>
      <c r="G62" s="50">
        <f>IF(FT!A62&lt;&gt;"",FT!A62*10,"")</f>
        <v>6.4117900000000008</v>
      </c>
      <c r="H62" s="50">
        <f>IF(FT!B62&lt;&gt;"",FT!B62*100,"")</f>
        <v>52.049500000000002</v>
      </c>
      <c r="I62" s="50">
        <f t="shared" si="2"/>
        <v>1</v>
      </c>
      <c r="J62" t="str">
        <f>IF(FT!B62&lt;&gt;"",FT!E62,"")</f>
        <v>0 [24.326942]</v>
      </c>
      <c r="K62">
        <f>IF(FT!B62&lt;&gt;"",IF(FT!C62&lt;&gt;"",FT!C62,F62/$M$3*$M$4),"")</f>
        <v>24.326899999999998</v>
      </c>
      <c r="Y62" s="75">
        <f t="shared" si="3"/>
        <v>8.1177799023361636</v>
      </c>
    </row>
    <row r="63" spans="1:25" ht="16.5" customHeight="1">
      <c r="A63" s="50">
        <f t="shared" si="5"/>
        <v>61</v>
      </c>
      <c r="B63" s="50">
        <f t="shared" si="0"/>
        <v>1.1581172941176472</v>
      </c>
      <c r="C63" s="50">
        <f>IF(FH!$C$2&gt;0,FH!A63/FH!$C$2,0)</f>
        <v>0</v>
      </c>
      <c r="D63" s="50">
        <f>IF(hist!$D$2&gt;0,hist!B63/hist!$D$2,0)</f>
        <v>0</v>
      </c>
      <c r="E63" s="50">
        <f t="shared" si="1"/>
        <v>0.12831605099462409</v>
      </c>
      <c r="F63">
        <f t="shared" si="6"/>
        <v>61</v>
      </c>
      <c r="G63" s="50">
        <f>IF(FT!A63&lt;&gt;"",FT!A63*10,"")</f>
        <v>6.4261900000000001</v>
      </c>
      <c r="H63" s="50">
        <f>IF(FT!B63&lt;&gt;"",FT!B63*100,"")</f>
        <v>52.229599999999998</v>
      </c>
      <c r="I63" s="50">
        <f t="shared" si="2"/>
        <v>1</v>
      </c>
      <c r="J63" t="str">
        <f>IF(FT!B63&lt;&gt;"",FT!E63,"")</f>
        <v>0 [24.726452]</v>
      </c>
      <c r="K63">
        <f>IF(FT!B63&lt;&gt;"",IF(FT!C63&lt;&gt;"",FT!C63,F63/$M$3*$M$4),"")</f>
        <v>24.726500000000001</v>
      </c>
      <c r="Y63" s="75">
        <f t="shared" si="3"/>
        <v>8.1276152743694166</v>
      </c>
    </row>
    <row r="64" spans="1:25">
      <c r="A64" s="50">
        <f t="shared" si="5"/>
        <v>62</v>
      </c>
      <c r="B64" s="50">
        <f t="shared" si="0"/>
        <v>1.1771028235294116</v>
      </c>
      <c r="C64" s="50">
        <f>IF(FH!$C$2&gt;0,FH!A64/FH!$C$2,0)</f>
        <v>2.3338788778018145E-3</v>
      </c>
      <c r="D64" s="50">
        <f>IF(hist!$D$2&gt;0,hist!B64/hist!$D$2,0)</f>
        <v>0.34300801824102267</v>
      </c>
      <c r="E64" s="50">
        <f t="shared" si="1"/>
        <v>0.14028267678177139</v>
      </c>
      <c r="F64">
        <f t="shared" si="6"/>
        <v>62</v>
      </c>
      <c r="G64" s="50">
        <f>IF(FT!A64&lt;&gt;"",FT!A64*10,"")</f>
        <v>6.4379100000000005</v>
      </c>
      <c r="H64" s="50">
        <f>IF(FT!B64&lt;&gt;"",FT!B64*100,"")</f>
        <v>52.384299999999996</v>
      </c>
      <c r="I64" s="50">
        <f t="shared" si="2"/>
        <v>1</v>
      </c>
      <c r="J64" t="str">
        <f>IF(FT!B64&lt;&gt;"",FT!E64,"")</f>
        <v>0 [25.132624]</v>
      </c>
      <c r="K64">
        <f>IF(FT!B64&lt;&gt;"",IF(FT!C64&lt;&gt;"",FT!C64,F64/$M$3*$M$4),"")</f>
        <v>25.1326</v>
      </c>
      <c r="Y64" s="75">
        <f t="shared" si="3"/>
        <v>8.1368487599236392</v>
      </c>
    </row>
    <row r="65" spans="1:25">
      <c r="A65" s="50">
        <f t="shared" si="5"/>
        <v>63</v>
      </c>
      <c r="B65" s="50">
        <f t="shared" si="0"/>
        <v>1.1960883529411765</v>
      </c>
      <c r="C65" s="50">
        <f>IF(FH!$C$2&gt;0,FH!A65/FH!$C$2,0)</f>
        <v>0</v>
      </c>
      <c r="D65" s="50">
        <f>IF(hist!$D$2&gt;0,hist!B65/hist!$D$2,0)</f>
        <v>0</v>
      </c>
      <c r="E65" s="50">
        <f t="shared" si="1"/>
        <v>0.15305372003439666</v>
      </c>
      <c r="F65">
        <f t="shared" si="6"/>
        <v>63</v>
      </c>
      <c r="G65" s="50">
        <f>IF(FT!A65&lt;&gt;"",FT!A65*10,"")</f>
        <v>6.4472300000000002</v>
      </c>
      <c r="H65" s="50">
        <f>IF(FT!B65&lt;&gt;"",FT!B65*100,"")</f>
        <v>52.485899999999994</v>
      </c>
      <c r="I65" s="50">
        <f t="shared" si="2"/>
        <v>1</v>
      </c>
      <c r="J65" t="str">
        <f>IF(FT!B65&lt;&gt;"",FT!E65,"")</f>
        <v>0 [25.558160]</v>
      </c>
      <c r="K65">
        <f>IF(FT!B65&lt;&gt;"",IF(FT!C65&lt;&gt;"",FT!C65,F65/$M$3*$M$4),"")</f>
        <v>25.558199999999999</v>
      </c>
      <c r="Y65" s="75">
        <f t="shared" si="3"/>
        <v>8.1408449830392264</v>
      </c>
    </row>
    <row r="66" spans="1:25" ht="16.5" customHeight="1">
      <c r="A66" s="50">
        <f t="shared" si="5"/>
        <v>64</v>
      </c>
      <c r="B66" s="50">
        <f t="shared" si="0"/>
        <v>1.2150738823529412</v>
      </c>
      <c r="C66" s="50">
        <f>IF(FH!$C$2&gt;0,FH!A66/FH!$C$2,0)</f>
        <v>0</v>
      </c>
      <c r="D66" s="50">
        <f>IF(hist!$D$2&gt;0,hist!B66/hist!$D$2,0)</f>
        <v>0</v>
      </c>
      <c r="E66" s="50">
        <f t="shared" si="1"/>
        <v>0.16664815971816768</v>
      </c>
      <c r="F66">
        <f t="shared" si="6"/>
        <v>64</v>
      </c>
      <c r="G66" s="50">
        <f>IF(FT!A66&lt;&gt;"",FT!A66*10,"")</f>
        <v>6.4533899999999997</v>
      </c>
      <c r="H66" s="50">
        <f>IF(FT!B66&lt;&gt;"",FT!B66*100,"")</f>
        <v>52.608800000000002</v>
      </c>
      <c r="I66" s="50">
        <f t="shared" si="2"/>
        <v>1</v>
      </c>
      <c r="J66" t="str">
        <f>IF(FT!B66&lt;&gt;"",FT!E66,"")</f>
        <v>0 [25.939349]</v>
      </c>
      <c r="K66">
        <f>IF(FT!B66&lt;&gt;"",IF(FT!C66&lt;&gt;"",FT!C66,F66/$M$3*$M$4),"")</f>
        <v>25.939299999999999</v>
      </c>
      <c r="Y66" s="75">
        <f t="shared" si="3"/>
        <v>8.1521184989594619</v>
      </c>
    </row>
    <row r="67" spans="1:25">
      <c r="A67" s="50">
        <f t="shared" si="5"/>
        <v>65</v>
      </c>
      <c r="B67" s="50">
        <f t="shared" ref="B67:B130" si="16">A67/255*$M$2</f>
        <v>1.2340594117647059</v>
      </c>
      <c r="C67" s="50">
        <f>IF(FH!$C$2&gt;0,FH!A67/FH!$C$2,0)</f>
        <v>2.0707490004643735E-3</v>
      </c>
      <c r="D67" s="50">
        <f>IF(hist!$D$2&gt;0,hist!B67/hist!$D$2,0)</f>
        <v>0.32960366093812832</v>
      </c>
      <c r="E67" s="50">
        <f t="shared" ref="E67:E130" si="17">NORMDIST(B67,2,0.421,FALSE)</f>
        <v>0.18108144078893468</v>
      </c>
      <c r="F67">
        <f t="shared" si="6"/>
        <v>65</v>
      </c>
      <c r="G67" s="50">
        <f>IF(FT!A67&lt;&gt;"",FT!A67*10,"")</f>
        <v>6.4555199999999999</v>
      </c>
      <c r="H67" s="50">
        <f>IF(FT!B67&lt;&gt;"",FT!B67*100,"")</f>
        <v>52.755600000000001</v>
      </c>
      <c r="I67" s="50">
        <f t="shared" ref="I67:I130" si="18">(IF(G67&lt;&gt;"",1,""))</f>
        <v>1</v>
      </c>
      <c r="J67" t="str">
        <f>IF(FT!B67&lt;&gt;"",FT!E67,"")</f>
        <v>0 [26.369096]</v>
      </c>
      <c r="K67">
        <f>IF(FT!B67&lt;&gt;"",IF(FT!C67&lt;&gt;"",FT!C67,F67/$M$3*$M$4),"")</f>
        <v>26.3691</v>
      </c>
      <c r="Y67" s="75">
        <f t="shared" ref="Y67:Y130" si="19">IF(I67=1,H67/G67,"")</f>
        <v>8.1721689344932713</v>
      </c>
    </row>
    <row r="68" spans="1:25">
      <c r="A68" s="50">
        <f t="shared" ref="A68:A131" si="20">A67+1</f>
        <v>66</v>
      </c>
      <c r="B68" s="50">
        <f t="shared" si="16"/>
        <v>1.2530449411764708</v>
      </c>
      <c r="C68" s="50">
        <f>IF(FH!$C$2&gt;0,FH!A68/FH!$C$2,0)</f>
        <v>0</v>
      </c>
      <c r="D68" s="50">
        <f>IF(hist!$D$2&gt;0,hist!B68/hist!$D$2,0)</f>
        <v>0</v>
      </c>
      <c r="E68" s="50">
        <f t="shared" si="17"/>
        <v>0.19636502958202956</v>
      </c>
      <c r="F68">
        <f t="shared" ref="F68:F131" si="21">F67+1</f>
        <v>66</v>
      </c>
      <c r="G68" s="50">
        <f>IF(FT!A68&lt;&gt;"",FT!A68*10,"")</f>
        <v>6.4539800000000005</v>
      </c>
      <c r="H68" s="50">
        <f>IF(FT!B68&lt;&gt;"",FT!B68*100,"")</f>
        <v>52.826599999999999</v>
      </c>
      <c r="I68" s="50">
        <f t="shared" si="18"/>
        <v>1</v>
      </c>
      <c r="J68" t="str">
        <f>IF(FT!B68&lt;&gt;"",FT!E68,"")</f>
        <v>0 [26.770296]</v>
      </c>
      <c r="K68">
        <f>IF(FT!B68&lt;&gt;"",IF(FT!C68&lt;&gt;"",FT!C68,F68/$M$3*$M$4),"")</f>
        <v>26.770299999999999</v>
      </c>
      <c r="Y68" s="75">
        <f t="shared" si="19"/>
        <v>8.1851198795162041</v>
      </c>
    </row>
    <row r="69" spans="1:25" ht="16.5" customHeight="1">
      <c r="A69" s="50">
        <f t="shared" si="20"/>
        <v>67</v>
      </c>
      <c r="B69" s="50">
        <f t="shared" si="16"/>
        <v>1.2720304705882353</v>
      </c>
      <c r="C69" s="50">
        <f>IF(FH!$C$2&gt;0,FH!A69/FH!$C$2,0)</f>
        <v>2.9688303451087879E-3</v>
      </c>
      <c r="D69" s="50">
        <f>IF(hist!$D$2&gt;0,hist!B69/hist!$D$2,0)</f>
        <v>0.3213217253043773</v>
      </c>
      <c r="E69" s="50">
        <f t="shared" si="17"/>
        <v>0.21250597236251054</v>
      </c>
      <c r="F69">
        <f t="shared" si="21"/>
        <v>67</v>
      </c>
      <c r="G69" s="50">
        <f>IF(FT!A69&lt;&gt;"",FT!A69*10,"")</f>
        <v>6.4456100000000003</v>
      </c>
      <c r="H69" s="50">
        <f>IF(FT!B69&lt;&gt;"",FT!B69*100,"")</f>
        <v>52.839300000000001</v>
      </c>
      <c r="I69" s="50">
        <f t="shared" si="18"/>
        <v>1</v>
      </c>
      <c r="J69" t="str">
        <f>IF(FT!B69&lt;&gt;"",FT!E69,"")</f>
        <v>0 [27.165842]</v>
      </c>
      <c r="K69">
        <f>IF(FT!B69&lt;&gt;"",IF(FT!C69&lt;&gt;"",FT!C69,F69/$M$3*$M$4),"")</f>
        <v>27.165800000000001</v>
      </c>
      <c r="Y69" s="75">
        <f t="shared" si="19"/>
        <v>8.1977190677065472</v>
      </c>
    </row>
    <row r="70" spans="1:25">
      <c r="A70" s="50">
        <f t="shared" si="20"/>
        <v>68</v>
      </c>
      <c r="B70" s="50">
        <f t="shared" si="16"/>
        <v>1.2910159999999999</v>
      </c>
      <c r="C70" s="50">
        <f>IF(FH!$C$2&gt;0,FH!A70/FH!$C$2,0)</f>
        <v>0</v>
      </c>
      <c r="D70" s="50">
        <f>IF(hist!$D$2&gt;0,hist!B70/hist!$D$2,0)</f>
        <v>0</v>
      </c>
      <c r="E70" s="50">
        <f t="shared" si="17"/>
        <v>0.22950646291386367</v>
      </c>
      <c r="F70">
        <f t="shared" si="21"/>
        <v>68</v>
      </c>
      <c r="G70" s="50">
        <f>IF(FT!A70&lt;&gt;"",FT!A70*10,"")</f>
        <v>6.4358700000000004</v>
      </c>
      <c r="H70" s="50">
        <f>IF(FT!B70&lt;&gt;"",FT!B70*100,"")</f>
        <v>52.839199999999998</v>
      </c>
      <c r="I70" s="50">
        <f t="shared" si="18"/>
        <v>1</v>
      </c>
      <c r="J70" t="str">
        <f>IF(FT!B70&lt;&gt;"",FT!E70,"")</f>
        <v>0 [27.557990]</v>
      </c>
      <c r="K70">
        <f>IF(FT!B70&lt;&gt;"",IF(FT!C70&lt;&gt;"",FT!C70,F70/$M$3*$M$4),"")</f>
        <v>27.558</v>
      </c>
      <c r="Y70" s="75">
        <f t="shared" si="19"/>
        <v>8.2101098996716839</v>
      </c>
    </row>
    <row r="71" spans="1:25">
      <c r="A71" s="50">
        <f t="shared" si="20"/>
        <v>69</v>
      </c>
      <c r="B71" s="50">
        <f t="shared" si="16"/>
        <v>1.3100015294117646</v>
      </c>
      <c r="C71" s="50">
        <f>IF(FH!$C$2&gt;0,FH!A71/FH!$C$2,0)</f>
        <v>0</v>
      </c>
      <c r="D71" s="50">
        <f>IF(hist!$D$2&gt;0,hist!B71/hist!$D$2,0)</f>
        <v>0</v>
      </c>
      <c r="E71" s="50">
        <f t="shared" si="17"/>
        <v>0.24736342541085188</v>
      </c>
      <c r="F71">
        <f t="shared" si="21"/>
        <v>69</v>
      </c>
      <c r="G71" s="50">
        <f>IF(FT!A71&lt;&gt;"",FT!A71*10,"")</f>
        <v>6.4250300000000005</v>
      </c>
      <c r="H71" s="50">
        <f>IF(FT!B71&lt;&gt;"",FT!B71*100,"")</f>
        <v>52.878700000000002</v>
      </c>
      <c r="I71" s="50">
        <f t="shared" si="18"/>
        <v>1</v>
      </c>
      <c r="J71" t="str">
        <f>IF(FT!B71&lt;&gt;"",FT!E71,"")</f>
        <v>0 [28.020240]</v>
      </c>
      <c r="K71">
        <f>IF(FT!B71&lt;&gt;"",IF(FT!C71&lt;&gt;"",FT!C71,F71/$M$3*$M$4),"")</f>
        <v>28.020199999999999</v>
      </c>
      <c r="Y71" s="75">
        <f t="shared" si="19"/>
        <v>8.2301094313956504</v>
      </c>
    </row>
    <row r="72" spans="1:25">
      <c r="A72" s="50">
        <f t="shared" si="20"/>
        <v>70</v>
      </c>
      <c r="B72" s="50">
        <f t="shared" si="16"/>
        <v>1.3289870588235295</v>
      </c>
      <c r="C72" s="50">
        <f>IF(FH!$C$2&gt;0,FH!A72/FH!$C$2,0)</f>
        <v>2.1908744945690955E-3</v>
      </c>
      <c r="D72" s="50">
        <f>IF(hist!$D$2&gt;0,hist!B72/hist!$D$2,0)</f>
        <v>0.314516738606542</v>
      </c>
      <c r="E72" s="50">
        <f t="shared" si="17"/>
        <v>0.26606811911590067</v>
      </c>
      <c r="F72">
        <f t="shared" si="21"/>
        <v>70</v>
      </c>
      <c r="G72" s="50">
        <f>IF(FT!A72&lt;&gt;"",FT!A72*10,"")</f>
        <v>6.4141199999999996</v>
      </c>
      <c r="H72" s="50">
        <f>IF(FT!B72&lt;&gt;"",FT!B72*100,"")</f>
        <v>52.911300000000004</v>
      </c>
      <c r="I72" s="50">
        <f t="shared" si="18"/>
        <v>1</v>
      </c>
      <c r="J72" t="str">
        <f>IF(FT!B72&lt;&gt;"",FT!E72,"")</f>
        <v>0 [28.379208]</v>
      </c>
      <c r="K72">
        <f>IF(FT!B72&lt;&gt;"",IF(FT!C72&lt;&gt;"",FT!C72,F72/$M$3*$M$4),"")</f>
        <v>28.379200000000001</v>
      </c>
      <c r="Y72" s="75">
        <f t="shared" si="19"/>
        <v>8.2491908476922795</v>
      </c>
    </row>
    <row r="73" spans="1:25">
      <c r="A73" s="50">
        <f t="shared" si="20"/>
        <v>71</v>
      </c>
      <c r="B73" s="50">
        <f t="shared" si="16"/>
        <v>1.3479725882352942</v>
      </c>
      <c r="C73" s="50">
        <f>IF(FH!$C$2&gt;0,FH!A73/FH!$C$2,0)</f>
        <v>0</v>
      </c>
      <c r="D73" s="50">
        <f>IF(hist!$D$2&gt;0,hist!B73/hist!$D$2,0)</f>
        <v>0</v>
      </c>
      <c r="E73" s="50">
        <f t="shared" si="17"/>
        <v>0.28560577164580808</v>
      </c>
      <c r="F73">
        <f t="shared" si="21"/>
        <v>71</v>
      </c>
      <c r="G73" s="50">
        <f>IF(FT!A73&lt;&gt;"",FT!A73*10,"")</f>
        <v>6.4051800000000005</v>
      </c>
      <c r="H73" s="50">
        <f>IF(FT!B73&lt;&gt;"",FT!B73*100,"")</f>
        <v>52.956299999999999</v>
      </c>
      <c r="I73" s="50">
        <f t="shared" si="18"/>
        <v>1</v>
      </c>
      <c r="J73" t="str">
        <f>IF(FT!B73&lt;&gt;"",FT!E73,"")</f>
        <v>0 [28.791292]</v>
      </c>
      <c r="K73">
        <f>IF(FT!B73&lt;&gt;"",IF(FT!C73&lt;&gt;"",FT!C73,F73/$M$3*$M$4),"")</f>
        <v>28.7913</v>
      </c>
      <c r="Y73" s="75">
        <f t="shared" si="19"/>
        <v>8.2677301808848451</v>
      </c>
    </row>
    <row r="74" spans="1:25">
      <c r="A74" s="50">
        <f t="shared" si="20"/>
        <v>72</v>
      </c>
      <c r="B74" s="50">
        <f t="shared" si="16"/>
        <v>1.3669581176470589</v>
      </c>
      <c r="C74" s="50">
        <f>IF(FH!$C$2&gt;0,FH!A74/FH!$C$2,0)</f>
        <v>0</v>
      </c>
      <c r="D74" s="50">
        <f>IF(hist!$D$2&gt;0,hist!B74/hist!$D$2,0)</f>
        <v>0</v>
      </c>
      <c r="E74" s="50">
        <f t="shared" si="17"/>
        <v>0.30595524766578941</v>
      </c>
      <c r="F74">
        <f t="shared" si="21"/>
        <v>72</v>
      </c>
      <c r="G74" s="50">
        <f>IF(FT!A74&lt;&gt;"",FT!A74*10,"")</f>
        <v>6.3974399999999996</v>
      </c>
      <c r="H74" s="50">
        <f>IF(FT!B74&lt;&gt;"",FT!B74*100,"")</f>
        <v>53.002800000000008</v>
      </c>
      <c r="I74" s="50">
        <f t="shared" si="18"/>
        <v>1</v>
      </c>
      <c r="J74" t="str">
        <f>IF(FT!B74&lt;&gt;"",FT!E74,"")</f>
        <v>0 [29.207596]</v>
      </c>
      <c r="K74">
        <f>IF(FT!B74&lt;&gt;"",IF(FT!C74&lt;&gt;"",FT!C74,F74/$M$3*$M$4),"")</f>
        <v>29.207599999999999</v>
      </c>
      <c r="Y74" s="75">
        <f t="shared" si="19"/>
        <v>8.2850015006002415</v>
      </c>
    </row>
    <row r="75" spans="1:25">
      <c r="A75" s="50">
        <f t="shared" si="20"/>
        <v>73</v>
      </c>
      <c r="B75" s="50">
        <f t="shared" si="16"/>
        <v>1.3859436470588233</v>
      </c>
      <c r="C75" s="50">
        <f>IF(FH!$C$2&gt;0,FH!A75/FH!$C$2,0)</f>
        <v>3.3978548209896817E-3</v>
      </c>
      <c r="D75" s="50">
        <f>IF(hist!$D$2&gt;0,hist!B75/hist!$D$2,0)</f>
        <v>0.30474854444646471</v>
      </c>
      <c r="E75" s="50">
        <f t="shared" si="17"/>
        <v>0.32708875987112435</v>
      </c>
      <c r="F75">
        <f t="shared" si="21"/>
        <v>73</v>
      </c>
      <c r="G75" s="50">
        <f>IF(FT!A75&lt;&gt;"",FT!A75*10,"")</f>
        <v>6.3895599999999995</v>
      </c>
      <c r="H75" s="50">
        <f>IF(FT!B75&lt;&gt;"",FT!B75*100,"")</f>
        <v>53.008999999999993</v>
      </c>
      <c r="I75" s="50">
        <f t="shared" si="18"/>
        <v>1</v>
      </c>
      <c r="J75" t="str">
        <f>IF(FT!B75&lt;&gt;"",FT!E75,"")</f>
        <v>0 [29.607544]</v>
      </c>
      <c r="K75">
        <f>IF(FT!B75&lt;&gt;"",IF(FT!C75&lt;&gt;"",FT!C75,F75/$M$3*$M$4),"")</f>
        <v>29.607500000000002</v>
      </c>
      <c r="Y75" s="75">
        <f t="shared" si="19"/>
        <v>8.2961894089733867</v>
      </c>
    </row>
    <row r="76" spans="1:25">
      <c r="A76" s="50">
        <f t="shared" si="20"/>
        <v>74</v>
      </c>
      <c r="B76" s="50">
        <f t="shared" si="16"/>
        <v>1.4049291764705885</v>
      </c>
      <c r="C76" s="50">
        <f>IF(FH!$C$2&gt;0,FH!A76/FH!$C$2,0)</f>
        <v>0</v>
      </c>
      <c r="D76" s="50">
        <f>IF(hist!$D$2&gt;0,hist!B76/hist!$D$2,0)</f>
        <v>0</v>
      </c>
      <c r="E76" s="50">
        <f t="shared" si="17"/>
        <v>0.34897162900476475</v>
      </c>
      <c r="F76">
        <f t="shared" si="21"/>
        <v>74</v>
      </c>
      <c r="G76" s="50">
        <f>IF(FT!A76&lt;&gt;"",FT!A76*10,"")</f>
        <v>6.38551</v>
      </c>
      <c r="H76" s="50">
        <f>IF(FT!B76&lt;&gt;"",FT!B76*100,"")</f>
        <v>53.039400000000001</v>
      </c>
      <c r="I76" s="50">
        <f t="shared" si="18"/>
        <v>1</v>
      </c>
      <c r="J76" t="str">
        <f>IF(FT!B76&lt;&gt;"",FT!E76,"")</f>
        <v>0 [30.015035]</v>
      </c>
      <c r="K76">
        <f>IF(FT!B76&lt;&gt;"",IF(FT!C76&lt;&gt;"",FT!C76,F76/$M$3*$M$4),"")</f>
        <v>30.015000000000001</v>
      </c>
      <c r="Y76" s="75">
        <f t="shared" si="19"/>
        <v>8.3062120331813745</v>
      </c>
    </row>
    <row r="77" spans="1:25">
      <c r="A77" s="50">
        <f t="shared" si="20"/>
        <v>75</v>
      </c>
      <c r="B77" s="50">
        <f t="shared" si="16"/>
        <v>1.4239147058823529</v>
      </c>
      <c r="C77" s="50">
        <f>IF(FH!$C$2&gt;0,FH!A77/FH!$C$2,0)</f>
        <v>9.1067039675618126E-3</v>
      </c>
      <c r="D77" s="50">
        <f>IF(hist!$D$2&gt;0,hist!B77/hist!$D$2,0)</f>
        <v>0.2969527063923238</v>
      </c>
      <c r="E77" s="50">
        <f t="shared" si="17"/>
        <v>0.37156209942566454</v>
      </c>
      <c r="F77">
        <f t="shared" si="21"/>
        <v>75</v>
      </c>
      <c r="G77" s="50">
        <f>IF(FT!A77&lt;&gt;"",FT!A77*10,"")</f>
        <v>6.3867899999999995</v>
      </c>
      <c r="H77" s="50">
        <f>IF(FT!B77&lt;&gt;"",FT!B77*100,"")</f>
        <v>53.1554</v>
      </c>
      <c r="I77" s="50">
        <f t="shared" si="18"/>
        <v>1</v>
      </c>
      <c r="J77" t="str">
        <f>IF(FT!B77&lt;&gt;"",FT!E77,"")</f>
        <v>0 [30.409404]</v>
      </c>
      <c r="K77">
        <f>IF(FT!B77&lt;&gt;"",IF(FT!C77&lt;&gt;"",FT!C77,F77/$M$3*$M$4),"")</f>
        <v>30.409400000000002</v>
      </c>
      <c r="Y77" s="75">
        <f t="shared" si="19"/>
        <v>8.3227098432859083</v>
      </c>
    </row>
    <row r="78" spans="1:25" ht="16.5" customHeight="1">
      <c r="A78" s="50">
        <f t="shared" si="20"/>
        <v>76</v>
      </c>
      <c r="B78" s="50">
        <f t="shared" si="16"/>
        <v>1.4429002352941176</v>
      </c>
      <c r="C78" s="50">
        <f>IF(FH!$C$2&gt;0,FH!A78/FH!$C$2,0)</f>
        <v>0</v>
      </c>
      <c r="D78" s="50">
        <f>IF(hist!$D$2&gt;0,hist!B78/hist!$D$2,0)</f>
        <v>0</v>
      </c>
      <c r="E78" s="50">
        <f t="shared" si="17"/>
        <v>0.39481121638302324</v>
      </c>
      <c r="F78">
        <f t="shared" si="21"/>
        <v>76</v>
      </c>
      <c r="G78" s="50">
        <f>IF(FT!A78&lt;&gt;"",FT!A78*10,"")</f>
        <v>6.3857499999999998</v>
      </c>
      <c r="H78" s="50">
        <f>IF(FT!B78&lt;&gt;"",FT!B78*100,"")</f>
        <v>53.290899999999993</v>
      </c>
      <c r="I78" s="50">
        <f t="shared" si="18"/>
        <v>1</v>
      </c>
      <c r="J78" t="str">
        <f>IF(FT!B78&lt;&gt;"",FT!E78,"")</f>
        <v>0 [30.809846]</v>
      </c>
      <c r="K78">
        <f>IF(FT!B78&lt;&gt;"",IF(FT!C78&lt;&gt;"",FT!C78,F78/$M$3*$M$4),"")</f>
        <v>30.809799999999999</v>
      </c>
      <c r="Y78" s="75">
        <f t="shared" si="19"/>
        <v>8.34528442234663</v>
      </c>
    </row>
    <row r="79" spans="1:25" ht="16.5" customHeight="1">
      <c r="A79" s="50">
        <f t="shared" si="20"/>
        <v>77</v>
      </c>
      <c r="B79" s="50">
        <f t="shared" si="16"/>
        <v>1.4618857647058823</v>
      </c>
      <c r="C79" s="50">
        <f>IF(FH!$C$2&gt;0,FH!A79/FH!$C$2,0)</f>
        <v>0</v>
      </c>
      <c r="D79" s="50">
        <f>IF(hist!$D$2&gt;0,hist!B79/hist!$D$2,0)</f>
        <v>0</v>
      </c>
      <c r="E79" s="50">
        <f t="shared" si="17"/>
        <v>0.41866277066393998</v>
      </c>
      <c r="F79">
        <f t="shared" si="21"/>
        <v>77</v>
      </c>
      <c r="G79" s="50">
        <f>IF(FT!A79&lt;&gt;"",FT!A79*10,"")</f>
        <v>6.3815299999999997</v>
      </c>
      <c r="H79" s="50">
        <f>IF(FT!B79&lt;&gt;"",FT!B79*100,"")</f>
        <v>53.384</v>
      </c>
      <c r="I79" s="50">
        <f t="shared" si="18"/>
        <v>1</v>
      </c>
      <c r="J79" t="str">
        <f>IF(FT!B79&lt;&gt;"",FT!E79,"")</f>
        <v>0 [31.216152]</v>
      </c>
      <c r="K79">
        <f>IF(FT!B79&lt;&gt;"",IF(FT!C79&lt;&gt;"",FT!C79,F79/$M$3*$M$4),"")</f>
        <v>31.216200000000001</v>
      </c>
      <c r="Y79" s="75">
        <f t="shared" si="19"/>
        <v>8.3653919984705869</v>
      </c>
    </row>
    <row r="80" spans="1:25" ht="16.5" customHeight="1">
      <c r="A80" s="50">
        <f t="shared" si="20"/>
        <v>78</v>
      </c>
      <c r="B80" s="50">
        <f t="shared" si="16"/>
        <v>1.4808712941176472</v>
      </c>
      <c r="C80" s="50">
        <f>IF(FH!$C$2&gt;0,FH!A80/FH!$C$2,0)</f>
        <v>1.6331449411604804E-2</v>
      </c>
      <c r="D80" s="50">
        <f>IF(hist!$D$2&gt;0,hist!B80/hist!$D$2,0)</f>
        <v>0.28839033554206911</v>
      </c>
      <c r="E80" s="50">
        <f t="shared" si="17"/>
        <v>0.44305331566678574</v>
      </c>
      <c r="F80">
        <f t="shared" si="21"/>
        <v>78</v>
      </c>
      <c r="G80" s="50">
        <f>IF(FT!A80&lt;&gt;"",FT!A80*10,"")</f>
        <v>6.375</v>
      </c>
      <c r="H80" s="50">
        <f>IF(FT!B80&lt;&gt;"",FT!B80*100,"")</f>
        <v>53.484600000000007</v>
      </c>
      <c r="I80" s="50">
        <f t="shared" si="18"/>
        <v>1</v>
      </c>
      <c r="J80" t="str">
        <f>IF(FT!B80&lt;&gt;"",FT!E80,"")</f>
        <v>0 [31.629848]</v>
      </c>
      <c r="K80">
        <f>IF(FT!B80&lt;&gt;"",IF(FT!C80&lt;&gt;"",FT!C80,F80/$M$3*$M$4),"")</f>
        <v>31.629799999999999</v>
      </c>
      <c r="Y80" s="75">
        <f t="shared" si="19"/>
        <v>8.38974117647059</v>
      </c>
    </row>
    <row r="81" spans="1:25" ht="16.5" customHeight="1">
      <c r="A81" s="50">
        <f t="shared" si="20"/>
        <v>79</v>
      </c>
      <c r="B81" s="50">
        <f t="shared" si="16"/>
        <v>1.4998568235294119</v>
      </c>
      <c r="C81" s="50">
        <f>IF(FH!$C$2&gt;0,FH!A81/FH!$C$2,0)</f>
        <v>0</v>
      </c>
      <c r="D81" s="50">
        <f>IF(hist!$D$2&gt;0,hist!B81/hist!$D$2,0)</f>
        <v>0</v>
      </c>
      <c r="E81" s="50">
        <f t="shared" si="17"/>
        <v>0.46791226121300605</v>
      </c>
      <c r="F81">
        <f t="shared" si="21"/>
        <v>79</v>
      </c>
      <c r="G81" s="50">
        <f>IF(FT!A81&lt;&gt;"",FT!A81*10,"")</f>
        <v>6.3670800000000005</v>
      </c>
      <c r="H81" s="50">
        <f>IF(FT!B81&lt;&gt;"",FT!B81*100,"")</f>
        <v>53.589699999999993</v>
      </c>
      <c r="I81" s="50">
        <f t="shared" si="18"/>
        <v>1</v>
      </c>
      <c r="J81" t="str">
        <f>IF(FT!B81&lt;&gt;"",FT!E81,"")</f>
        <v>0 [32.043504]</v>
      </c>
      <c r="K81">
        <f>IF(FT!B81&lt;&gt;"",IF(FT!C81&lt;&gt;"",FT!C81,F81/$M$3*$M$4),"")</f>
        <v>32.043500000000002</v>
      </c>
      <c r="Y81" s="75">
        <f t="shared" si="19"/>
        <v>8.4166839430319698</v>
      </c>
    </row>
    <row r="82" spans="1:25" ht="16.5" customHeight="1">
      <c r="A82" s="50">
        <f t="shared" si="20"/>
        <v>80</v>
      </c>
      <c r="B82" s="50">
        <f t="shared" si="16"/>
        <v>1.5188423529411765</v>
      </c>
      <c r="C82" s="50">
        <f>IF(FH!$C$2&gt;0,FH!A82/FH!$C$2,0)</f>
        <v>2.5781393347000262E-2</v>
      </c>
      <c r="D82" s="50">
        <f>IF(hist!$D$2&gt;0,hist!B82/hist!$D$2,0)</f>
        <v>0.28183773498664749</v>
      </c>
      <c r="E82" s="50">
        <f t="shared" si="17"/>
        <v>0.49316204755216775</v>
      </c>
      <c r="F82">
        <f t="shared" si="21"/>
        <v>80</v>
      </c>
      <c r="G82" s="50">
        <f>IF(FT!A82&lt;&gt;"",FT!A82*10,"")</f>
        <v>6.3542800000000002</v>
      </c>
      <c r="H82" s="50">
        <f>IF(FT!B82&lt;&gt;"",FT!B82*100,"")</f>
        <v>53.7087</v>
      </c>
      <c r="I82" s="50">
        <f t="shared" si="18"/>
        <v>1</v>
      </c>
      <c r="J82" t="str">
        <f>IF(FT!B82&lt;&gt;"",FT!E82,"")</f>
        <v>0 [32.438754]</v>
      </c>
      <c r="K82">
        <f>IF(FT!B82&lt;&gt;"",IF(FT!C82&lt;&gt;"",FT!C82,F82/$M$3*$M$4),"")</f>
        <v>32.438800000000001</v>
      </c>
      <c r="Y82" s="75">
        <f t="shared" si="19"/>
        <v>8.452365964357881</v>
      </c>
    </row>
    <row r="83" spans="1:25" ht="16.5" customHeight="1">
      <c r="A83" s="50">
        <f t="shared" si="20"/>
        <v>81</v>
      </c>
      <c r="B83" s="50">
        <f t="shared" si="16"/>
        <v>1.537827882352941</v>
      </c>
      <c r="C83" s="50">
        <f>IF(FH!$C$2&gt;0,FH!A83/FH!$C$2,0)</f>
        <v>0</v>
      </c>
      <c r="D83" s="50">
        <f>IF(hist!$D$2&gt;0,hist!B83/hist!$D$2,0)</f>
        <v>0</v>
      </c>
      <c r="E83" s="50">
        <f t="shared" si="17"/>
        <v>0.51871840204766162</v>
      </c>
      <c r="F83">
        <f t="shared" si="21"/>
        <v>81</v>
      </c>
      <c r="G83" s="50">
        <f>IF(FT!A83&lt;&gt;"",FT!A83*10,"")</f>
        <v>6.3411099999999996</v>
      </c>
      <c r="H83" s="50">
        <f>IF(FT!B83&lt;&gt;"",FT!B83*100,"")</f>
        <v>53.778300000000002</v>
      </c>
      <c r="I83" s="50">
        <f t="shared" si="18"/>
        <v>1</v>
      </c>
      <c r="J83" t="str">
        <f>IF(FT!B83&lt;&gt;"",FT!E83,"")</f>
        <v>0 [32.835748]</v>
      </c>
      <c r="K83">
        <f>IF(FT!B83&lt;&gt;"",IF(FT!C83&lt;&gt;"",FT!C83,F83/$M$3*$M$4),"")</f>
        <v>32.835700000000003</v>
      </c>
      <c r="Y83" s="75">
        <f t="shared" si="19"/>
        <v>8.4808968776759919</v>
      </c>
    </row>
    <row r="84" spans="1:25" ht="16.5" customHeight="1">
      <c r="A84" s="50">
        <f t="shared" si="20"/>
        <v>82</v>
      </c>
      <c r="B84" s="50">
        <f t="shared" si="16"/>
        <v>1.5568134117647059</v>
      </c>
      <c r="C84" s="50">
        <f>IF(FH!$C$2&gt;0,FH!A84/FH!$C$2,0)</f>
        <v>0</v>
      </c>
      <c r="D84" s="50">
        <f>IF(hist!$D$2&gt;0,hist!B84/hist!$D$2,0)</f>
        <v>0</v>
      </c>
      <c r="E84" s="50">
        <f t="shared" si="17"/>
        <v>0.54449067996530121</v>
      </c>
      <c r="F84">
        <f t="shared" si="21"/>
        <v>82</v>
      </c>
      <c r="G84" s="50">
        <f>IF(FT!A84&lt;&gt;"",FT!A84*10,"")</f>
        <v>6.3283399999999999</v>
      </c>
      <c r="H84" s="50">
        <f>IF(FT!B84&lt;&gt;"",FT!B84*100,"")</f>
        <v>53.803599999999996</v>
      </c>
      <c r="I84" s="50">
        <f t="shared" si="18"/>
        <v>1</v>
      </c>
      <c r="J84" t="str">
        <f>IF(FT!B84&lt;&gt;"",FT!E84,"")</f>
        <v>0 [33.248352]</v>
      </c>
      <c r="K84">
        <f>IF(FT!B84&lt;&gt;"",IF(FT!C84&lt;&gt;"",FT!C84,F84/$M$3*$M$4),"")</f>
        <v>33.248399999999997</v>
      </c>
      <c r="Y84" s="75">
        <f t="shared" si="19"/>
        <v>8.5020084255902812</v>
      </c>
    </row>
    <row r="85" spans="1:25" ht="16.5" customHeight="1">
      <c r="A85" s="50">
        <f t="shared" si="20"/>
        <v>83</v>
      </c>
      <c r="B85" s="50">
        <f t="shared" si="16"/>
        <v>1.5757989411764706</v>
      </c>
      <c r="C85" s="50">
        <f>IF(FH!$C$2&gt;0,FH!A85/FH!$C$2,0)</f>
        <v>4.2095626960845386E-2</v>
      </c>
      <c r="D85" s="50">
        <f>IF(hist!$D$2&gt;0,hist!B85/hist!$D$2,0)</f>
        <v>0.27006916340874187</v>
      </c>
      <c r="E85" s="50">
        <f t="shared" si="17"/>
        <v>0.57038228963846704</v>
      </c>
      <c r="F85">
        <f t="shared" si="21"/>
        <v>83</v>
      </c>
      <c r="G85" s="50">
        <f>IF(FT!A85&lt;&gt;"",FT!A85*10,"")</f>
        <v>6.3164400000000001</v>
      </c>
      <c r="H85" s="50">
        <f>IF(FT!B85&lt;&gt;"",FT!B85*100,"")</f>
        <v>53.761800000000001</v>
      </c>
      <c r="I85" s="50">
        <f t="shared" si="18"/>
        <v>1</v>
      </c>
      <c r="J85" t="str">
        <f>IF(FT!B85&lt;&gt;"",FT!E85,"")</f>
        <v>0 [33.664280]</v>
      </c>
      <c r="K85">
        <f>IF(FT!B85&lt;&gt;"",IF(FT!C85&lt;&gt;"",FT!C85,F85/$M$3*$M$4),"")</f>
        <v>33.664299999999997</v>
      </c>
      <c r="Y85" s="75">
        <f t="shared" si="19"/>
        <v>8.511408324942531</v>
      </c>
    </row>
    <row r="86" spans="1:25" ht="16.5" customHeight="1">
      <c r="A86" s="50">
        <f t="shared" si="20"/>
        <v>84</v>
      </c>
      <c r="B86" s="50">
        <f t="shared" si="16"/>
        <v>1.5947844705882352</v>
      </c>
      <c r="C86" s="50">
        <f>IF(FH!$C$2&gt;0,FH!A86/FH!$C$2,0)</f>
        <v>0</v>
      </c>
      <c r="D86" s="50">
        <f>IF(hist!$D$2&gt;0,hist!B86/hist!$D$2,0)</f>
        <v>0</v>
      </c>
      <c r="E86" s="50">
        <f t="shared" si="17"/>
        <v>0.5962912010684247</v>
      </c>
      <c r="F86">
        <f t="shared" si="21"/>
        <v>84</v>
      </c>
      <c r="G86" s="50">
        <f>IF(FT!A86&lt;&gt;"",FT!A86*10,"")</f>
        <v>6.3012199999999998</v>
      </c>
      <c r="H86" s="50">
        <f>IF(FT!B86&lt;&gt;"",FT!B86*100,"")</f>
        <v>53.662200000000006</v>
      </c>
      <c r="I86" s="50">
        <f t="shared" si="18"/>
        <v>1</v>
      </c>
      <c r="J86" t="str">
        <f>IF(FT!B86&lt;&gt;"",FT!E86,"")</f>
        <v>0 [34.064387]</v>
      </c>
      <c r="K86">
        <f>IF(FT!B86&lt;&gt;"",IF(FT!C86&lt;&gt;"",FT!C86,F86/$M$3*$M$4),"")</f>
        <v>34.064399999999999</v>
      </c>
      <c r="Y86" s="75">
        <f t="shared" si="19"/>
        <v>8.5161603625964499</v>
      </c>
    </row>
    <row r="87" spans="1:25" ht="16.5" customHeight="1">
      <c r="A87" s="50">
        <f t="shared" si="20"/>
        <v>85</v>
      </c>
      <c r="B87" s="50">
        <f t="shared" si="16"/>
        <v>1.6137699999999999</v>
      </c>
      <c r="C87" s="50">
        <f>IF(FH!$C$2&gt;0,FH!A87/FH!$C$2,0)</f>
        <v>0</v>
      </c>
      <c r="D87" s="50">
        <f>IF(hist!$D$2&gt;0,hist!B87/hist!$D$2,0)</f>
        <v>0</v>
      </c>
      <c r="E87" s="50">
        <f t="shared" si="17"/>
        <v>0.62211053575619135</v>
      </c>
      <c r="F87">
        <f t="shared" si="21"/>
        <v>85</v>
      </c>
      <c r="G87" s="50">
        <f>IF(FT!A87&lt;&gt;"",FT!A87*10,"")</f>
        <v>6.2846599999999997</v>
      </c>
      <c r="H87" s="50">
        <f>IF(FT!B87&lt;&gt;"",FT!B87*100,"")</f>
        <v>53.557299999999998</v>
      </c>
      <c r="I87" s="50">
        <f t="shared" si="18"/>
        <v>1</v>
      </c>
      <c r="J87" t="str">
        <f>IF(FT!B87&lt;&gt;"",FT!E87,"")</f>
        <v>0 [34.493653]</v>
      </c>
      <c r="K87">
        <f>IF(FT!B87&lt;&gt;"",IF(FT!C87&lt;&gt;"",FT!C87,F87/$M$3*$M$4),"")</f>
        <v>34.493699999999997</v>
      </c>
      <c r="Y87" s="75">
        <f t="shared" si="19"/>
        <v>8.5219089019931076</v>
      </c>
    </row>
    <row r="88" spans="1:25" ht="16.5" customHeight="1">
      <c r="A88" s="50">
        <f t="shared" si="20"/>
        <v>86</v>
      </c>
      <c r="B88" s="50">
        <f t="shared" si="16"/>
        <v>1.6327555294117648</v>
      </c>
      <c r="C88" s="50">
        <f>IF(FH!$C$2&gt;0,FH!A88/FH!$C$2,0)</f>
        <v>5.3004269970891707E-2</v>
      </c>
      <c r="D88" s="50">
        <f>IF(hist!$D$2&gt;0,hist!B88/hist!$D$2,0)</f>
        <v>0.25845952116056947</v>
      </c>
      <c r="E88" s="50">
        <f t="shared" si="17"/>
        <v>0.64772923427408391</v>
      </c>
      <c r="F88">
        <f t="shared" si="21"/>
        <v>86</v>
      </c>
      <c r="G88" s="50">
        <f>IF(FT!A88&lt;&gt;"",FT!A88*10,"")</f>
        <v>6.2676499999999997</v>
      </c>
      <c r="H88" s="50">
        <f>IF(FT!B88&lt;&gt;"",FT!B88*100,"")</f>
        <v>53.445900000000002</v>
      </c>
      <c r="I88" s="50">
        <f t="shared" si="18"/>
        <v>1</v>
      </c>
      <c r="J88" t="str">
        <f>IF(FT!B88&lt;&gt;"",FT!E88,"")</f>
        <v>0 [34.896557]</v>
      </c>
      <c r="K88">
        <f>IF(FT!B88&lt;&gt;"",IF(FT!C88&lt;&gt;"",FT!C88,F88/$M$3*$M$4),"")</f>
        <v>34.896599999999999</v>
      </c>
      <c r="Y88" s="75">
        <f t="shared" si="19"/>
        <v>8.527263009261846</v>
      </c>
    </row>
    <row r="89" spans="1:25" ht="16.5" customHeight="1">
      <c r="A89" s="50">
        <f t="shared" si="20"/>
        <v>87</v>
      </c>
      <c r="B89" s="50">
        <f t="shared" si="16"/>
        <v>1.6517410588235295</v>
      </c>
      <c r="C89" s="50">
        <f>IF(FH!$C$2&gt;0,FH!A89/FH!$C$2,0)</f>
        <v>0</v>
      </c>
      <c r="D89" s="50">
        <f>IF(hist!$D$2&gt;0,hist!B89/hist!$D$2,0)</f>
        <v>0</v>
      </c>
      <c r="E89" s="50">
        <f t="shared" si="17"/>
        <v>0.67303279679364769</v>
      </c>
      <c r="F89">
        <f t="shared" si="21"/>
        <v>87</v>
      </c>
      <c r="G89" s="50">
        <f>IF(FT!A89&lt;&gt;"",FT!A89*10,"")</f>
        <v>6.2468500000000002</v>
      </c>
      <c r="H89" s="50">
        <f>IF(FT!B89&lt;&gt;"",FT!B89*100,"")</f>
        <v>53.378300000000003</v>
      </c>
      <c r="I89" s="50">
        <f t="shared" si="18"/>
        <v>1</v>
      </c>
      <c r="J89" t="str">
        <f>IF(FT!B89&lt;&gt;"",FT!E89,"")</f>
        <v>0 [35.307485]</v>
      </c>
      <c r="K89">
        <f>IF(FT!B89&lt;&gt;"",IF(FT!C89&lt;&gt;"",FT!C89,F89/$M$3*$M$4),"")</f>
        <v>35.307499999999997</v>
      </c>
      <c r="Y89" s="75">
        <f t="shared" si="19"/>
        <v>8.5448345966367043</v>
      </c>
    </row>
    <row r="90" spans="1:25" ht="16.5" customHeight="1">
      <c r="A90" s="50">
        <f t="shared" si="20"/>
        <v>88</v>
      </c>
      <c r="B90" s="50">
        <f t="shared" si="16"/>
        <v>1.6707265882352942</v>
      </c>
      <c r="C90" s="50">
        <f>IF(FH!$C$2&gt;0,FH!A90/FH!$C$2,0)</f>
        <v>6.2889195954287533E-2</v>
      </c>
      <c r="D90" s="50">
        <f>IF(hist!$D$2&gt;0,hist!B90/hist!$D$2,0)</f>
        <v>0.2431669272118106</v>
      </c>
      <c r="E90" s="50">
        <f t="shared" si="17"/>
        <v>0.69790409051599223</v>
      </c>
      <c r="F90">
        <f t="shared" si="21"/>
        <v>88</v>
      </c>
      <c r="G90" s="50">
        <f>IF(FT!A90&lt;&gt;"",FT!A90*10,"")</f>
        <v>6.2193500000000004</v>
      </c>
      <c r="H90" s="50">
        <f>IF(FT!B90&lt;&gt;"",FT!B90*100,"")</f>
        <v>53.393500000000003</v>
      </c>
      <c r="I90" s="50">
        <f t="shared" si="18"/>
        <v>1</v>
      </c>
      <c r="J90" t="str">
        <f>IF(FT!B90&lt;&gt;"",FT!E90,"")</f>
        <v>0 [35.690532]</v>
      </c>
      <c r="K90">
        <f>IF(FT!B90&lt;&gt;"",IF(FT!C90&lt;&gt;"",FT!C90,F90/$M$3*$M$4),"")</f>
        <v>35.6905</v>
      </c>
      <c r="Y90" s="75">
        <f t="shared" si="19"/>
        <v>8.5850611398297243</v>
      </c>
    </row>
    <row r="91" spans="1:25" ht="16.5" customHeight="1">
      <c r="A91" s="50">
        <f t="shared" si="20"/>
        <v>89</v>
      </c>
      <c r="B91" s="50">
        <f t="shared" si="16"/>
        <v>1.6897121176470586</v>
      </c>
      <c r="C91" s="50">
        <f>IF(FH!$C$2&gt;0,FH!A91/FH!$C$2,0)</f>
        <v>0</v>
      </c>
      <c r="D91" s="50">
        <f>IF(hist!$D$2&gt;0,hist!B91/hist!$D$2,0)</f>
        <v>0</v>
      </c>
      <c r="E91" s="50">
        <f t="shared" si="17"/>
        <v>0.72222421672526038</v>
      </c>
      <c r="F91">
        <f t="shared" si="21"/>
        <v>89</v>
      </c>
      <c r="G91" s="50">
        <f>IF(FT!A91&lt;&gt;"",FT!A91*10,"")</f>
        <v>6.1876699999999998</v>
      </c>
      <c r="H91" s="50">
        <f>IF(FT!B91&lt;&gt;"",FT!B91*100,"")</f>
        <v>53.436300000000003</v>
      </c>
      <c r="I91" s="50">
        <f t="shared" si="18"/>
        <v>1</v>
      </c>
      <c r="J91" t="str">
        <f>IF(FT!B91&lt;&gt;"",FT!E91,"")</f>
        <v>0 [36.105065]</v>
      </c>
      <c r="K91">
        <f>IF(FT!B91&lt;&gt;"",IF(FT!C91&lt;&gt;"",FT!C91,F91/$M$3*$M$4),"")</f>
        <v>36.1051</v>
      </c>
      <c r="Y91" s="75">
        <f t="shared" si="19"/>
        <v>8.6359324269070594</v>
      </c>
    </row>
    <row r="92" spans="1:25" ht="16.5" customHeight="1">
      <c r="A92" s="50">
        <f t="shared" si="20"/>
        <v>90</v>
      </c>
      <c r="B92" s="50">
        <f t="shared" si="16"/>
        <v>1.7086976470588235</v>
      </c>
      <c r="C92" s="50">
        <f>IF(FH!$C$2&gt;0,FH!A92/FH!$C$2,0)</f>
        <v>0</v>
      </c>
      <c r="D92" s="50">
        <f>IF(hist!$D$2&gt;0,hist!B92/hist!$D$2,0)</f>
        <v>0</v>
      </c>
      <c r="E92" s="50">
        <f t="shared" si="17"/>
        <v>0.74587342903077991</v>
      </c>
      <c r="F92">
        <f t="shared" si="21"/>
        <v>90</v>
      </c>
      <c r="G92" s="50">
        <f>IF(FT!A92&lt;&gt;"",FT!A92*10,"")</f>
        <v>6.1610200000000006</v>
      </c>
      <c r="H92" s="50">
        <f>IF(FT!B92&lt;&gt;"",FT!B92*100,"")</f>
        <v>53.3354</v>
      </c>
      <c r="I92" s="50">
        <f t="shared" si="18"/>
        <v>1</v>
      </c>
      <c r="J92" t="str">
        <f>IF(FT!B92&lt;&gt;"",FT!E92,"")</f>
        <v>0 [36.494568]</v>
      </c>
      <c r="K92">
        <f>IF(FT!B92&lt;&gt;"",IF(FT!C92&lt;&gt;"",FT!C92,F92/$M$3*$M$4),"")</f>
        <v>36.494599999999998</v>
      </c>
      <c r="Y92" s="75">
        <f t="shared" si="19"/>
        <v>8.6569107063440782</v>
      </c>
    </row>
    <row r="93" spans="1:25" ht="16.5" customHeight="1">
      <c r="A93" s="50">
        <f t="shared" si="20"/>
        <v>91</v>
      </c>
      <c r="B93" s="50">
        <f t="shared" si="16"/>
        <v>1.7276831764705882</v>
      </c>
      <c r="C93" s="50">
        <f>IF(FH!$C$2&gt;0,FH!A93/FH!$C$2,0)</f>
        <v>8.2234882377592286E-2</v>
      </c>
      <c r="D93" s="50">
        <f>IF(hist!$D$2&gt;0,hist!B93/hist!$D$2,0)</f>
        <v>0.23116469046703866</v>
      </c>
      <c r="E93" s="50">
        <f t="shared" si="17"/>
        <v>0.76873209330267112</v>
      </c>
      <c r="F93">
        <f t="shared" si="21"/>
        <v>91</v>
      </c>
      <c r="G93" s="50">
        <f>IF(FT!A93&lt;&gt;"",FT!A93*10,"")</f>
        <v>6.1398799999999998</v>
      </c>
      <c r="H93" s="50">
        <f>IF(FT!B93&lt;&gt;"",FT!B93*100,"")</f>
        <v>53.2029</v>
      </c>
      <c r="I93" s="50">
        <f t="shared" si="18"/>
        <v>1</v>
      </c>
      <c r="J93" t="str">
        <f>IF(FT!B93&lt;&gt;"",FT!E93,"")</f>
        <v>0 [36.923496]</v>
      </c>
      <c r="K93">
        <f>IF(FT!B93&lt;&gt;"",IF(FT!C93&lt;&gt;"",FT!C93,F93/$M$3*$M$4),"")</f>
        <v>36.923499999999997</v>
      </c>
      <c r="Y93" s="75">
        <f t="shared" si="19"/>
        <v>8.6651367779174837</v>
      </c>
    </row>
    <row r="94" spans="1:25" ht="16.5" customHeight="1">
      <c r="A94" s="50">
        <f t="shared" si="20"/>
        <v>92</v>
      </c>
      <c r="B94" s="50">
        <f t="shared" si="16"/>
        <v>1.7466687058823529</v>
      </c>
      <c r="C94" s="50">
        <f>IF(FH!$C$2&gt;0,FH!A94/FH!$C$2,0)</f>
        <v>0</v>
      </c>
      <c r="D94" s="50">
        <f>IF(hist!$D$2&gt;0,hist!B94/hist!$D$2,0)</f>
        <v>0</v>
      </c>
      <c r="E94" s="50">
        <f t="shared" si="17"/>
        <v>0.79068167886264296</v>
      </c>
      <c r="F94">
        <f t="shared" si="21"/>
        <v>92</v>
      </c>
      <c r="G94" s="50">
        <f>IF(FT!A94&lt;&gt;"",FT!A94*10,"")</f>
        <v>6.1226700000000003</v>
      </c>
      <c r="H94" s="50">
        <f>IF(FT!B94&lt;&gt;"",FT!B94*100,"")</f>
        <v>53.099499999999999</v>
      </c>
      <c r="I94" s="50">
        <f t="shared" si="18"/>
        <v>1</v>
      </c>
      <c r="J94" t="str">
        <f>IF(FT!B94&lt;&gt;"",FT!E94,"")</f>
        <v>0 [37.314071]</v>
      </c>
      <c r="K94">
        <f>IF(FT!B94&lt;&gt;"",IF(FT!C94&lt;&gt;"",FT!C94,F94/$M$3*$M$4),"")</f>
        <v>37.314100000000003</v>
      </c>
      <c r="Y94" s="75">
        <f t="shared" si="19"/>
        <v>8.6726052522837254</v>
      </c>
    </row>
    <row r="95" spans="1:25" ht="16.5" customHeight="1">
      <c r="A95" s="50">
        <f t="shared" si="20"/>
        <v>93</v>
      </c>
      <c r="B95" s="50">
        <f t="shared" si="16"/>
        <v>1.7656542352941176</v>
      </c>
      <c r="C95" s="50">
        <f>IF(FH!$C$2&gt;0,FH!A95/FH!$C$2,0)</f>
        <v>0.10893182770610821</v>
      </c>
      <c r="D95" s="50">
        <f>IF(hist!$D$2&gt;0,hist!B95/hist!$D$2,0)</f>
        <v>0.21750793776766461</v>
      </c>
      <c r="E95" s="50">
        <f t="shared" si="17"/>
        <v>0.81160576968809561</v>
      </c>
      <c r="F95">
        <f t="shared" si="21"/>
        <v>93</v>
      </c>
      <c r="G95" s="50">
        <f>IF(FT!A95&lt;&gt;"",FT!A95*10,"")</f>
        <v>6.1067400000000003</v>
      </c>
      <c r="H95" s="50">
        <f>IF(FT!B95&lt;&gt;"",FT!B95*100,"")</f>
        <v>53.104799999999997</v>
      </c>
      <c r="I95" s="50">
        <f t="shared" si="18"/>
        <v>1</v>
      </c>
      <c r="J95" t="str">
        <f>IF(FT!B95&lt;&gt;"",FT!E95,"")</f>
        <v>0 [37.728541]</v>
      </c>
      <c r="K95">
        <f>IF(FT!B95&lt;&gt;"",IF(FT!C95&lt;&gt;"",FT!C95,F95/$M$3*$M$4),"")</f>
        <v>37.728499999999997</v>
      </c>
      <c r="Y95" s="75">
        <f t="shared" si="19"/>
        <v>8.6960964442566731</v>
      </c>
    </row>
    <row r="96" spans="1:25" ht="16.5" customHeight="1">
      <c r="A96" s="50">
        <f t="shared" si="20"/>
        <v>94</v>
      </c>
      <c r="B96" s="50">
        <f t="shared" si="16"/>
        <v>1.7846397647058825</v>
      </c>
      <c r="C96" s="50">
        <f>IF(FH!$C$2&gt;0,FH!A96/FH!$C$2,0)</f>
        <v>0</v>
      </c>
      <c r="D96" s="50">
        <f>IF(hist!$D$2&gt;0,hist!B96/hist!$D$2,0)</f>
        <v>0</v>
      </c>
      <c r="E96" s="50">
        <f t="shared" si="17"/>
        <v>0.83139108374311521</v>
      </c>
      <c r="F96">
        <f t="shared" si="21"/>
        <v>94</v>
      </c>
      <c r="G96" s="50">
        <f>IF(FT!A96&lt;&gt;"",FT!A96*10,"")</f>
        <v>6.08873</v>
      </c>
      <c r="H96" s="50">
        <f>IF(FT!B96&lt;&gt;"",FT!B96*100,"")</f>
        <v>53.150399999999998</v>
      </c>
      <c r="I96" s="50">
        <f t="shared" si="18"/>
        <v>1</v>
      </c>
      <c r="J96" t="str">
        <f>IF(FT!B96&lt;&gt;"",FT!E96,"")</f>
        <v>0 [38.121830]</v>
      </c>
      <c r="K96">
        <f>IF(FT!B96&lt;&gt;"",IF(FT!C96&lt;&gt;"",FT!C96,F96/$M$3*$M$4),"")</f>
        <v>38.1218</v>
      </c>
      <c r="Y96" s="75">
        <f t="shared" si="19"/>
        <v>8.729308082309446</v>
      </c>
    </row>
    <row r="97" spans="1:25" ht="16.5" customHeight="1">
      <c r="A97" s="50">
        <f t="shared" si="20"/>
        <v>95</v>
      </c>
      <c r="B97" s="50">
        <f t="shared" si="16"/>
        <v>1.8036252941176472</v>
      </c>
      <c r="C97" s="50">
        <f>IF(FH!$C$2&gt;0,FH!A97/FH!$C$2,0)</f>
        <v>0</v>
      </c>
      <c r="D97" s="50">
        <f>IF(hist!$D$2&gt;0,hist!B97/hist!$D$2,0)</f>
        <v>0</v>
      </c>
      <c r="E97" s="50">
        <f t="shared" si="17"/>
        <v>0.84992848808143617</v>
      </c>
      <c r="F97">
        <f t="shared" si="21"/>
        <v>95</v>
      </c>
      <c r="G97" s="50">
        <f>IF(FT!A97&lt;&gt;"",FT!A97*10,"")</f>
        <v>6.07714</v>
      </c>
      <c r="H97" s="50">
        <f>IF(FT!B97&lt;&gt;"",FT!B97*100,"")</f>
        <v>53.212699999999998</v>
      </c>
      <c r="I97" s="50">
        <f t="shared" si="18"/>
        <v>1</v>
      </c>
      <c r="J97" t="str">
        <f>IF(FT!B97&lt;&gt;"",FT!E97,"")</f>
        <v>0 [38.533072]</v>
      </c>
      <c r="K97">
        <f>IF(FT!B97&lt;&gt;"",IF(FT!C97&lt;&gt;"",FT!C97,F97/$M$3*$M$4),"")</f>
        <v>38.533099999999997</v>
      </c>
      <c r="Y97" s="75">
        <f t="shared" si="19"/>
        <v>8.7562076898014531</v>
      </c>
    </row>
    <row r="98" spans="1:25" ht="16.5" customHeight="1">
      <c r="A98" s="50">
        <f t="shared" si="20"/>
        <v>96</v>
      </c>
      <c r="B98" s="50">
        <f t="shared" si="16"/>
        <v>1.8226108235294118</v>
      </c>
      <c r="C98" s="50">
        <f>IF(FH!$C$2&gt;0,FH!A98/FH!$C$2,0)</f>
        <v>0.13415806820627244</v>
      </c>
      <c r="D98" s="50">
        <f>IF(hist!$D$2&gt;0,hist!B98/hist!$D$2,0)</f>
        <v>0.21369416133583108</v>
      </c>
      <c r="E98" s="50">
        <f t="shared" si="17"/>
        <v>0.86711399708786274</v>
      </c>
      <c r="F98">
        <f t="shared" si="21"/>
        <v>96</v>
      </c>
      <c r="G98" s="50">
        <f>IF(FT!A98&lt;&gt;"",FT!A98*10,"")</f>
        <v>6.06555</v>
      </c>
      <c r="H98" s="50">
        <f>IF(FT!B98&lt;&gt;"",FT!B98*100,"")</f>
        <v>53.196100000000001</v>
      </c>
      <c r="I98" s="50">
        <f t="shared" si="18"/>
        <v>1</v>
      </c>
      <c r="J98" t="str">
        <f>IF(FT!B98&lt;&gt;"",FT!E98,"")</f>
        <v>0 [38.941548]</v>
      </c>
      <c r="K98">
        <f>IF(FT!B98&lt;&gt;"",IF(FT!C98&lt;&gt;"",FT!C98,F98/$M$3*$M$4),"")</f>
        <v>38.941499999999998</v>
      </c>
      <c r="Y98" s="75">
        <f t="shared" si="19"/>
        <v>8.7702022075491914</v>
      </c>
    </row>
    <row r="99" spans="1:25" ht="16.5" customHeight="1">
      <c r="A99" s="50">
        <f t="shared" si="20"/>
        <v>97</v>
      </c>
      <c r="B99" s="50">
        <f t="shared" si="16"/>
        <v>1.8415963529411763</v>
      </c>
      <c r="C99" s="50">
        <f>IF(FH!$C$2&gt;0,FH!A99/FH!$C$2,0)</f>
        <v>0</v>
      </c>
      <c r="D99" s="50">
        <f>IF(hist!$D$2&gt;0,hist!B99/hist!$D$2,0)</f>
        <v>0</v>
      </c>
      <c r="E99" s="50">
        <f t="shared" si="17"/>
        <v>0.88284974114633208</v>
      </c>
      <c r="F99">
        <f t="shared" si="21"/>
        <v>97</v>
      </c>
      <c r="G99" s="50">
        <f>IF(FT!A99&lt;&gt;"",FT!A99*10,"")</f>
        <v>6.0495400000000004</v>
      </c>
      <c r="H99" s="50">
        <f>IF(FT!B99&lt;&gt;"",FT!B99*100,"")</f>
        <v>52.745299999999993</v>
      </c>
      <c r="I99" s="50">
        <f t="shared" si="18"/>
        <v>1</v>
      </c>
      <c r="J99" t="str">
        <f>IF(FT!B99&lt;&gt;"",FT!E99,"")</f>
        <v>0 [39.349337]</v>
      </c>
      <c r="K99">
        <f>IF(FT!B99&lt;&gt;"",IF(FT!C99&lt;&gt;"",FT!C99,F99/$M$3*$M$4),"")</f>
        <v>39.349299999999999</v>
      </c>
      <c r="Y99" s="75">
        <f t="shared" si="19"/>
        <v>8.7188943291556029</v>
      </c>
    </row>
    <row r="100" spans="1:25" ht="16.5" customHeight="1">
      <c r="A100" s="50">
        <f t="shared" si="20"/>
        <v>98</v>
      </c>
      <c r="B100" s="50">
        <f t="shared" si="16"/>
        <v>1.8605818823529412</v>
      </c>
      <c r="C100" s="50">
        <f>IF(FH!$C$2&gt;0,FH!A100/FH!$C$2,0)</f>
        <v>0.15598645388544699</v>
      </c>
      <c r="D100" s="50">
        <f>IF(hist!$D$2&gt;0,hist!B100/hist!$D$2,0)</f>
        <v>0.20023369663069079</v>
      </c>
      <c r="E100" s="50">
        <f t="shared" si="17"/>
        <v>0.89704489315130842</v>
      </c>
      <c r="F100">
        <f t="shared" si="21"/>
        <v>98</v>
      </c>
      <c r="G100" s="50">
        <f>IF(FT!A100&lt;&gt;"",FT!A100*10,"")</f>
        <v>6.0319199999999995</v>
      </c>
      <c r="H100" s="50">
        <f>IF(FT!B100&lt;&gt;"",FT!B100*100,"")</f>
        <v>52.165099999999995</v>
      </c>
      <c r="I100" s="50">
        <f t="shared" si="18"/>
        <v>1</v>
      </c>
      <c r="J100" t="str">
        <f>IF(FT!B100&lt;&gt;"",FT!E100,"")</f>
        <v>0 [39.756218]</v>
      </c>
      <c r="K100">
        <f>IF(FT!B100&lt;&gt;"",IF(FT!C100&lt;&gt;"",FT!C100,F100/$M$3*$M$4),"")</f>
        <v>39.7562</v>
      </c>
      <c r="Y100" s="75">
        <f t="shared" si="19"/>
        <v>8.6481750421093118</v>
      </c>
    </row>
    <row r="101" spans="1:25" ht="16.5" customHeight="1">
      <c r="A101" s="50">
        <f t="shared" si="20"/>
        <v>99</v>
      </c>
      <c r="B101" s="50">
        <f t="shared" si="16"/>
        <v>1.8795674117647059</v>
      </c>
      <c r="C101" s="50">
        <f>IF(FH!$C$2&gt;0,FH!A101/FH!$C$2,0)</f>
        <v>0</v>
      </c>
      <c r="D101" s="50">
        <f>IF(hist!$D$2&gt;0,hist!B101/hist!$D$2,0)</f>
        <v>0</v>
      </c>
      <c r="E101" s="50">
        <f t="shared" si="17"/>
        <v>0.90961654061696351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1.8985529411764706</v>
      </c>
      <c r="C102" s="50">
        <f>IF(FH!$C$2&gt;0,FH!A102/FH!$C$2,0)</f>
        <v>0</v>
      </c>
      <c r="D102" s="50">
        <f>IF(hist!$D$2&gt;0,hist!B102/hist!$D$2,0)</f>
        <v>0</v>
      </c>
      <c r="E102" s="50">
        <f t="shared" si="17"/>
        <v>0.92049049168384423</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1.9175384705882352</v>
      </c>
      <c r="C103" s="50">
        <f>IF(FH!$C$2&gt;0,FH!A103/FH!$C$2,0)</f>
        <v>0.1743716800126853</v>
      </c>
      <c r="D103" s="50">
        <f>IF(hist!$D$2&gt;0,hist!B103/hist!$D$2,0)</f>
        <v>0.19246587063437587</v>
      </c>
      <c r="E103" s="50">
        <f t="shared" si="17"/>
        <v>0.92960200406936389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1.9365240000000001</v>
      </c>
      <c r="C104" s="50">
        <f>IF(FH!$C$2&gt;0,FH!A104/FH!$C$2,0)</f>
        <v>0</v>
      </c>
      <c r="D104" s="50">
        <f>IF(hist!$D$2&gt;0,hist!B104/hist!$D$2,0)</f>
        <v>0</v>
      </c>
      <c r="E104" s="50">
        <f t="shared" si="17"/>
        <v>0.93689642694622122</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1.9555095294117648</v>
      </c>
      <c r="C105" s="50">
        <f>IF(FH!$C$2&gt;0,FH!A105/FH!$C$2,0)</f>
        <v>0</v>
      </c>
      <c r="D105" s="50">
        <f>IF(hist!$D$2&gt;0,hist!B105/hist!$D$2,0)</f>
        <v>0</v>
      </c>
      <c r="E105" s="50">
        <f t="shared" si="17"/>
        <v>0.94232974684733528</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1.9744950588235295</v>
      </c>
      <c r="C106" s="50">
        <f>IF(FH!$C$2&gt;0,FH!A106/FH!$C$2,0)</f>
        <v>0.22768458846315026</v>
      </c>
      <c r="D106" s="50">
        <f>IF(hist!$D$2&gt;0,hist!B106/hist!$D$2,0)</f>
        <v>0.18908206587177448</v>
      </c>
      <c r="E106" s="50">
        <f t="shared" si="17"/>
        <v>0.94586902996896394</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1.9934805882352939</v>
      </c>
      <c r="C107" s="50">
        <f>IF(FH!$C$2&gt;0,FH!A107/FH!$C$2,0)</f>
        <v>0</v>
      </c>
      <c r="D107" s="50">
        <f>IF(hist!$D$2&gt;0,hist!B107/hist!$D$2,0)</f>
        <v>0</v>
      </c>
      <c r="E107" s="50">
        <f t="shared" si="17"/>
        <v>0.94749275465367488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2.0124661176470591</v>
      </c>
      <c r="C108" s="50">
        <f>IF(FH!$C$2&gt;0,FH!A108/FH!$C$2,0)</f>
        <v>0.28770203078456469</v>
      </c>
      <c r="D108" s="50">
        <f>IF(hist!$D$2&gt;0,hist!B108/hist!$D$2,0)</f>
        <v>0.18439894397040596</v>
      </c>
      <c r="E108" s="50">
        <f t="shared" si="17"/>
        <v>0.94719102935718413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2.0314516470588235</v>
      </c>
      <c r="C109" s="50">
        <f>IF(FH!$C$2&gt;0,FH!A109/FH!$C$2,0)</f>
        <v>0</v>
      </c>
      <c r="D109" s="50">
        <f>IF(hist!$D$2&gt;0,hist!B109/hist!$D$2,0)</f>
        <v>0</v>
      </c>
      <c r="E109" s="50">
        <f t="shared" si="17"/>
        <v>0.94496569301061972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2.0504371764705884</v>
      </c>
      <c r="C110" s="50">
        <f>IF(FH!$C$2&gt;0,FH!A110/FH!$C$2,0)</f>
        <v>0</v>
      </c>
      <c r="D110" s="50">
        <f>IF(hist!$D$2&gt;0,hist!B110/hist!$D$2,0)</f>
        <v>0</v>
      </c>
      <c r="E110" s="50">
        <f t="shared" si="17"/>
        <v>0.94083029635355497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2.0694227058823529</v>
      </c>
      <c r="C111" s="50">
        <f>IF(FH!$C$2&gt;0,FH!A111/FH!$C$2,0)</f>
        <v>0.39909900216330085</v>
      </c>
      <c r="D111" s="50">
        <f>IF(hist!$D$2&gt;0,hist!B111/hist!$D$2,0)</f>
        <v>0.17802391968773673</v>
      </c>
      <c r="E111" s="50">
        <f t="shared" si="17"/>
        <v>0.93480996450291554</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2.0884082352941178</v>
      </c>
      <c r="C112" s="50">
        <f>IF(FH!$C$2&gt;0,FH!A112/FH!$C$2,0)</f>
        <v>0</v>
      </c>
      <c r="D112" s="50">
        <f>IF(hist!$D$2&gt;0,hist!B112/hist!$D$2,0)</f>
        <v>0</v>
      </c>
      <c r="E112" s="50">
        <f t="shared" si="17"/>
        <v>0.92694114270778383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2.1073937647058822</v>
      </c>
      <c r="C113" s="50">
        <f>IF(FH!$C$2&gt;0,FH!A113/FH!$C$2,0)</f>
        <v>0.45953438062769697</v>
      </c>
      <c r="D113" s="50">
        <f>IF(hist!$D$2&gt;0,hist!B113/hist!$D$2,0)</f>
        <v>0.16996634888450748</v>
      </c>
      <c r="E113" s="50">
        <f t="shared" si="17"/>
        <v>0.91727122888951362</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2.1263792941176471</v>
      </c>
      <c r="C114" s="50">
        <f>IF(FH!$C$2&gt;0,FH!A114/FH!$C$2,0)</f>
        <v>0</v>
      </c>
      <c r="D114" s="50">
        <f>IF(hist!$D$2&gt;0,hist!B114/hist!$D$2,0)</f>
        <v>0</v>
      </c>
      <c r="E114" s="50">
        <f t="shared" si="17"/>
        <v>0.90585809815045104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2.1453648235294116</v>
      </c>
      <c r="C115" s="50">
        <f>IF(FH!$C$2&gt;0,FH!A115/FH!$C$2,0)</f>
        <v>0</v>
      </c>
      <c r="D115" s="50">
        <f>IF(hist!$D$2&gt;0,hist!B115/hist!$D$2,0)</f>
        <v>0</v>
      </c>
      <c r="E115" s="50">
        <f t="shared" si="17"/>
        <v>0.89276952592453873</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2.1643503529411765</v>
      </c>
      <c r="C116" s="50">
        <f>IF(FH!$C$2&gt;0,FH!A116/FH!$C$2,0)</f>
        <v>0.53050027749147699</v>
      </c>
      <c r="D116" s="50">
        <f>IF(hist!$D$2&gt;0,hist!B116/hist!$D$2,0)</f>
        <v>0.16489996983914804</v>
      </c>
      <c r="E116" s="50">
        <f t="shared" si="17"/>
        <v>0.87808251781270019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2.1833358823529414</v>
      </c>
      <c r="C117" s="50">
        <f>IF(FH!$C$2&gt;0,FH!A117/FH!$C$2,0)</f>
        <v>0</v>
      </c>
      <c r="D117" s="50">
        <f>IF(hist!$D$2&gt;0,hist!B117/hist!$D$2,0)</f>
        <v>0</v>
      </c>
      <c r="E117" s="50">
        <f t="shared" si="17"/>
        <v>0.86188255537148672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2.2023214117647059</v>
      </c>
      <c r="C118" s="50">
        <f>IF(FH!$C$2&gt;0,FH!A118/FH!$C$2,0)</f>
        <v>0.58338902039845508</v>
      </c>
      <c r="D118" s="50">
        <f>IF(hist!$D$2&gt;0,hist!B118/hist!$D$2,0)</f>
        <v>0.15618806253616488</v>
      </c>
      <c r="E118" s="50">
        <f t="shared" si="17"/>
        <v>0.84426276818437185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2.2213069411764703</v>
      </c>
      <c r="C119" s="50">
        <f>IF(FH!$C$2&gt;0,FH!A119/FH!$C$2,0)</f>
        <v>0</v>
      </c>
      <c r="D119" s="50">
        <f>IF(hist!$D$2&gt;0,hist!B119/hist!$D$2,0)</f>
        <v>0</v>
      </c>
      <c r="E119" s="50">
        <f t="shared" si="17"/>
        <v>0.82532304342434681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2.2402924705882352</v>
      </c>
      <c r="C120" s="50">
        <f>IF(FH!$C$2&gt;0,FH!A120/FH!$C$2,0)</f>
        <v>0</v>
      </c>
      <c r="D120" s="50">
        <f>IF(hist!$D$2&gt;0,hist!B120/hist!$D$2,0)</f>
        <v>0</v>
      </c>
      <c r="E120" s="50">
        <f t="shared" si="17"/>
        <v>0.80516908480093352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2.2592780000000001</v>
      </c>
      <c r="C121" s="50">
        <f>IF(FH!$C$2&gt;0,FH!A121/FH!$C$2,0)</f>
        <v>0.55083587228596342</v>
      </c>
      <c r="D121" s="50">
        <f>IF(hist!$D$2&gt;0,hist!B121/hist!$D$2,0)</f>
        <v>0.15304728805523654</v>
      </c>
      <c r="E121" s="50">
        <f t="shared" si="17"/>
        <v>0.783911433265438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2.2782635294117646</v>
      </c>
      <c r="C122" s="50">
        <f>IF(FH!$C$2&gt;0,FH!A122/FH!$C$2,0)</f>
        <v>0</v>
      </c>
      <c r="D122" s="50">
        <f>IF(hist!$D$2&gt;0,hist!B122/hist!$D$2,0)</f>
        <v>0</v>
      </c>
      <c r="E122" s="50">
        <f t="shared" si="17"/>
        <v>0.761664462120483</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2.2972490588235295</v>
      </c>
      <c r="C123" s="50">
        <f>IF(FH!$C$2&gt;0,FH!A123/FH!$C$2,0)</f>
        <v>0</v>
      </c>
      <c r="D123" s="50">
        <f>IF(hist!$D$2&gt;0,hist!B123/hist!$D$2,0)</f>
        <v>0</v>
      </c>
      <c r="E123" s="50">
        <f t="shared" si="17"/>
        <v>0.73854535924312048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2.3162345882352944</v>
      </c>
      <c r="C124" s="50">
        <f>IF(FH!$C$2&gt;0,FH!A124/FH!$C$2,0)</f>
        <v>0.55686479935667277</v>
      </c>
      <c r="D124" s="50">
        <f>IF(hist!$D$2&gt;0,hist!B124/hist!$D$2,0)</f>
        <v>0.14957934532443126</v>
      </c>
      <c r="E124" s="50">
        <f t="shared" si="17"/>
        <v>0.71467310898891123</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2.3352201176470588</v>
      </c>
      <c r="C125" s="50">
        <f>IF(FH!$C$2&gt;0,FH!A125/FH!$C$2,0)</f>
        <v>0</v>
      </c>
      <c r="D125" s="50">
        <f>IF(hist!$D$2&gt;0,hist!B125/hist!$D$2,0)</f>
        <v>0</v>
      </c>
      <c r="E125" s="50">
        <f t="shared" si="17"/>
        <v>0.69016748600497613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2.3542056470588233</v>
      </c>
      <c r="C126" s="50">
        <f>IF(FH!$C$2&gt;0,FH!A126/FH!$C$2,0)</f>
        <v>0.62515431923978659</v>
      </c>
      <c r="D126" s="50">
        <f>IF(hist!$D$2&gt;0,hist!B126/hist!$D$2,0)</f>
        <v>0.14345671643824176</v>
      </c>
      <c r="E126" s="50">
        <f t="shared" si="17"/>
        <v>0.66514807265474818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2.3731911764705882</v>
      </c>
      <c r="C127" s="50">
        <f>IF(FH!$C$2&gt;0,FH!A127/FH!$C$2,0)</f>
        <v>0</v>
      </c>
      <c r="D127" s="50">
        <f>IF(hist!$D$2&gt;0,hist!B127/hist!$D$2,0)</f>
        <v>0</v>
      </c>
      <c r="E127" s="50">
        <f t="shared" si="17"/>
        <v>0.63973331106083031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2.3921767058823531</v>
      </c>
      <c r="C128" s="50">
        <f>IF(FH!$C$2&gt;0,FH!A128/FH!$C$2,0)</f>
        <v>0</v>
      </c>
      <c r="D128" s="50">
        <f>IF(hist!$D$2&gt;0,hist!B128/hist!$D$2,0)</f>
        <v>0</v>
      </c>
      <c r="E128" s="50">
        <f t="shared" si="17"/>
        <v>0.61403959992285795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2.4111622352941176</v>
      </c>
      <c r="C129" s="50">
        <f>IF(FH!$C$2&gt;0,FH!A129/FH!$C$2,0)</f>
        <v>0.65284683603085247</v>
      </c>
      <c r="D129" s="50">
        <f>IF(hist!$D$2&gt;0,hist!B129/hist!$D$2,0)</f>
        <v>0.14358757818575293</v>
      </c>
      <c r="E129" s="50">
        <f t="shared" si="17"/>
        <v>0.58818044528491664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2.4301477647058825</v>
      </c>
      <c r="C130" s="50">
        <f>IF(FH!$C$2&gt;0,FH!A130/FH!$C$2,0)</f>
        <v>0</v>
      </c>
      <c r="D130" s="50">
        <f>IF(hist!$D$2&gt;0,hist!B130/hist!$D$2,0)</f>
        <v>0</v>
      </c>
      <c r="E130" s="50">
        <f t="shared" si="17"/>
        <v>0.56226567333416999</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2.4491332941176469</v>
      </c>
      <c r="C131" s="50">
        <f>IF(FH!$C$2&gt;0,FH!A131/FH!$C$2,0)</f>
        <v>0.68263469662819543</v>
      </c>
      <c r="D131" s="50">
        <f>IF(hist!$D$2&gt;0,hist!B131/hist!$D$2,0)</f>
        <v>0.13976443663911275</v>
      </c>
      <c r="E131" s="50">
        <f t="shared" ref="E131:E194" si="23">NORMDIST(B131,2,0.421,FALSE)</f>
        <v>0.53640071213255991</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2.4681188235294118</v>
      </c>
      <c r="C132" s="50">
        <f>IF(FH!$C$2&gt;0,FH!A132/FH!$C$2,0)</f>
        <v>0</v>
      </c>
      <c r="D132" s="50">
        <f>IF(hist!$D$2&gt;0,hist!B132/hist!$D$2,0)</f>
        <v>0</v>
      </c>
      <c r="E132" s="50">
        <f t="shared" si="23"/>
        <v>0.51068594794125233</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2.4871043529411763</v>
      </c>
      <c r="C133" s="50">
        <f>IF(FH!$C$2&gt;0,FH!A133/FH!$C$2,0)</f>
        <v>0</v>
      </c>
      <c r="D133" s="50">
        <f>IF(hist!$D$2&gt;0,hist!B133/hist!$D$2,0)</f>
        <v>0</v>
      </c>
      <c r="E133" s="50">
        <f t="shared" si="23"/>
        <v>0.48521616051772803</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2.5060898823529416</v>
      </c>
      <c r="C134" s="50">
        <f>IF(FH!$C$2&gt;0,FH!A134/FH!$C$2,0)</f>
        <v>0.73902209738251912</v>
      </c>
      <c r="D134" s="50">
        <f>IF(hist!$D$2&gt;0,hist!B134/hist!$D$2,0)</f>
        <v>0.12954757759645402</v>
      </c>
      <c r="E134" s="50">
        <f t="shared" si="23"/>
        <v>0.46008004047241297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2.5250754117647061</v>
      </c>
      <c r="C135" s="50">
        <f>IF(FH!$C$2&gt;0,FH!A135/FH!$C$2,0)</f>
        <v>0</v>
      </c>
      <c r="D135" s="50">
        <f>IF(hist!$D$2&gt;0,hist!B135/hist!$D$2,0)</f>
        <v>0</v>
      </c>
      <c r="E135" s="50">
        <f t="shared" si="23"/>
        <v>0.43535979048929896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2.5440609411764705</v>
      </c>
      <c r="C136" s="50">
        <f>IF(FH!$C$2&gt;0,FH!A136/FH!$C$2,0)</f>
        <v>0.72275203588134684</v>
      </c>
      <c r="D136" s="50">
        <f>IF(hist!$D$2&gt;0,hist!B136/hist!$D$2,0)</f>
        <v>0.12794915053596589</v>
      </c>
      <c r="E136" s="50">
        <f t="shared" si="23"/>
        <v>0.41113081096530113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2.5630464705882354</v>
      </c>
      <c r="C137" s="50">
        <f>IF(FH!$C$2&gt;0,FH!A137/FH!$C$2,0)</f>
        <v>0</v>
      </c>
      <c r="D137" s="50">
        <f>IF(hist!$D$2&gt;0,hist!B137/hist!$D$2,0)</f>
        <v>0</v>
      </c>
      <c r="E137" s="50">
        <f t="shared" si="23"/>
        <v>0.38746146942697041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2.5820319999999999</v>
      </c>
      <c r="C138" s="50">
        <f>IF(FH!$C$2&gt;0,FH!A138/FH!$C$2,0)</f>
        <v>0</v>
      </c>
      <c r="D138" s="50">
        <f>IF(hist!$D$2&gt;0,hist!B138/hist!$D$2,0)</f>
        <v>0</v>
      </c>
      <c r="E138" s="50">
        <f t="shared" si="23"/>
        <v>0.36441295195896939</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2.6010175294117648</v>
      </c>
      <c r="C139" s="50">
        <f>IF(FH!$C$2&gt;0,FH!A139/FH!$C$2,0)</f>
        <v>0.7534743065544619</v>
      </c>
      <c r="D139" s="50">
        <f>IF(hist!$D$2&gt;0,hist!B139/hist!$D$2,0)</f>
        <v>0.12112544286258319</v>
      </c>
      <c r="E139" s="50">
        <f t="shared" si="23"/>
        <v>0.34203919384276121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2.6200030588235292</v>
      </c>
      <c r="C140" s="50">
        <f>IF(FH!$C$2&gt;0,FH!A140/FH!$C$2,0)</f>
        <v>0</v>
      </c>
      <c r="D140" s="50">
        <f>IF(hist!$D$2&gt;0,hist!B140/hist!$D$2,0)</f>
        <v>0</v>
      </c>
      <c r="E140" s="50">
        <f t="shared" si="23"/>
        <v>0.32038688566974888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2.6389885882352937</v>
      </c>
      <c r="C141" s="50">
        <f>IF(FH!$C$2&gt;0,FH!A141/FH!$C$2,0)</f>
        <v>0</v>
      </c>
      <c r="D141" s="50">
        <f>IF(hist!$D$2&gt;0,hist!B141/hist!$D$2,0)</f>
        <v>0</v>
      </c>
      <c r="E141" s="50">
        <f t="shared" si="23"/>
        <v>0.2994955503714099</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2.657974117647059</v>
      </c>
      <c r="C142" s="50">
        <f>IF(FH!$C$2&gt;0,FH!A142/FH!$C$2,0)</f>
        <v>0.73507492269880281</v>
      </c>
      <c r="D142" s="50">
        <f>IF(hist!$D$2&gt;0,hist!B142/hist!$D$2,0)</f>
        <v>0.11565713196801558</v>
      </c>
      <c r="E142" s="50">
        <f t="shared" si="23"/>
        <v>0.27939768590786218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2.6769596470588235</v>
      </c>
      <c r="C143" s="50">
        <f>IF(FH!$C$2&gt;0,FH!A143/FH!$C$2,0)</f>
        <v>0</v>
      </c>
      <c r="D143" s="50">
        <f>IF(hist!$D$2&gt;0,hist!B143/hist!$D$2,0)</f>
        <v>0</v>
      </c>
      <c r="E143" s="50">
        <f t="shared" si="23"/>
        <v>0.26011896778080057</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2.6959451764705884</v>
      </c>
      <c r="C144" s="50">
        <f>IF(FH!$C$2&gt;0,FH!A144/FH!$C$2,0)</f>
        <v>0.82366266097337204</v>
      </c>
      <c r="D144" s="50">
        <f>IF(hist!$D$2&gt;0,hist!B144/hist!$D$2,0)</f>
        <v>0.10559917449289198</v>
      </c>
      <c r="E144" s="50">
        <f t="shared" si="23"/>
        <v>0.24167850508925839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2.7149307058823529</v>
      </c>
      <c r="C145" s="50">
        <f>IF(FH!$C$2&gt;0,FH!A145/FH!$C$2,0)</f>
        <v>0</v>
      </c>
      <c r="D145" s="50">
        <f>IF(hist!$D$2&gt;0,hist!B145/hist!$D$2,0)</f>
        <v>0</v>
      </c>
      <c r="E145" s="50">
        <f t="shared" si="23"/>
        <v>0.22408914352688472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2.7339162352941178</v>
      </c>
      <c r="C146" s="50">
        <f>IF(FH!$C$2&gt;0,FH!A146/FH!$C$2,0)</f>
        <v>0</v>
      </c>
      <c r="D146" s="50">
        <f>IF(hist!$D$2&gt;0,hist!B146/hist!$D$2,0)</f>
        <v>0</v>
      </c>
      <c r="E146" s="50">
        <f t="shared" si="23"/>
        <v>0.20735780852449087</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2.7529017647058822</v>
      </c>
      <c r="C147" s="50">
        <f>IF(FH!$C$2&gt;0,FH!A147/FH!$C$2,0)</f>
        <v>0.93592778425887124</v>
      </c>
      <c r="D147" s="50">
        <f>IF(hist!$D$2&gt;0,hist!B147/hist!$D$2,0)</f>
        <v>9.62609797642449E-2</v>
      </c>
      <c r="E147" s="50">
        <f t="shared" si="23"/>
        <v>0.19148588166659941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2.7718872941176467</v>
      </c>
      <c r="C148" s="50">
        <f>IF(FH!$C$2&gt;0,FH!A148/FH!$C$2,0)</f>
        <v>0</v>
      </c>
      <c r="D148" s="50">
        <f>IF(hist!$D$2&gt;0,hist!B148/hist!$D$2,0)</f>
        <v>0</v>
      </c>
      <c r="E148" s="50">
        <f t="shared" si="23"/>
        <v>0.17646960354842472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2.7908728235294116</v>
      </c>
      <c r="C149" s="50">
        <f>IF(FH!$C$2&gt;0,FH!A149/FH!$C$2,0)</f>
        <v>0.96193269982217888</v>
      </c>
      <c r="D149" s="50">
        <f>IF(hist!$D$2&gt;0,hist!B149/hist!$D$2,0)</f>
        <v>8.6876052002224521E-2</v>
      </c>
      <c r="E149" s="50">
        <f t="shared" si="23"/>
        <v>0.16230049638151048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2.8098583529411769</v>
      </c>
      <c r="C150" s="50">
        <f>IF(FH!$C$2&gt;0,FH!A150/FH!$C$2,0)</f>
        <v>0</v>
      </c>
      <c r="D150" s="50">
        <f>IF(hist!$D$2&gt;0,hist!B150/hist!$D$2,0)</f>
        <v>0</v>
      </c>
      <c r="E150" s="50">
        <f t="shared" si="23"/>
        <v>0.14896579989188491</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2.8288438823529414</v>
      </c>
      <c r="C151" s="50">
        <f>IF(FH!$C$2&gt;0,FH!A151/FH!$C$2,0)</f>
        <v>0</v>
      </c>
      <c r="D151" s="50">
        <f>IF(hist!$D$2&gt;0,hist!B151/hist!$D$2,0)</f>
        <v>0</v>
      </c>
      <c r="E151" s="50">
        <f t="shared" si="23"/>
        <v>0.13644891437292214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2.8478294117647058</v>
      </c>
      <c r="C152" s="50">
        <f>IF(FH!$C$2&gt;0,FH!A152/FH!$C$2,0)</f>
        <v>0.97541652037013959</v>
      </c>
      <c r="D152" s="50">
        <f>IF(hist!$D$2&gt;0,hist!B152/hist!$D$2,0)</f>
        <v>7.8379135160890456E-2</v>
      </c>
      <c r="E152" s="50">
        <f t="shared" si="23"/>
        <v>0.1247298451441016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2.8668149411764707</v>
      </c>
      <c r="C153" s="50">
        <f>IF(FH!$C$2&gt;0,FH!A153/FH!$C$2,0)</f>
        <v>0</v>
      </c>
      <c r="D153" s="50">
        <f>IF(hist!$D$2&gt;0,hist!B153/hist!$D$2,0)</f>
        <v>0</v>
      </c>
      <c r="E153" s="50">
        <f t="shared" si="23"/>
        <v>0.11378564311415247</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2.8858004705882352</v>
      </c>
      <c r="C154" s="50">
        <f>IF(FH!$C$2&gt;0,FH!A154/FH!$C$2,0)</f>
        <v>0.97505974561393571</v>
      </c>
      <c r="D154" s="50">
        <f>IF(hist!$D$2&gt;0,hist!B154/hist!$D$2,0)</f>
        <v>7.1686298489084935E-2</v>
      </c>
      <c r="E154" s="50">
        <f t="shared" si="23"/>
        <v>0.10359083664006648</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2.9047860000000001</v>
      </c>
      <c r="C155" s="50">
        <f>IF(FH!$C$2&gt;0,FH!A155/FH!$C$2,0)</f>
        <v>0</v>
      </c>
      <c r="D155" s="50">
        <f>IF(hist!$D$2&gt;0,hist!B155/hist!$D$2,0)</f>
        <v>0</v>
      </c>
      <c r="E155" s="50">
        <f t="shared" si="23"/>
        <v>9.4117850399788677E-2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2.9237715294117645</v>
      </c>
      <c r="C156" s="50">
        <f>IF(FH!$C$2&gt;0,FH!A156/FH!$C$2,0)</f>
        <v>0</v>
      </c>
      <c r="D156" s="50">
        <f>IF(hist!$D$2&gt;0,hist!B156/hist!$D$2,0)</f>
        <v>0</v>
      </c>
      <c r="E156" s="50">
        <f t="shared" si="23"/>
        <v>8.5337407544026342E-2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2.942757058823529</v>
      </c>
      <c r="C157" s="50">
        <f>IF(FH!$C$2&gt;0,FH!A157/FH!$C$2,0)</f>
        <v>0.98339581610809701</v>
      </c>
      <c r="D157" s="50">
        <f>IF(hist!$D$2&gt;0,hist!B157/hist!$D$2,0)</f>
        <v>6.4208263570014343E-2</v>
      </c>
      <c r="E157" s="50">
        <f t="shared" si="23"/>
        <v>7.721891195012702E-2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2.9617425882352943</v>
      </c>
      <c r="C158" s="50">
        <f>IF(FH!$C$2&gt;0,FH!A158/FH!$C$2,0)</f>
        <v>0</v>
      </c>
      <c r="D158" s="50">
        <f>IF(hist!$D$2&gt;0,hist!B158/hist!$D$2,0)</f>
        <v>0</v>
      </c>
      <c r="E158" s="50">
        <f t="shared" si="23"/>
        <v>6.9730807957820884E-2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2.9807281176470588</v>
      </c>
      <c r="C159" s="50">
        <f>IF(FH!$C$2&gt;0,FH!A159/FH!$C$2,0)</f>
        <v>0</v>
      </c>
      <c r="D159" s="50">
        <f>IF(hist!$D$2&gt;0,hist!B159/hist!$D$2,0)</f>
        <v>0</v>
      </c>
      <c r="E159" s="50">
        <f t="shared" si="23"/>
        <v>6.2840915513133269E-2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2.9997136470588237</v>
      </c>
      <c r="C160" s="50">
        <f>IF(FH!$C$2&gt;0,FH!A160/FH!$C$2,0)</f>
        <v>0.95626394536249437</v>
      </c>
      <c r="D160" s="50">
        <f>IF(hist!$D$2&gt;0,hist!B160/hist!$D$2,0)</f>
        <v>5.7459338004094883E-2</v>
      </c>
      <c r="E160" s="50">
        <f t="shared" si="23"/>
        <v>5.6516739174409206E-2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3.0186991764705882</v>
      </c>
      <c r="C161" s="50">
        <f>IF(FH!$C$2&gt;0,FH!A161/FH!$C$2,0)</f>
        <v>0</v>
      </c>
      <c r="D161" s="50">
        <f>IF(hist!$D$2&gt;0,hist!B161/hist!$D$2,0)</f>
        <v>0</v>
      </c>
      <c r="E161" s="50">
        <f t="shared" si="23"/>
        <v>5.0725749935788295E-2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3.0376847058823531</v>
      </c>
      <c r="C162" s="50">
        <f>IF(FH!$C$2&gt;0,FH!A162/FH!$C$2,0)</f>
        <v>0.93153322535705796</v>
      </c>
      <c r="D162" s="50">
        <f>IF(hist!$D$2&gt;0,hist!B162/hist!$D$2,0)</f>
        <v>4.9943916658325663E-2</v>
      </c>
      <c r="E162" s="50">
        <f t="shared" si="23"/>
        <v>4.5435639292382209E-2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3.0566702352941175</v>
      </c>
      <c r="C163" s="50">
        <f>IF(FH!$C$2&gt;0,FH!A163/FH!$C$2,0)</f>
        <v>0</v>
      </c>
      <c r="D163" s="50">
        <f>IF(hist!$D$2&gt;0,hist!B163/hist!$D$2,0)</f>
        <v>0</v>
      </c>
      <c r="E163" s="50">
        <f t="shared" si="23"/>
        <v>4.0614545402958772E-2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3.075655764705882</v>
      </c>
      <c r="C164" s="50">
        <f>IF(FH!$C$2&gt;0,FH!A164/FH!$C$2,0)</f>
        <v>0</v>
      </c>
      <c r="D164" s="50">
        <f>IF(hist!$D$2&gt;0,hist!B164/hist!$D$2,0)</f>
        <v>0</v>
      </c>
      <c r="E164" s="50">
        <f t="shared" si="23"/>
        <v>3.6231251596300737E-2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3.0946412941176469</v>
      </c>
      <c r="C165" s="50">
        <f>IF(FH!$C$2&gt;0,FH!A165/FH!$C$2,0)</f>
        <v>0.91995220350885143</v>
      </c>
      <c r="D165" s="50">
        <f>IF(hist!$D$2&gt;0,hist!B165/hist!$D$2,0)</f>
        <v>4.2671525594229494E-2</v>
      </c>
      <c r="E165" s="50">
        <f t="shared" si="23"/>
        <v>3.2255357814061955E-2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3.1136268235294118</v>
      </c>
      <c r="C166" s="50">
        <f>IF(FH!$C$2&gt;0,FH!A166/FH!$C$2,0)</f>
        <v>0</v>
      </c>
      <c r="D166" s="50">
        <f>IF(hist!$D$2&gt;0,hist!B166/hist!$D$2,0)</f>
        <v>0</v>
      </c>
      <c r="E166" s="50">
        <f t="shared" si="23"/>
        <v>2.8657425884370539E-2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3.1326123529411767</v>
      </c>
      <c r="C167" s="50">
        <f>IF(FH!$C$2&gt;0,FH!A167/FH!$C$2,0)</f>
        <v>0.98397911451903353</v>
      </c>
      <c r="D167" s="50">
        <f>IF(hist!$D$2&gt;0,hist!B167/hist!$D$2,0)</f>
        <v>3.6838660023086306E-2</v>
      </c>
      <c r="E167" s="50">
        <f t="shared" si="23"/>
        <v>2.5409099776196074E-2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3.1515978823529411</v>
      </c>
      <c r="C168" s="50">
        <f>IF(FH!$C$2&gt;0,FH!A168/FH!$C$2,0)</f>
        <v>0</v>
      </c>
      <c r="D168" s="50">
        <f>IF(hist!$D$2&gt;0,hist!B168/hist!$D$2,0)</f>
        <v>0</v>
      </c>
      <c r="E168" s="50">
        <f t="shared" si="23"/>
        <v>2.2483202195062963E-2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3.170583411764706</v>
      </c>
      <c r="C169" s="50">
        <f>IF(FH!$C$2&gt;0,FH!A169/FH!$C$2,0)</f>
        <v>0</v>
      </c>
      <c r="D169" s="50">
        <f>IF(hist!$D$2&gt;0,hist!B169/hist!$D$2,0)</f>
        <v>0</v>
      </c>
      <c r="E169" s="50">
        <f t="shared" si="23"/>
        <v>1.9853809047341221E-2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3.1895689411764705</v>
      </c>
      <c r="C170" s="50">
        <f>IF(FH!$C$2&gt;0,FH!A170/FH!$C$2,0)</f>
        <v>1</v>
      </c>
      <c r="D170" s="50">
        <f>IF(hist!$D$2&gt;0,hist!B170/hist!$D$2,0)</f>
        <v>3.3445499399744262E-2</v>
      </c>
      <c r="E170" s="50">
        <f t="shared" si="23"/>
        <v>1.7496303425061133E-2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3.2085544705882354</v>
      </c>
      <c r="C171" s="50">
        <f>IF(FH!$C$2&gt;0,FH!A171/FH!$C$2,0)</f>
        <v>0</v>
      </c>
      <c r="D171" s="50">
        <f>IF(hist!$D$2&gt;0,hist!B171/hist!$D$2,0)</f>
        <v>0</v>
      </c>
      <c r="E171" s="50">
        <f t="shared" si="23"/>
        <v>1.5387410848542149E-2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3.2275399999999999</v>
      </c>
      <c r="C172" s="50">
        <f>IF(FH!$C$2&gt;0,FH!A172/FH!$C$2,0)</f>
        <v>0</v>
      </c>
      <c r="D172" s="50">
        <f>IF(hist!$D$2&gt;0,hist!B172/hist!$D$2,0)</f>
        <v>2.7248079152025498E-2</v>
      </c>
      <c r="E172" s="50">
        <f t="shared" si="23"/>
        <v>1.3505217553129207E-2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3.2465255294117643</v>
      </c>
      <c r="C173" s="50">
        <f>IF(FH!$C$2&gt;0,FH!A173/FH!$C$2,0)</f>
        <v>0.95193734355710091</v>
      </c>
      <c r="D173" s="50">
        <f>IF(hist!$D$2&gt;0,hist!B173/hist!$D$2,0)</f>
        <v>0</v>
      </c>
      <c r="E173" s="50">
        <f t="shared" si="23"/>
        <v>1.1829173622352312E-2</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3.2655110588235297</v>
      </c>
      <c r="C174" s="50">
        <f>IF(FH!$C$2&gt;0,FH!A174/FH!$C$2,0)</f>
        <v>0</v>
      </c>
      <c r="D174" s="50">
        <f>IF(hist!$D$2&gt;0,hist!B174/hist!$D$2,0)</f>
        <v>0</v>
      </c>
      <c r="E174" s="50">
        <f t="shared" si="23"/>
        <v>1.034008275648559E-2</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3.2844965882352941</v>
      </c>
      <c r="C175" s="50">
        <f>IF(FH!$C$2&gt;0,FH!A175/FH!$C$2,0)</f>
        <v>0.94597977143763234</v>
      </c>
      <c r="D175" s="50">
        <f>IF(hist!$D$2&gt;0,hist!B175/hist!$D$2,0)</f>
        <v>2.2106936507334845E-2</v>
      </c>
      <c r="E175" s="50">
        <f t="shared" si="23"/>
        <v>9.0200804265056795E-3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3.303482117647059</v>
      </c>
      <c r="C176" s="50">
        <f>IF(FH!$C$2&gt;0,FH!A176/FH!$C$2,0)</f>
        <v>0</v>
      </c>
      <c r="D176" s="50">
        <f>IF(hist!$D$2&gt;0,hist!B176/hist!$D$2,0)</f>
        <v>0</v>
      </c>
      <c r="E176" s="50">
        <f t="shared" si="23"/>
        <v>7.8526021026187488E-3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3.3224676470588235</v>
      </c>
      <c r="C177" s="50">
        <f>IF(FH!$C$2&gt;0,FH!A177/FH!$C$2,0)</f>
        <v>0</v>
      </c>
      <c r="D177" s="50">
        <f>IF(hist!$D$2&gt;0,hist!B177/hist!$D$2,0)</f>
        <v>0</v>
      </c>
      <c r="E177" s="50">
        <f t="shared" si="23"/>
        <v>6.8223431675689178E-3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3.3414531764705884</v>
      </c>
      <c r="C178" s="50">
        <f>IF(FH!$C$2&gt;0,FH!A178/FH!$C$2,0)</f>
        <v>0.94733891336602827</v>
      </c>
      <c r="D178" s="50">
        <f>IF(hist!$D$2&gt;0,hist!B178/hist!$D$2,0)</f>
        <v>1.8601607349830941E-2</v>
      </c>
      <c r="E178" s="50">
        <f t="shared" si="23"/>
        <v>5.9152120314639499E-3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3.3604387058823528</v>
      </c>
      <c r="C179" s="50">
        <f>IF(FH!$C$2&gt;0,FH!A179/FH!$C$2,0)</f>
        <v>0</v>
      </c>
      <c r="D179" s="50">
        <f>IF(hist!$D$2&gt;0,hist!B179/hist!$D$2,0)</f>
        <v>0</v>
      </c>
      <c r="E179" s="50">
        <f t="shared" si="23"/>
        <v>5.1182778602987629E-3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3.3794242352941173</v>
      </c>
      <c r="C180" s="50">
        <f>IF(FH!$C$2&gt;0,FH!A180/FH!$C$2,0)</f>
        <v>0.91355291026265406</v>
      </c>
      <c r="D180" s="50">
        <f>IF(hist!$D$2&gt;0,hist!B180/hist!$D$2,0)</f>
        <v>1.6012338187103296E-2</v>
      </c>
      <c r="E180" s="50">
        <f t="shared" si="23"/>
        <v>4.4197142179190638E-3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3.3984097647058822</v>
      </c>
      <c r="C181" s="50">
        <f>IF(FH!$C$2&gt;0,FH!A181/FH!$C$2,0)</f>
        <v>0</v>
      </c>
      <c r="D181" s="50">
        <f>IF(hist!$D$2&gt;0,hist!B181/hist!$D$2,0)</f>
        <v>0</v>
      </c>
      <c r="E181" s="50">
        <f t="shared" si="23"/>
        <v>3.8087398037939015E-3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3.4173952941176471</v>
      </c>
      <c r="C182" s="50">
        <f>IF(FH!$C$2&gt;0,FH!A182/FH!$C$2,0)</f>
        <v>0</v>
      </c>
      <c r="D182" s="50">
        <f>IF(hist!$D$2&gt;0,hist!B182/hist!$D$2,0)</f>
        <v>0</v>
      </c>
      <c r="E182" s="50">
        <f t="shared" si="23"/>
        <v>3.2755573493002312E-3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3.436380823529412</v>
      </c>
      <c r="C183" s="50">
        <f>IF(FH!$C$2&gt;0,FH!A183/FH!$C$2,0)</f>
        <v>0.80405703865626166</v>
      </c>
      <c r="D183" s="50">
        <f>IF(hist!$D$2&gt;0,hist!B183/hist!$D$2,0)</f>
        <v>1.2366800675413561E-2</v>
      </c>
      <c r="E183" s="50">
        <f t="shared" si="23"/>
        <v>2.8112916156073468E-3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3.4553663529411764</v>
      </c>
      <c r="C184" s="50">
        <f>IF(FH!$C$2&gt;0,FH!A184/FH!$C$2,0)</f>
        <v>0</v>
      </c>
      <c r="D184" s="50">
        <f>IF(hist!$D$2&gt;0,hist!B184/hist!$D$2,0)</f>
        <v>0</v>
      </c>
      <c r="E184" s="50">
        <f t="shared" si="23"/>
        <v>2.4079273187076343E-3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3.4743518823529413</v>
      </c>
      <c r="C185" s="50">
        <f>IF(FH!$C$2&gt;0,FH!A185/FH!$C$2,0)</f>
        <v>0.68619678109886628</v>
      </c>
      <c r="D185" s="50">
        <f>IF(hist!$D$2&gt;0,hist!B185/hist!$D$2,0)</f>
        <v>9.6840561918733609E-3</v>
      </c>
      <c r="E185" s="50">
        <f t="shared" si="23"/>
        <v>2.0582476933818177E-3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3.4933374117647058</v>
      </c>
      <c r="C186" s="50">
        <f>IF(FH!$C$2&gt;0,FH!A186/FH!$C$2,0)</f>
        <v>0</v>
      </c>
      <c r="D186" s="50">
        <f>IF(hist!$D$2&gt;0,hist!B186/hist!$D$2,0)</f>
        <v>0</v>
      </c>
      <c r="E186" s="50">
        <f t="shared" si="23"/>
        <v>1.7557742993139164E-3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3.5123229411764703</v>
      </c>
      <c r="C187" s="50">
        <f>IF(FH!$C$2&gt;0,FH!A187/FH!$C$2,0)</f>
        <v>0</v>
      </c>
      <c r="D187" s="50">
        <f>IF(hist!$D$2&gt;0,hist!B187/hist!$D$2,0)</f>
        <v>0</v>
      </c>
      <c r="E187" s="50">
        <f t="shared" si="23"/>
        <v>1.4947085702919991E-3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3.5313084705882352</v>
      </c>
      <c r="C188" s="50">
        <f>IF(FH!$C$2&gt;0,FH!A188/FH!$C$2,0)</f>
        <v>0.64670804498759782</v>
      </c>
      <c r="D188" s="50">
        <f>IF(hist!$D$2&gt;0,hist!B188/hist!$D$2,0)</f>
        <v>6.8610941000813172E-3</v>
      </c>
      <c r="E188" s="50">
        <f t="shared" si="23"/>
        <v>1.2698755122795044E-3</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3.5502939999999996</v>
      </c>
      <c r="C189" s="50">
        <f>IF(FH!$C$2&gt;0,FH!A189/FH!$C$2,0)</f>
        <v>0</v>
      </c>
      <c r="D189" s="50">
        <f>IF(hist!$D$2&gt;0,hist!B189/hist!$D$2,0)</f>
        <v>0</v>
      </c>
      <c r="E189" s="50">
        <f t="shared" si="23"/>
        <v>1.076669868697637E-3</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3.569279529411765</v>
      </c>
      <c r="C190" s="50">
        <f>IF(FH!$C$2&gt;0,FH!A190/FH!$C$2,0)</f>
        <v>0</v>
      </c>
      <c r="D190" s="50">
        <f>IF(hist!$D$2&gt;0,hist!B190/hist!$D$2,0)</f>
        <v>0</v>
      </c>
      <c r="E190" s="50">
        <f t="shared" si="23"/>
        <v>9.1100499187453355E-4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3.5882650588235294</v>
      </c>
      <c r="C191" s="50">
        <f>IF(FH!$C$2&gt;0,FH!A191/FH!$C$2,0)</f>
        <v>0.49855817693762666</v>
      </c>
      <c r="D191" s="50">
        <f>IF(hist!$D$2&gt;0,hist!B191/hist!$D$2,0)</f>
        <v>4.8139836488797104E-3</v>
      </c>
      <c r="E191" s="50">
        <f t="shared" si="23"/>
        <v>7.692645884401489E-4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3.6072505882352943</v>
      </c>
      <c r="C192" s="50">
        <f>IF(FH!$C$2&gt;0,FH!A192/FH!$C$2,0)</f>
        <v>0</v>
      </c>
      <c r="D192" s="50">
        <f>IF(hist!$D$2&gt;0,hist!B192/hist!$D$2,0)</f>
        <v>0</v>
      </c>
      <c r="E192" s="50">
        <f t="shared" si="23"/>
        <v>6.4825744344992105E-4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3.6262361176470588</v>
      </c>
      <c r="C193" s="50">
        <f>IF(FH!$C$2&gt;0,FH!A193/FH!$C$2,0)</f>
        <v>0.41084312104291487</v>
      </c>
      <c r="D193" s="50">
        <f>IF(hist!$D$2&gt;0,hist!B193/hist!$D$2,0)</f>
        <v>3.4959825508292532E-3</v>
      </c>
      <c r="E193" s="50">
        <f t="shared" si="23"/>
        <v>5.4517517303034587E-4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3.6452216470588237</v>
      </c>
      <c r="C194" s="50">
        <f>IF(FH!$C$2&gt;0,FH!A194/FH!$C$2,0)</f>
        <v>0</v>
      </c>
      <c r="D194" s="50">
        <f>IF(hist!$D$2&gt;0,hist!B194/hist!$D$2,0)</f>
        <v>0</v>
      </c>
      <c r="E194" s="50">
        <f t="shared" si="23"/>
        <v>4.5755300805573238E-4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3.6642071764705881</v>
      </c>
      <c r="C195" s="50">
        <f>IF(FH!$C$2&gt;0,FH!A195/FH!$C$2,0)</f>
        <v>0</v>
      </c>
      <c r="D195" s="50">
        <f>IF(hist!$D$2&gt;0,hist!B195/hist!$D$2,0)</f>
        <v>0</v>
      </c>
      <c r="E195" s="50">
        <f t="shared" ref="E195:E257" si="29">NORMDIST(B195,2,0.421,FALSE)</f>
        <v>3.8323357139223693E-4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3.6831927058823526</v>
      </c>
      <c r="C196" s="50">
        <f>IF(FH!$C$2&gt;0,FH!A196/FH!$C$2,0)</f>
        <v>0.32662898823209613</v>
      </c>
      <c r="D196" s="50">
        <f>IF(hist!$D$2&gt;0,hist!B196/hist!$D$2,0)</f>
        <v>1.6919023813006862E-3</v>
      </c>
      <c r="E196" s="50">
        <f t="shared" si="29"/>
        <v>3.2033357811040174E-4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3.7021782352941175</v>
      </c>
      <c r="C197" s="50">
        <f>IF(FH!$C$2&gt;0,FH!A197/FH!$C$2,0)</f>
        <v>0</v>
      </c>
      <c r="D197" s="50">
        <f>IF(hist!$D$2&gt;0,hist!B197/hist!$D$2,0)</f>
        <v>0</v>
      </c>
      <c r="E197" s="50">
        <f t="shared" si="29"/>
        <v>2.6721336124701107E-4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3.7211637647058824</v>
      </c>
      <c r="C198" s="50">
        <f>IF(FH!$C$2&gt;0,FH!A198/FH!$C$2,0)</f>
        <v>0.30342163980473658</v>
      </c>
      <c r="D198" s="50">
        <f>IF(hist!$D$2&gt;0,hist!B198/hist!$D$2,0)</f>
        <v>6.9171367238651848E-4</v>
      </c>
      <c r="E198" s="50">
        <f t="shared" si="29"/>
        <v>2.2244910463156754E-4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3.7401492941176473</v>
      </c>
      <c r="C199" s="50">
        <f>IF(FH!$C$2&gt;0,FH!A199/FH!$C$2,0)</f>
        <v>0</v>
      </c>
      <c r="D199" s="50">
        <f>IF(hist!$D$2&gt;0,hist!B199/hist!$D$2,0)</f>
        <v>0</v>
      </c>
      <c r="E199" s="50">
        <f t="shared" si="29"/>
        <v>1.8480764840636606E-4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3.7591348235294118</v>
      </c>
      <c r="C200" s="50">
        <f>IF(FH!$C$2&gt;0,FH!A200/FH!$C$2,0)</f>
        <v>0</v>
      </c>
      <c r="D200" s="50">
        <f>IF(hist!$D$2&gt;0,hist!B200/hist!$D$2,0)</f>
        <v>0</v>
      </c>
      <c r="E200" s="50">
        <f t="shared" si="29"/>
        <v>1.5322372158279863E-4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3.7781203529411767</v>
      </c>
      <c r="C201" s="50">
        <f>IF(FH!$C$2&gt;0,FH!A201/FH!$C$2,0)</f>
        <v>0.26599370264239841</v>
      </c>
      <c r="D201" s="50">
        <f>IF(hist!$D$2&gt;0,hist!B201/hist!$D$2,0)</f>
        <v>7.5714917317511296E-4</v>
      </c>
      <c r="E201" s="50">
        <f t="shared" si="29"/>
        <v>1.2677944872085031E-4</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3.7971058823529411</v>
      </c>
      <c r="C202" s="50">
        <f>IF(FH!$C$2&gt;0,FH!A202/FH!$C$2,0)</f>
        <v>0</v>
      </c>
      <c r="D202" s="50">
        <f>IF(hist!$D$2&gt;0,hist!B202/hist!$D$2,0)</f>
        <v>0</v>
      </c>
      <c r="E202" s="50">
        <f t="shared" si="29"/>
        <v>1.0468597404382909E-4</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3.8160914117647056</v>
      </c>
      <c r="C203" s="50">
        <f>IF(FH!$C$2&gt;0,FH!A203/FH!$C$2,0)</f>
        <v>0.23671155610424618</v>
      </c>
      <c r="D203" s="50">
        <f>IF(hist!$D$2&gt;0,hist!B203/hist!$D$2,0)</f>
        <v>2.5238614241370914E-4</v>
      </c>
      <c r="E203" s="50">
        <f t="shared" si="29"/>
        <v>8.6267045483947506E-5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3.8350769411764705</v>
      </c>
      <c r="C204" s="50">
        <f>IF(FH!$C$2&gt;0,FH!A204/FH!$C$2,0)</f>
        <v>0</v>
      </c>
      <c r="D204" s="50">
        <f>IF(hist!$D$2&gt;0,hist!B204/hist!$D$2,0)</f>
        <v>0</v>
      </c>
      <c r="E204" s="50">
        <f t="shared" si="29"/>
        <v>7.094440280754191E-5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3.8540624705882349</v>
      </c>
      <c r="C205" s="50">
        <f>IF(FH!$C$2&gt;0,FH!A205/FH!$C$2,0)</f>
        <v>0</v>
      </c>
      <c r="D205" s="50">
        <f>IF(hist!$D$2&gt;0,hist!B205/hist!$D$2,0)</f>
        <v>0</v>
      </c>
      <c r="E205" s="50">
        <f t="shared" si="29"/>
        <v>5.8224817640493936E-5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3.8730480000000003</v>
      </c>
      <c r="C206" s="50">
        <f>IF(FH!$C$2&gt;0,FH!A206/FH!$C$2,0)</f>
        <v>0.18535467941239764</v>
      </c>
      <c r="D206" s="50">
        <f>IF(hist!$D$2&gt;0,hist!B206/hist!$D$2,0)</f>
        <v>6.5435500788594485E-5</v>
      </c>
      <c r="E206" s="50">
        <f t="shared" si="29"/>
        <v>4.7688638494140671E-5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3.8920335294117647</v>
      </c>
      <c r="C207" s="50">
        <f>IF(FH!$C$2&gt;0,FH!A207/FH!$C$2,0)</f>
        <v>0</v>
      </c>
      <c r="D207" s="50">
        <f>IF(hist!$D$2&gt;0,hist!B207/hist!$D$2,0)</f>
        <v>0</v>
      </c>
      <c r="E207" s="50">
        <f t="shared" si="29"/>
        <v>3.8979700410903728E-5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3.9110190588235296</v>
      </c>
      <c r="C208" s="50">
        <f>IF(FH!$C$2&gt;0,FH!A208/FH!$C$2,0)</f>
        <v>0</v>
      </c>
      <c r="D208" s="50">
        <f>IF(hist!$D$2&gt;0,hist!B208/hist!$D$2,0)</f>
        <v>0</v>
      </c>
      <c r="E208" s="50">
        <f t="shared" si="29"/>
        <v>3.1796466280071539E-5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3.9300045882352941</v>
      </c>
      <c r="C209" s="50">
        <f>IF(FH!$C$2&gt;0,FH!A209/FH!$C$2,0)</f>
        <v>0.11720900205003908</v>
      </c>
      <c r="D209" s="50">
        <f>IF(hist!$D$2&gt;0,hist!B209/hist!$D$2,0)</f>
        <v>1.8693213349308566E-5</v>
      </c>
      <c r="E209" s="50">
        <f t="shared" si="29"/>
        <v>2.5884274932046701E-5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3.948990117647059</v>
      </c>
      <c r="C210" s="50">
        <f>IF(FH!$C$2&gt;0,FH!A210/FH!$C$2,0)</f>
        <v>0</v>
      </c>
      <c r="D210" s="50">
        <f>IF(hist!$D$2&gt;0,hist!B210/hist!$D$2,0)</f>
        <v>0</v>
      </c>
      <c r="E210" s="50">
        <f t="shared" si="29"/>
        <v>2.1028579557778741E-5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3.9679756470588234</v>
      </c>
      <c r="C211" s="50">
        <f>IF(FH!$C$2&gt;0,FH!A211/FH!$C$2,0)</f>
        <v>9.1902345652444747E-2</v>
      </c>
      <c r="D211" s="50">
        <f>IF(hist!$D$2&gt;0,hist!B211/hist!$D$2,0)</f>
        <v>0</v>
      </c>
      <c r="E211" s="50">
        <f t="shared" si="29"/>
        <v>1.704906861050014E-5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3.9869611764705879</v>
      </c>
      <c r="C212" s="50">
        <f>IF(FH!$C$2&gt;0,FH!A212/FH!$C$2,0)</f>
        <v>0</v>
      </c>
      <c r="D212" s="50">
        <f>IF(hist!$D$2&gt;0,hist!B212/hist!$D$2,0)</f>
        <v>0</v>
      </c>
      <c r="E212" s="50">
        <f t="shared" si="29"/>
        <v>1.3794569955499054E-5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4.0059467058823524</v>
      </c>
      <c r="C213" s="50">
        <f>IF(FH!$C$2&gt;0,FH!A213/FH!$C$2,0)</f>
        <v>0</v>
      </c>
      <c r="D213" s="50">
        <f>IF(hist!$D$2&gt;0,hist!B213/hist!$D$2,0)</f>
        <v>0</v>
      </c>
      <c r="E213" s="50">
        <f t="shared" si="29"/>
        <v>1.1138647498822548E-5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4.0249322352941181</v>
      </c>
      <c r="C214" s="50">
        <f>IF(FH!$C$2&gt;0,FH!A214/FH!$C$2,0)</f>
        <v>6.7796830934070296E-2</v>
      </c>
      <c r="D214" s="50">
        <f>IF(hist!$D$2&gt;0,hist!B214/hist!$D$2,0)</f>
        <v>0</v>
      </c>
      <c r="E214" s="50">
        <f t="shared" si="29"/>
        <v>8.9758077346815456E-6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4.0439177647058822</v>
      </c>
      <c r="C215" s="50">
        <f>IF(FH!$C$2&gt;0,FH!A215/FH!$C$2,0)</f>
        <v>0</v>
      </c>
      <c r="D215" s="50">
        <f>IF(hist!$D$2&gt;0,hist!B215/hist!$D$2,0)</f>
        <v>0</v>
      </c>
      <c r="E215" s="50">
        <f t="shared" si="29"/>
        <v>7.2182415169904975E-6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4.0629032941176471</v>
      </c>
      <c r="C216" s="50">
        <f>IF(FH!$C$2&gt;0,FH!A216/FH!$C$2,0)</f>
        <v>4.0162190936788578E-2</v>
      </c>
      <c r="D216" s="50">
        <f>IF(hist!$D$2&gt;0,hist!B216/hist!$D$2,0)</f>
        <v>0</v>
      </c>
      <c r="E216" s="50">
        <f t="shared" si="29"/>
        <v>5.7930338186341743E-6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4.081888823529412</v>
      </c>
      <c r="C217" s="50">
        <f>IF(FH!$C$2&gt;0,FH!A217/FH!$C$2,0)</f>
        <v>0</v>
      </c>
      <c r="D217" s="50">
        <f>IF(hist!$D$2&gt;0,hist!B217/hist!$D$2,0)</f>
        <v>0</v>
      </c>
      <c r="E217" s="50">
        <f t="shared" si="29"/>
        <v>4.6397812481674235E-6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4.1008743529411769</v>
      </c>
      <c r="C218" s="50">
        <f>IF(FH!$C$2&gt;0,FH!A218/FH!$C$2,0)</f>
        <v>0</v>
      </c>
      <c r="D218" s="50">
        <f>IF(hist!$D$2&gt;0,hist!B218/hist!$D$2,0)</f>
        <v>0</v>
      </c>
      <c r="E218" s="50">
        <f t="shared" si="29"/>
        <v>3.7085636199427026E-6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4.1198598823529409</v>
      </c>
      <c r="C219" s="50">
        <f>IF(FH!$C$2&gt;0,FH!A219/FH!$C$2,0)</f>
        <v>1.4581044500571972E-2</v>
      </c>
      <c r="D219" s="50">
        <f>IF(hist!$D$2&gt;0,hist!B219/hist!$D$2,0)</f>
        <v>0</v>
      </c>
      <c r="E219" s="50">
        <f t="shared" si="29"/>
        <v>2.9582219065247894E-6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4.1388454117647058</v>
      </c>
      <c r="C220" s="50">
        <f>IF(FH!$C$2&gt;0,FH!A220/FH!$C$2,0)</f>
        <v>0</v>
      </c>
      <c r="D220" s="50">
        <f>IF(hist!$D$2&gt;0,hist!B220/hist!$D$2,0)</f>
        <v>0</v>
      </c>
      <c r="E220" s="50">
        <f t="shared" si="29"/>
        <v>2.3549004397012328E-6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4.1578309411764707</v>
      </c>
      <c r="C221" s="50">
        <f>IF(FH!$C$2&gt;0,FH!A221/FH!$C$2,0)</f>
        <v>4.2673375542241002E-3</v>
      </c>
      <c r="D221" s="50">
        <f>IF(hist!$D$2&gt;0,hist!B221/hist!$D$2,0)</f>
        <v>0</v>
      </c>
      <c r="E221" s="50">
        <f t="shared" si="29"/>
        <v>1.8708162758673022E-6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4.1768164705882356</v>
      </c>
      <c r="C222" s="50">
        <f>IF(FH!$C$2&gt;0,FH!A222/FH!$C$2,0)</f>
        <v>0</v>
      </c>
      <c r="D222" s="50">
        <f>IF(hist!$D$2&gt;0,hist!B222/hist!$D$2,0)</f>
        <v>0</v>
      </c>
      <c r="E222" s="50">
        <f t="shared" si="29"/>
        <v>1.4832232178726516E-6</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4.1958020000000005</v>
      </c>
      <c r="C223" s="50">
        <f>IF(FH!$C$2&gt;0,FH!A223/FH!$C$2,0)</f>
        <v>0</v>
      </c>
      <c r="D223" s="50">
        <f>IF(hist!$D$2&gt;0,hist!B223/hist!$D$2,0)</f>
        <v>0</v>
      </c>
      <c r="E223" s="50">
        <f t="shared" si="29"/>
        <v>1.1735421090114104E-6</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4.2147875294117645</v>
      </c>
      <c r="C224" s="50">
        <f>IF(FH!$C$2&gt;0,FH!A224/FH!$C$2,0)</f>
        <v>1.9963812846156459E-3</v>
      </c>
      <c r="D224" s="50">
        <f>IF(hist!$D$2&gt;0,hist!B224/hist!$D$2,0)</f>
        <v>0</v>
      </c>
      <c r="E224" s="50">
        <f t="shared" si="29"/>
        <v>9.2663271023817361E-7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4.2337730588235294</v>
      </c>
      <c r="C225" s="50">
        <f>IF(FH!$C$2&gt;0,FH!A225/FH!$C$2,0)</f>
        <v>0</v>
      </c>
      <c r="D225" s="50">
        <f>IF(hist!$D$2&gt;0,hist!B225/hist!$D$2,0)</f>
        <v>0</v>
      </c>
      <c r="E225" s="50">
        <f t="shared" si="29"/>
        <v>7.3018576619551029E-7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4.2527585882352943</v>
      </c>
      <c r="C226" s="50">
        <f>IF(FH!$C$2&gt;0,FH!A226/FH!$C$2,0)</f>
        <v>0</v>
      </c>
      <c r="D226" s="50">
        <f>IF(hist!$D$2&gt;0,hist!B226/hist!$D$2,0)</f>
        <v>0</v>
      </c>
      <c r="E226" s="50">
        <f t="shared" si="29"/>
        <v>5.742167881897904E-7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4.2717441176470583</v>
      </c>
      <c r="C227" s="50">
        <f>IF(FH!$C$2&gt;0,FH!A227/FH!$C$2,0)</f>
        <v>0</v>
      </c>
      <c r="D227" s="50">
        <f>IF(hist!$D$2&gt;0,hist!B227/hist!$D$2,0)</f>
        <v>0</v>
      </c>
      <c r="E227" s="50">
        <f t="shared" si="29"/>
        <v>4.5064566253920864E-7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4.2907296470588232</v>
      </c>
      <c r="C228" s="50">
        <f>IF(FH!$C$2&gt;0,FH!A228/FH!$C$2,0)</f>
        <v>0</v>
      </c>
      <c r="D228" s="50">
        <f>IF(hist!$D$2&gt;0,hist!B228/hist!$D$2,0)</f>
        <v>0</v>
      </c>
      <c r="E228" s="50">
        <f t="shared" si="29"/>
        <v>3.529484604249376E-7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4.3097151764705881</v>
      </c>
      <c r="C229" s="50">
        <f>IF(FH!$C$2&gt;0,FH!A229/FH!$C$2,0)</f>
        <v>0</v>
      </c>
      <c r="D229" s="50">
        <f>IF(hist!$D$2&gt;0,hist!B229/hist!$D$2,0)</f>
        <v>0</v>
      </c>
      <c r="E229" s="50">
        <f t="shared" si="29"/>
        <v>2.7586980959226348E-7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4.328700705882353</v>
      </c>
      <c r="C230" s="50">
        <f>IF(FH!$C$2&gt;0,FH!A230/FH!$C$2,0)</f>
        <v>0</v>
      </c>
      <c r="D230" s="50">
        <f>IF(hist!$D$2&gt;0,hist!B230/hist!$D$2,0)</f>
        <v>0</v>
      </c>
      <c r="E230" s="50">
        <f t="shared" si="29"/>
        <v>2.1518591701869589E-7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4.3476862352941179</v>
      </c>
      <c r="C231" s="50">
        <f>IF(FH!$C$2&gt;0,FH!A231/FH!$C$2,0)</f>
        <v>0</v>
      </c>
      <c r="D231" s="50">
        <f>IF(hist!$D$2&gt;0,hist!B231/hist!$D$2,0)</f>
        <v>0</v>
      </c>
      <c r="E231" s="50">
        <f t="shared" si="29"/>
        <v>1.6750983165666334E-7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4.3666717647058828</v>
      </c>
      <c r="C232" s="50">
        <f>IF(FH!$C$2&gt;0,FH!A232/FH!$C$2,0)</f>
        <v>0</v>
      </c>
      <c r="D232" s="50">
        <f>IF(hist!$D$2&gt;0,hist!B232/hist!$D$2,0)</f>
        <v>0</v>
      </c>
      <c r="E232" s="50">
        <f t="shared" si="29"/>
        <v>1.3013183262275283E-7</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4.3856572941176468</v>
      </c>
      <c r="C233" s="50">
        <f>IF(FH!$C$2&gt;0,FH!A233/FH!$C$2,0)</f>
        <v>0</v>
      </c>
      <c r="D233" s="50">
        <f>IF(hist!$D$2&gt;0,hist!B233/hist!$D$2,0)</f>
        <v>0</v>
      </c>
      <c r="E233" s="50">
        <f t="shared" si="29"/>
        <v>1.0088894403792604E-7</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4.4046428235294117</v>
      </c>
      <c r="C234" s="50">
        <f>IF(FH!$C$2&gt;0,FH!A234/FH!$C$2,0)</f>
        <v>0</v>
      </c>
      <c r="D234" s="50">
        <f>IF(hist!$D$2&gt;0,hist!B234/hist!$D$2,0)</f>
        <v>0</v>
      </c>
      <c r="E234" s="50">
        <f t="shared" si="29"/>
        <v>7.8058534579562139E-8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4.4236283529411766</v>
      </c>
      <c r="C235" s="50">
        <f>IF(FH!$C$2&gt;0,FH!A235/FH!$C$2,0)</f>
        <v>0</v>
      </c>
      <c r="D235" s="50">
        <f>IF(hist!$D$2&gt;0,hist!B235/hist!$D$2,0)</f>
        <v>0</v>
      </c>
      <c r="E235" s="50">
        <f t="shared" si="29"/>
        <v>6.0271777282859093E-8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4.4426138823529406</v>
      </c>
      <c r="C236" s="50">
        <f>IF(FH!$C$2&gt;0,FH!A236/FH!$C$2,0)</f>
        <v>0</v>
      </c>
      <c r="D236" s="50">
        <f>IF(hist!$D$2&gt;0,hist!B236/hist!$D$2,0)</f>
        <v>0</v>
      </c>
      <c r="E236" s="50">
        <f t="shared" si="29"/>
        <v>4.6443440986257221E-8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4.4615994117647055</v>
      </c>
      <c r="C237" s="50">
        <f>IF(FH!$C$2&gt;0,FH!A237/FH!$C$2,0)</f>
        <v>0</v>
      </c>
      <c r="D237" s="50">
        <f>IF(hist!$D$2&gt;0,hist!B237/hist!$D$2,0)</f>
        <v>0</v>
      </c>
      <c r="E237" s="50">
        <f t="shared" si="29"/>
        <v>3.5715075034813008E-8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4.4805849411764704</v>
      </c>
      <c r="C238" s="50">
        <f>IF(FH!$C$2&gt;0,FH!A238/FH!$C$2,0)</f>
        <v>0</v>
      </c>
      <c r="D238" s="50">
        <f>IF(hist!$D$2&gt;0,hist!B238/hist!$D$2,0)</f>
        <v>0</v>
      </c>
      <c r="E238" s="50">
        <f t="shared" si="29"/>
        <v>2.7409147722642306E-8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4.4995704705882353</v>
      </c>
      <c r="C239" s="50">
        <f>IF(FH!$C$2&gt;0,FH!A239/FH!$C$2,0)</f>
        <v>0</v>
      </c>
      <c r="D239" s="50">
        <f>IF(hist!$D$2&gt;0,hist!B239/hist!$D$2,0)</f>
        <v>0</v>
      </c>
      <c r="E239" s="50">
        <f t="shared" si="29"/>
        <v>2.0992119161863005E-8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4.5185560000000002</v>
      </c>
      <c r="C240" s="50">
        <f>IF(FH!$C$2&gt;0,FH!A240/FH!$C$2,0)</f>
        <v>0</v>
      </c>
      <c r="D240" s="50">
        <f>IF(hist!$D$2&gt;0,hist!B240/hist!$D$2,0)</f>
        <v>0</v>
      </c>
      <c r="E240" s="50">
        <f t="shared" si="29"/>
        <v>1.6044782019313925E-8</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4.5375415294117651</v>
      </c>
      <c r="C241" s="50">
        <f>IF(FH!$C$2&gt;0,FH!A241/FH!$C$2,0)</f>
        <v>0</v>
      </c>
      <c r="D241" s="50">
        <f>IF(hist!$D$2&gt;0,hist!B241/hist!$D$2,0)</f>
        <v>0</v>
      </c>
      <c r="E241" s="50">
        <f t="shared" si="29"/>
        <v>1.2238498707887531E-8</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4.5565270588235292</v>
      </c>
      <c r="C242" s="50">
        <f>IF(FH!$C$2&gt;0,FH!A242/FH!$C$2,0)</f>
        <v>0</v>
      </c>
      <c r="D242" s="50">
        <f>IF(hist!$D$2&gt;0,hist!B242/hist!$D$2,0)</f>
        <v>0</v>
      </c>
      <c r="E242" s="50">
        <f t="shared" si="29"/>
        <v>9.3162097570714797E-9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4.5755125882352941</v>
      </c>
      <c r="C243" s="50">
        <f>IF(FH!$C$2&gt;0,FH!A243/FH!$C$2,0)</f>
        <v>0</v>
      </c>
      <c r="D243" s="50">
        <f>IF(hist!$D$2&gt;0,hist!B243/hist!$D$2,0)</f>
        <v>0</v>
      </c>
      <c r="E243" s="50">
        <f t="shared" si="29"/>
        <v>7.0772926932767125E-9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4.594498117647059</v>
      </c>
      <c r="C244" s="50">
        <f>IF(FH!$C$2&gt;0,FH!A244/FH!$C$2,0)</f>
        <v>0</v>
      </c>
      <c r="D244" s="50">
        <f>IF(hist!$D$2&gt;0,hist!B244/hist!$D$2,0)</f>
        <v>0</v>
      </c>
      <c r="E244" s="50">
        <f t="shared" si="29"/>
        <v>5.3655203019618309E-9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4.613483647058823</v>
      </c>
      <c r="C245" s="50">
        <f>IF(FH!$C$2&gt;0,FH!A245/FH!$C$2,0)</f>
        <v>0</v>
      </c>
      <c r="D245" s="50">
        <f>IF(hist!$D$2&gt;0,hist!B245/hist!$D$2,0)</f>
        <v>0</v>
      </c>
      <c r="E245" s="50">
        <f t="shared" si="29"/>
        <v>4.0595071889547289E-9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4.6324691764705888</v>
      </c>
      <c r="C246" s="50">
        <f>IF(FH!$C$2&gt;0,FH!A246/FH!$C$2,0)</f>
        <v>0</v>
      </c>
      <c r="D246" s="50">
        <f>IF(hist!$D$2&gt;0,hist!B246/hist!$D$2,0)</f>
        <v>0</v>
      </c>
      <c r="E246" s="50">
        <f t="shared" si="29"/>
        <v>3.0651488809497438E-9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4.6514547058823528</v>
      </c>
      <c r="C247" s="50">
        <f>IF(FH!$C$2&gt;0,FH!A247/FH!$C$2,0)</f>
        <v>0</v>
      </c>
      <c r="D247" s="50">
        <f>IF(hist!$D$2&gt;0,hist!B247/hist!$D$2,0)</f>
        <v>0</v>
      </c>
      <c r="E247" s="50">
        <f t="shared" si="29"/>
        <v>2.3096523786089627E-9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4.6704402352941177</v>
      </c>
      <c r="C248" s="50">
        <f>IF(FH!$C$2&gt;0,FH!A248/FH!$C$2,0)</f>
        <v>0</v>
      </c>
      <c r="D248" s="50">
        <f>IF(hist!$D$2&gt;0,hist!B248/hist!$D$2,0)</f>
        <v>0</v>
      </c>
      <c r="E248" s="50">
        <f t="shared" si="29"/>
        <v>1.7368345621079686E-9</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4.6894257647058826</v>
      </c>
      <c r="C249" s="50">
        <f>IF(FH!$C$2&gt;0,FH!A249/FH!$C$2,0)</f>
        <v>0</v>
      </c>
      <c r="D249" s="50">
        <f>IF(hist!$D$2&gt;0,hist!B249/hist!$D$2,0)</f>
        <v>0</v>
      </c>
      <c r="E249" s="50">
        <f t="shared" si="29"/>
        <v>1.30342807858322E-9</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4.7084112941176466</v>
      </c>
      <c r="C250" s="50">
        <f>IF(FH!$C$2&gt;0,FH!A250/FH!$C$2,0)</f>
        <v>0</v>
      </c>
      <c r="D250" s="50">
        <f>IF(hist!$D$2&gt;0,hist!B250/hist!$D$2,0)</f>
        <v>0</v>
      </c>
      <c r="E250" s="50">
        <f t="shared" si="29"/>
        <v>9.7618578395574678E-10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4.7273968235294115</v>
      </c>
      <c r="C251" s="50">
        <f>IF(FH!$C$2&gt;0,FH!A251/FH!$C$2,0)</f>
        <v>0</v>
      </c>
      <c r="D251" s="50">
        <f>IF(hist!$D$2&gt;0,hist!B251/hist!$D$2,0)</f>
        <v>0</v>
      </c>
      <c r="E251" s="50">
        <f t="shared" si="29"/>
        <v>7.2961654234781238E-10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4.7463823529411764</v>
      </c>
      <c r="C252" s="50">
        <f>IF(FH!$C$2&gt;0,FH!A252/FH!$C$2,0)</f>
        <v>0</v>
      </c>
      <c r="D252" s="50">
        <f>IF(hist!$D$2&gt;0,hist!B252/hist!$D$2,0)</f>
        <v>0</v>
      </c>
      <c r="E252" s="50">
        <f t="shared" si="29"/>
        <v>5.4421894000276748E-10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4.7653678823529413</v>
      </c>
      <c r="C253" s="50">
        <f>IF(FH!$C$2&gt;0,FH!A253/FH!$C$2,0)</f>
        <v>0</v>
      </c>
      <c r="D253" s="50">
        <f>IF(hist!$D$2&gt;0,hist!B253/hist!$D$2,0)</f>
        <v>0</v>
      </c>
      <c r="E253" s="50">
        <f t="shared" si="29"/>
        <v>4.0510669346629669E-10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4.7843534117647062</v>
      </c>
      <c r="C254" s="50">
        <f>IF(FH!$C$2&gt;0,FH!A254/FH!$C$2,0)</f>
        <v>0</v>
      </c>
      <c r="D254" s="50">
        <f>IF(hist!$D$2&gt;0,hist!B254/hist!$D$2,0)</f>
        <v>0</v>
      </c>
      <c r="E254" s="50">
        <f t="shared" si="29"/>
        <v>3.0094142470337617E-10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4.8033389411764711</v>
      </c>
      <c r="C255" s="50">
        <f>IF(FH!$C$2&gt;0,FH!A255/FH!$C$2,0)</f>
        <v>0</v>
      </c>
      <c r="D255" s="50">
        <f>IF(hist!$D$2&gt;0,hist!B255/hist!$D$2,0)</f>
        <v>0</v>
      </c>
      <c r="E255" s="50">
        <f t="shared" si="29"/>
        <v>2.2310603247650114E-10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4.8223244705882351</v>
      </c>
      <c r="C256" s="50">
        <f>IF(FH!$C$2&gt;0,FH!A256/FH!$C$2,0)</f>
        <v>0</v>
      </c>
      <c r="D256" s="50">
        <f>IF(hist!$D$2&gt;0,hist!B256/hist!$D$2,0)</f>
        <v>0</v>
      </c>
      <c r="E256" s="50">
        <f t="shared" si="29"/>
        <v>1.650659290038216E-10</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4.84131</v>
      </c>
      <c r="C257" s="50">
        <f>IF(FH!$C$2&gt;0,FH!A257/FH!$C$2,0)</f>
        <v>0</v>
      </c>
      <c r="D257" s="50">
        <f>IF(hist!$D$2&gt;0,hist!B257/hist!$D$2,0)</f>
        <v>0</v>
      </c>
      <c r="E257" s="50">
        <f t="shared" si="29"/>
        <v>1.2187660685758406E-10</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47.129300000000001</v>
      </c>
      <c r="C5" s="49">
        <v>5.5857900000000003</v>
      </c>
      <c r="D5" s="49">
        <v>11.8521</v>
      </c>
      <c r="E5" s="49">
        <v>20</v>
      </c>
      <c r="F5" s="49">
        <v>39.287700000000001</v>
      </c>
      <c r="G5" s="49">
        <v>50</v>
      </c>
      <c r="H5" s="49">
        <v>67.022300000000001</v>
      </c>
    </row>
    <row r="6" spans="1:10">
      <c r="A6" t="s">
        <v>1111</v>
      </c>
      <c r="B6" s="49">
        <v>16.334099999999999</v>
      </c>
      <c r="C6" s="49">
        <v>10.398099999999999</v>
      </c>
      <c r="D6" s="49">
        <v>63.658900000000003</v>
      </c>
      <c r="E6" s="49">
        <v>20</v>
      </c>
      <c r="F6" s="49">
        <v>14.4611</v>
      </c>
      <c r="G6" s="49">
        <v>40</v>
      </c>
      <c r="H6" s="49">
        <v>65.049499999999995</v>
      </c>
    </row>
    <row r="7" spans="1:10">
      <c r="A7" t="s">
        <v>1112</v>
      </c>
      <c r="B7" s="49">
        <v>8.6685099999999995</v>
      </c>
      <c r="C7" s="49">
        <v>5.0374699999999999</v>
      </c>
      <c r="D7" s="49">
        <v>58.112299999999998</v>
      </c>
      <c r="E7" s="49">
        <v>15</v>
      </c>
      <c r="F7" s="49">
        <v>2.4384000000000001</v>
      </c>
      <c r="G7" s="49">
        <v>40</v>
      </c>
      <c r="H7" s="49">
        <v>29.425899999999999</v>
      </c>
    </row>
    <row r="8" spans="1:10">
      <c r="A8" t="s">
        <v>1113</v>
      </c>
      <c r="B8" s="49">
        <v>25.2011</v>
      </c>
      <c r="C8" s="49">
        <v>6.0659200000000002</v>
      </c>
      <c r="D8" s="49">
        <v>24.0701</v>
      </c>
      <c r="E8" s="49">
        <v>20</v>
      </c>
      <c r="F8" s="49">
        <v>20.815899999999999</v>
      </c>
      <c r="G8" s="49">
        <v>50</v>
      </c>
      <c r="H8" s="49">
        <v>44.668100000000003</v>
      </c>
    </row>
    <row r="9" spans="1:10">
      <c r="A9" t="s">
        <v>1114</v>
      </c>
      <c r="B9" s="49">
        <v>76.233400000000003</v>
      </c>
      <c r="C9" s="49">
        <v>13.991400000000001</v>
      </c>
      <c r="D9" s="49">
        <v>18.353300000000001</v>
      </c>
      <c r="E9" s="49">
        <v>50</v>
      </c>
      <c r="F9" s="49">
        <v>12.576499999999999</v>
      </c>
      <c r="G9" s="49">
        <v>100</v>
      </c>
      <c r="H9" s="49">
        <v>86.394300000000001</v>
      </c>
    </row>
    <row r="10" spans="1:10">
      <c r="A10" t="s">
        <v>1115</v>
      </c>
      <c r="B10" s="49">
        <v>80.9298</v>
      </c>
      <c r="C10" s="49">
        <v>6.6266800000000003</v>
      </c>
      <c r="D10" s="49">
        <v>8.1881799999999991</v>
      </c>
      <c r="E10" s="49">
        <v>40</v>
      </c>
      <c r="F10" s="49">
        <v>55.604300000000002</v>
      </c>
      <c r="G10" s="49">
        <v>100</v>
      </c>
      <c r="H10" s="49">
        <v>87.719099999999997</v>
      </c>
    </row>
    <row r="11" spans="1:10">
      <c r="A11" t="s">
        <v>1116</v>
      </c>
      <c r="B11" s="49">
        <v>43.651800000000001</v>
      </c>
      <c r="C11" s="49">
        <v>8.3183000000000007</v>
      </c>
      <c r="D11" s="49">
        <v>19.056000000000001</v>
      </c>
      <c r="E11" s="49">
        <v>10</v>
      </c>
      <c r="F11" s="49">
        <v>31.996099999999998</v>
      </c>
      <c r="G11" s="49">
        <v>50</v>
      </c>
      <c r="H11" s="49">
        <v>56.5304</v>
      </c>
    </row>
    <row r="12" spans="1:10">
      <c r="A12" t="s">
        <v>1117</v>
      </c>
      <c r="B12" s="49">
        <v>77.876900000000006</v>
      </c>
      <c r="C12" s="49">
        <v>9.8215800000000009</v>
      </c>
      <c r="D12" s="49">
        <v>12.611700000000001</v>
      </c>
      <c r="E12" s="49">
        <v>50</v>
      </c>
      <c r="F12" s="49">
        <v>35.149500000000003</v>
      </c>
      <c r="G12" s="49">
        <v>100</v>
      </c>
      <c r="H12" s="49">
        <v>87.056700000000006</v>
      </c>
    </row>
    <row r="13" spans="1:10">
      <c r="A13" t="s">
        <v>1118</v>
      </c>
      <c r="B13" s="49">
        <v>30.863499999999998</v>
      </c>
      <c r="C13" s="49">
        <v>9.4414300000000004</v>
      </c>
      <c r="D13" s="49">
        <v>30.590900000000001</v>
      </c>
      <c r="E13" s="49">
        <v>10</v>
      </c>
      <c r="F13" s="49">
        <v>18.405799999999999</v>
      </c>
      <c r="G13" s="49">
        <v>25</v>
      </c>
      <c r="H13" s="49">
        <v>59.530500000000004</v>
      </c>
      <c r="J13" s="49"/>
    </row>
    <row r="14" spans="1:10">
      <c r="A14" t="s">
        <v>1119</v>
      </c>
      <c r="B14" s="49">
        <v>94.414299999999997</v>
      </c>
      <c r="C14" s="49">
        <v>30.688500000000001</v>
      </c>
      <c r="D14" s="49">
        <v>32.503999999999998</v>
      </c>
      <c r="E14" s="49">
        <v>10</v>
      </c>
      <c r="F14" s="49">
        <v>2.3413599999999999</v>
      </c>
      <c r="G14" s="49">
        <v>50</v>
      </c>
      <c r="H14" s="49">
        <v>99.157700000000006</v>
      </c>
    </row>
    <row r="15" spans="1:10">
      <c r="A15" t="s">
        <v>1120</v>
      </c>
      <c r="B15" s="49">
        <v>0.15323100000000001</v>
      </c>
      <c r="C15" s="49">
        <v>0</v>
      </c>
      <c r="D15" s="49">
        <v>0</v>
      </c>
      <c r="E15" s="49">
        <v>0</v>
      </c>
      <c r="F15" s="49">
        <v>0</v>
      </c>
      <c r="G15" s="49">
        <v>0</v>
      </c>
      <c r="H15" s="49">
        <v>0</v>
      </c>
    </row>
    <row r="16" spans="1:10">
      <c r="A16" t="s">
        <v>1121</v>
      </c>
      <c r="B16" s="49">
        <v>0.26899299999999998</v>
      </c>
      <c r="C16" s="49">
        <v>0</v>
      </c>
      <c r="D16" s="49">
        <v>0</v>
      </c>
      <c r="E16" s="49">
        <v>0</v>
      </c>
      <c r="F16" s="49">
        <v>0</v>
      </c>
      <c r="G16" s="49">
        <v>0</v>
      </c>
      <c r="H16" s="49">
        <v>0</v>
      </c>
    </row>
    <row r="17" spans="1:8">
      <c r="A17" t="s">
        <v>1122</v>
      </c>
      <c r="B17" s="49">
        <v>27.899799999999999</v>
      </c>
      <c r="C17" s="49">
        <v>0</v>
      </c>
      <c r="D17" s="49">
        <v>0</v>
      </c>
      <c r="E17" s="49">
        <v>0</v>
      </c>
      <c r="F17" s="49">
        <v>0</v>
      </c>
      <c r="G17" s="49">
        <v>0</v>
      </c>
      <c r="H17" s="49">
        <v>0</v>
      </c>
    </row>
    <row r="18" spans="1:8">
      <c r="A18" t="s">
        <v>1123</v>
      </c>
      <c r="B18" s="49">
        <v>0.63054100000000002</v>
      </c>
      <c r="C18" s="49">
        <v>0</v>
      </c>
      <c r="D18" s="49">
        <v>0</v>
      </c>
      <c r="E18" s="49">
        <v>0</v>
      </c>
      <c r="F18" s="49">
        <v>0</v>
      </c>
      <c r="G18" s="49">
        <v>0</v>
      </c>
      <c r="H18" s="49">
        <v>0</v>
      </c>
    </row>
    <row r="19" spans="1:8">
      <c r="A19" t="s">
        <v>1124</v>
      </c>
      <c r="B19" s="49">
        <v>0.29720400000000002</v>
      </c>
      <c r="C19" s="49">
        <v>0</v>
      </c>
      <c r="D19" s="49">
        <v>0</v>
      </c>
      <c r="E19" s="49">
        <v>0</v>
      </c>
      <c r="F19" s="49">
        <v>0</v>
      </c>
      <c r="G19" s="49">
        <v>0</v>
      </c>
      <c r="H19" s="49">
        <v>0</v>
      </c>
    </row>
    <row r="20" spans="1:8">
      <c r="A20" t="s">
        <v>1125</v>
      </c>
      <c r="B20" s="49">
        <v>2.2689999999999998E-2</v>
      </c>
      <c r="C20" s="49">
        <v>0.10913200000000001</v>
      </c>
      <c r="D20" s="49">
        <v>4.8097099999999999</v>
      </c>
      <c r="E20" s="49">
        <v>0</v>
      </c>
      <c r="F20" s="49">
        <v>0</v>
      </c>
      <c r="G20" s="49">
        <v>0</v>
      </c>
      <c r="H20" s="49">
        <v>0.77222100000000005</v>
      </c>
    </row>
    <row r="21" spans="1:8">
      <c r="A21" t="s">
        <v>1126</v>
      </c>
      <c r="B21" s="49">
        <v>0.42499599999999998</v>
      </c>
      <c r="C21" s="49">
        <v>0.78803500000000004</v>
      </c>
      <c r="D21" s="49">
        <v>1.85422</v>
      </c>
      <c r="E21" s="49">
        <v>0</v>
      </c>
      <c r="F21" s="49">
        <v>9.65711E-3</v>
      </c>
      <c r="G21" s="49">
        <v>0</v>
      </c>
      <c r="H21" s="49">
        <v>4.11029</v>
      </c>
    </row>
    <row r="22" spans="1:8">
      <c r="A22" t="s">
        <v>1127</v>
      </c>
      <c r="B22" s="49">
        <v>91.128100000000003</v>
      </c>
      <c r="C22" s="49">
        <v>40.4998</v>
      </c>
      <c r="D22" s="49">
        <v>0.44442700000000002</v>
      </c>
      <c r="E22" s="49">
        <v>0</v>
      </c>
      <c r="F22" s="49">
        <v>41.561900000000001</v>
      </c>
      <c r="G22" s="49">
        <v>0</v>
      </c>
      <c r="H22" s="49">
        <v>223.37100000000001</v>
      </c>
    </row>
    <row r="23" spans="1:8">
      <c r="A23" t="s">
        <v>1128</v>
      </c>
      <c r="B23" s="49">
        <v>73.724599999999995</v>
      </c>
      <c r="C23" s="49">
        <v>12.864699999999999</v>
      </c>
      <c r="D23" s="49">
        <v>0.17449700000000001</v>
      </c>
      <c r="E23" s="49">
        <v>0</v>
      </c>
      <c r="F23" s="49">
        <v>44.903199999999998</v>
      </c>
      <c r="G23" s="49">
        <v>0</v>
      </c>
      <c r="H23" s="49">
        <v>89.902299999999997</v>
      </c>
    </row>
    <row r="24" spans="1:8">
      <c r="A24" t="s">
        <v>1129</v>
      </c>
      <c r="B24" s="49">
        <v>3.1945300000000003E-2</v>
      </c>
      <c r="C24" s="49">
        <v>8.9531799999999995E-2</v>
      </c>
      <c r="D24" s="49">
        <v>2.8026599999999999</v>
      </c>
      <c r="E24" s="49">
        <v>0</v>
      </c>
      <c r="F24" s="49">
        <v>9.34452E-4</v>
      </c>
      <c r="G24" s="49">
        <v>0</v>
      </c>
      <c r="H24" s="49">
        <v>0.50475999999999999</v>
      </c>
    </row>
    <row r="25" spans="1:8">
      <c r="A25" t="s">
        <v>1130</v>
      </c>
      <c r="B25" s="49">
        <v>0.59428899999999996</v>
      </c>
      <c r="C25" s="49">
        <v>0.53659000000000001</v>
      </c>
      <c r="D25" s="49">
        <v>0.90291100000000002</v>
      </c>
      <c r="E25" s="49">
        <v>0</v>
      </c>
      <c r="F25" s="49">
        <v>7.1361300000000003E-2</v>
      </c>
      <c r="G25" s="49">
        <v>0</v>
      </c>
      <c r="H25" s="49">
        <v>2.6362199999999998</v>
      </c>
    </row>
    <row r="26" spans="1:8">
      <c r="A26" t="s">
        <v>1131</v>
      </c>
      <c r="B26" s="49">
        <v>3.1801799999999999E-3</v>
      </c>
      <c r="C26" s="49">
        <v>7.2911399999999998E-3</v>
      </c>
      <c r="D26" s="49">
        <v>2.2926799999999998</v>
      </c>
      <c r="E26" s="49">
        <v>0</v>
      </c>
      <c r="F26" s="173">
        <v>0</v>
      </c>
      <c r="G26" s="49">
        <v>0</v>
      </c>
      <c r="H26" s="49">
        <v>4.4876399999999997E-2</v>
      </c>
    </row>
    <row r="27" spans="1:8">
      <c r="A27" t="s">
        <v>1132</v>
      </c>
      <c r="B27" s="173">
        <v>1.0648999999999999E-5</v>
      </c>
      <c r="C27" s="49">
        <v>2.2153899999999998E-3</v>
      </c>
      <c r="D27" s="49">
        <v>208.03700000000001</v>
      </c>
      <c r="E27" s="49">
        <v>0</v>
      </c>
      <c r="F27" s="49">
        <v>-1.1410399999999999E-2</v>
      </c>
      <c r="G27" s="49">
        <v>0</v>
      </c>
      <c r="H27" s="49">
        <v>9.58992E-3</v>
      </c>
    </row>
    <row r="28" spans="1:8">
      <c r="A28" t="s">
        <v>1133</v>
      </c>
      <c r="B28" s="49">
        <v>2.9416500000000002E-2</v>
      </c>
      <c r="C28" s="49">
        <v>2.8879200000000001E-2</v>
      </c>
      <c r="D28" s="49">
        <v>0.981734</v>
      </c>
      <c r="E28" s="49">
        <v>0</v>
      </c>
      <c r="F28" s="49">
        <v>1.70284E-3</v>
      </c>
      <c r="G28" s="49">
        <v>0</v>
      </c>
      <c r="H28" s="49">
        <v>0.13242300000000001</v>
      </c>
    </row>
    <row r="29" spans="1:8">
      <c r="A29" t="s">
        <v>1134</v>
      </c>
      <c r="B29" s="49">
        <v>86.497399999999999</v>
      </c>
      <c r="C29" s="49">
        <v>17.500599999999999</v>
      </c>
      <c r="D29" s="49">
        <v>0.202325</v>
      </c>
      <c r="E29" s="49">
        <v>0</v>
      </c>
      <c r="F29" s="49">
        <v>59.450200000000002</v>
      </c>
      <c r="G29" s="49">
        <v>0</v>
      </c>
      <c r="H29" s="49">
        <v>130.99199999999999</v>
      </c>
    </row>
    <row r="30" spans="1:8">
      <c r="A30" t="s">
        <v>1135</v>
      </c>
      <c r="B30" s="49">
        <v>54.3371</v>
      </c>
      <c r="C30" s="49">
        <v>8.4658700000000007</v>
      </c>
      <c r="D30" s="49">
        <v>0.155803</v>
      </c>
      <c r="E30" s="49">
        <v>0</v>
      </c>
      <c r="F30" s="49">
        <v>38.7194</v>
      </c>
      <c r="G30" s="49">
        <v>0</v>
      </c>
      <c r="H30" s="49">
        <v>65.414299999999997</v>
      </c>
    </row>
    <row r="31" spans="1:8">
      <c r="A31" t="s">
        <v>1136</v>
      </c>
      <c r="B31" s="49">
        <v>405.51400000000001</v>
      </c>
      <c r="C31" s="49">
        <v>81.379900000000006</v>
      </c>
      <c r="D31" s="49">
        <v>0.200684</v>
      </c>
      <c r="E31" s="49">
        <v>0</v>
      </c>
      <c r="F31" s="49">
        <v>289.78699999999998</v>
      </c>
      <c r="G31" s="49">
        <v>0</v>
      </c>
      <c r="H31" s="49">
        <v>547.16300000000001</v>
      </c>
    </row>
    <row r="32" spans="1:8">
      <c r="A32" t="s">
        <v>1137</v>
      </c>
      <c r="B32" s="49">
        <v>8.6685100000000001E-2</v>
      </c>
      <c r="C32" s="49">
        <v>5.0374700000000001E-2</v>
      </c>
      <c r="D32" s="49">
        <v>0.58112299999999995</v>
      </c>
      <c r="E32" s="49">
        <v>0.15</v>
      </c>
      <c r="F32" s="49">
        <v>2.4383999999999999E-2</v>
      </c>
      <c r="G32" s="49">
        <v>0.4</v>
      </c>
      <c r="H32" s="49">
        <v>0.29425899999999999</v>
      </c>
    </row>
    <row r="33" spans="1:8">
      <c r="A33" t="s">
        <v>1138</v>
      </c>
      <c r="B33" s="49">
        <v>0.36507400000000001</v>
      </c>
      <c r="C33" s="49">
        <v>7.4284100000000006E-2</v>
      </c>
      <c r="D33" s="49">
        <v>0.20347699999999999</v>
      </c>
      <c r="E33" s="49">
        <v>0</v>
      </c>
      <c r="F33" s="49">
        <v>0.163685</v>
      </c>
      <c r="G33" s="49">
        <v>0</v>
      </c>
      <c r="H33" s="49">
        <v>0.491568</v>
      </c>
    </row>
    <row r="34" spans="1:8">
      <c r="A34" t="s">
        <v>1139</v>
      </c>
      <c r="B34" s="49">
        <v>0.30863499999999999</v>
      </c>
      <c r="C34" s="49">
        <v>9.4414300000000007E-2</v>
      </c>
      <c r="D34" s="49">
        <v>0.30590899999999999</v>
      </c>
      <c r="E34" s="49">
        <v>0.1</v>
      </c>
      <c r="F34" s="49">
        <v>0.184058</v>
      </c>
      <c r="G34" s="49">
        <v>0.25</v>
      </c>
      <c r="H34" s="49">
        <v>0.59530499999999997</v>
      </c>
    </row>
    <row r="35" spans="1:8">
      <c r="A35" t="s">
        <v>1140</v>
      </c>
      <c r="B35" s="49">
        <v>8.7842000000000003E-2</v>
      </c>
      <c r="C35" s="49">
        <v>4.3666200000000002E-2</v>
      </c>
      <c r="D35" s="49">
        <v>0.49709900000000001</v>
      </c>
      <c r="E35" s="49">
        <v>0</v>
      </c>
      <c r="F35" s="49">
        <v>1.15975E-2</v>
      </c>
      <c r="G35" s="49">
        <v>0</v>
      </c>
      <c r="H35" s="49">
        <v>0.19653499999999999</v>
      </c>
    </row>
    <row r="36" spans="1:8">
      <c r="A36" t="s">
        <v>1141</v>
      </c>
      <c r="B36" s="49">
        <v>0.29970200000000002</v>
      </c>
      <c r="C36" s="49">
        <v>0.14768500000000001</v>
      </c>
      <c r="D36" s="49">
        <v>0.49277100000000001</v>
      </c>
      <c r="E36" s="49">
        <v>0</v>
      </c>
      <c r="F36" s="49">
        <v>2.7381099999999998E-2</v>
      </c>
      <c r="G36" s="49">
        <v>0</v>
      </c>
      <c r="H36" s="49">
        <v>0.72481499999999999</v>
      </c>
    </row>
    <row r="37" spans="1:8">
      <c r="A37" t="s">
        <v>1142</v>
      </c>
      <c r="B37" s="49">
        <v>0.94414299999999995</v>
      </c>
      <c r="C37" s="49">
        <v>0.30688500000000002</v>
      </c>
      <c r="D37" s="49">
        <v>0.32504</v>
      </c>
      <c r="E37" s="49">
        <v>0.1</v>
      </c>
      <c r="F37" s="49">
        <v>2.34136E-2</v>
      </c>
      <c r="G37" s="49">
        <v>0.5</v>
      </c>
      <c r="H37" s="49">
        <v>0.99157700000000004</v>
      </c>
    </row>
    <row r="38" spans="1:8">
      <c r="A38" t="s">
        <v>1143</v>
      </c>
      <c r="B38" s="49">
        <v>2.9106299999999998</v>
      </c>
      <c r="C38" s="49">
        <v>34.286999999999999</v>
      </c>
      <c r="D38" s="49">
        <v>11.7799</v>
      </c>
      <c r="E38" s="49">
        <v>0</v>
      </c>
      <c r="F38" s="49">
        <v>-69.081100000000006</v>
      </c>
      <c r="G38" s="49">
        <v>0</v>
      </c>
      <c r="H38" s="49">
        <v>87.986999999999995</v>
      </c>
    </row>
    <row r="39" spans="1:8">
      <c r="A39" t="s">
        <v>1144</v>
      </c>
      <c r="B39" s="49">
        <v>-2.3807800000000001</v>
      </c>
      <c r="C39" s="49">
        <v>5.2864500000000003</v>
      </c>
      <c r="D39" s="49">
        <v>-2.2204700000000002</v>
      </c>
      <c r="E39" s="49">
        <v>0</v>
      </c>
      <c r="F39" s="49">
        <v>-19.930900000000001</v>
      </c>
      <c r="G39" s="49">
        <v>0</v>
      </c>
      <c r="H39" s="49">
        <v>9.0792400000000004</v>
      </c>
    </row>
    <row r="40" spans="1:8">
      <c r="A40" t="s">
        <v>1145</v>
      </c>
      <c r="B40" s="49">
        <v>-1.6638500000000001</v>
      </c>
      <c r="C40" s="49">
        <v>9.8417399999999997</v>
      </c>
      <c r="D40" s="49">
        <v>-5.9150299999999998</v>
      </c>
      <c r="E40" s="49">
        <v>0</v>
      </c>
      <c r="F40" s="49">
        <v>-38.969900000000003</v>
      </c>
      <c r="G40" s="49">
        <v>0</v>
      </c>
      <c r="H40" s="49">
        <v>8.0972500000000007</v>
      </c>
    </row>
    <row r="41" spans="1:8">
      <c r="A41" t="s">
        <v>1146</v>
      </c>
      <c r="B41" s="49">
        <v>3.04112E-3</v>
      </c>
      <c r="C41" s="49">
        <v>0.122043</v>
      </c>
      <c r="D41" s="49">
        <v>40.130899999999997</v>
      </c>
      <c r="E41" s="49">
        <v>0</v>
      </c>
      <c r="F41" s="49">
        <v>-0.38284899999999999</v>
      </c>
      <c r="G41" s="49">
        <v>0</v>
      </c>
      <c r="H41" s="49">
        <v>0.47520400000000002</v>
      </c>
    </row>
    <row r="42" spans="1:8">
      <c r="A42" t="s">
        <v>1147</v>
      </c>
      <c r="B42" s="49">
        <v>-4.6366900000000003E-2</v>
      </c>
      <c r="C42" s="49">
        <v>5.5872100000000001E-2</v>
      </c>
      <c r="D42" s="49">
        <v>-1.2050000000000001</v>
      </c>
      <c r="E42" s="49">
        <v>0</v>
      </c>
      <c r="F42" s="49">
        <v>-0.17024600000000001</v>
      </c>
      <c r="G42" s="49">
        <v>0</v>
      </c>
      <c r="H42" s="49">
        <v>0.12385</v>
      </c>
    </row>
    <row r="43" spans="1:8">
      <c r="A43" t="s">
        <v>1148</v>
      </c>
      <c r="B43" s="49">
        <v>-2.69923E-2</v>
      </c>
      <c r="C43" s="49">
        <v>5.7148200000000003E-2</v>
      </c>
      <c r="D43" s="49">
        <v>-2.11721</v>
      </c>
      <c r="E43" s="49">
        <v>0</v>
      </c>
      <c r="F43" s="49">
        <v>-0.14579</v>
      </c>
      <c r="G43" s="49">
        <v>0</v>
      </c>
      <c r="H43" s="49">
        <v>0.120077</v>
      </c>
    </row>
    <row r="44" spans="1:8">
      <c r="A44" t="s">
        <v>1149</v>
      </c>
      <c r="B44" s="49">
        <v>2.61267</v>
      </c>
      <c r="C44" s="49">
        <v>69.465900000000005</v>
      </c>
      <c r="D44" s="49">
        <v>26.588100000000001</v>
      </c>
      <c r="E44" s="49">
        <v>0</v>
      </c>
      <c r="F44" s="49">
        <v>-239.143</v>
      </c>
      <c r="G44" s="49">
        <v>0</v>
      </c>
      <c r="H44" s="49">
        <v>67.749399999999994</v>
      </c>
    </row>
    <row r="45" spans="1:8">
      <c r="A45" t="s">
        <v>1150</v>
      </c>
      <c r="B45" s="49">
        <v>34.871499999999997</v>
      </c>
      <c r="C45" s="49">
        <v>8.6618700000000004</v>
      </c>
      <c r="D45" s="49">
        <v>0.248394</v>
      </c>
      <c r="E45" s="49">
        <v>0</v>
      </c>
      <c r="F45" s="49">
        <v>15.876300000000001</v>
      </c>
      <c r="G45" s="49">
        <v>0</v>
      </c>
      <c r="H45" s="49">
        <v>56.241799999999998</v>
      </c>
    </row>
    <row r="46" spans="1:8">
      <c r="A46" t="s">
        <v>1151</v>
      </c>
      <c r="B46" s="49">
        <v>25.660299999999999</v>
      </c>
      <c r="C46" s="49">
        <v>6.8415999999999997</v>
      </c>
      <c r="D46" s="49">
        <v>0.26662200000000003</v>
      </c>
      <c r="E46" s="49">
        <v>0</v>
      </c>
      <c r="F46" s="49">
        <v>22.286000000000001</v>
      </c>
      <c r="G46" s="49">
        <v>0</v>
      </c>
      <c r="H46" s="49">
        <v>58.309600000000003</v>
      </c>
    </row>
    <row r="47" spans="1:8">
      <c r="A47" t="s">
        <v>1152</v>
      </c>
      <c r="B47" s="49">
        <v>2.7353000000000001</v>
      </c>
      <c r="C47" s="49">
        <v>2.5453999999999999</v>
      </c>
      <c r="D47" s="49">
        <v>0.93057500000000004</v>
      </c>
      <c r="E47" s="49">
        <v>0</v>
      </c>
      <c r="F47" s="49">
        <v>0.92261199999999999</v>
      </c>
      <c r="G47" s="49">
        <v>0</v>
      </c>
      <c r="H47" s="49">
        <v>17.360800000000001</v>
      </c>
    </row>
    <row r="48" spans="1:8">
      <c r="A48" t="s">
        <v>1153</v>
      </c>
      <c r="B48" s="49">
        <v>1.29498</v>
      </c>
      <c r="C48" s="49">
        <v>0.39273000000000002</v>
      </c>
      <c r="D48" s="49">
        <v>0.30326999999999998</v>
      </c>
      <c r="E48" s="49">
        <v>0</v>
      </c>
      <c r="F48" s="49">
        <v>0.82822300000000004</v>
      </c>
      <c r="G48" s="49">
        <v>0</v>
      </c>
      <c r="H48" s="49">
        <v>2.3844599999999998</v>
      </c>
    </row>
    <row r="50" spans="1:4">
      <c r="A50" t="str">
        <f>lang!B7</f>
        <v>긍정감정</v>
      </c>
      <c r="B50" s="134">
        <f>SUM(B9:B12)</f>
        <v>278.69190000000003</v>
      </c>
      <c r="C50" s="134"/>
      <c r="D50" s="134">
        <f t="shared" ref="D50" si="0">SUM(D9:D12)</f>
        <v>58.209180000000003</v>
      </c>
    </row>
    <row r="51" spans="1:4">
      <c r="A51" t="str">
        <f>lang!B8</f>
        <v>부정감정</v>
      </c>
      <c r="B51" s="134">
        <f>SUM(B5:B8)</f>
        <v>97.333010000000002</v>
      </c>
      <c r="C51" s="134"/>
      <c r="D51" s="134">
        <f t="shared" ref="D51" si="1">SUM(D5:D8)</f>
        <v>157.6934</v>
      </c>
    </row>
    <row r="52" spans="1:4">
      <c r="A52" t="str">
        <f>lang!B9</f>
        <v>생리감정</v>
      </c>
      <c r="B52" s="134">
        <f>SUM(B13:B14)</f>
        <v>125.2778</v>
      </c>
      <c r="C52" s="134"/>
      <c r="D52" s="134">
        <f t="shared" ref="D52" si="2">SUM(D13:D14)</f>
        <v>63.094899999999996</v>
      </c>
    </row>
    <row r="53" spans="1:4">
      <c r="B53" s="50">
        <f>SUM(B50:B52)</f>
        <v>501.30271000000005</v>
      </c>
      <c r="D53" s="50">
        <f>SUM(D50:D52)</f>
        <v>278.99748</v>
      </c>
    </row>
    <row r="54" spans="1:4">
      <c r="A54" t="str">
        <f>lang!B7</f>
        <v>긍정감정</v>
      </c>
      <c r="B54" s="135">
        <f>IF(B$53&lt;&gt;0,B50/B$53,0)</f>
        <v>0.55593535490761659</v>
      </c>
      <c r="C54" s="135"/>
      <c r="D54" s="135">
        <f>IF(D$53&lt;&gt;0,D50/D$53,0)</f>
        <v>0.20863693822610874</v>
      </c>
    </row>
    <row r="55" spans="1:4">
      <c r="A55" t="str">
        <f>lang!B8</f>
        <v>부정감정</v>
      </c>
      <c r="B55" s="135">
        <f>IF(B$53&lt;&gt;0,B51/B$53,0)</f>
        <v>0.19416015125870753</v>
      </c>
      <c r="C55" s="135"/>
      <c r="D55" s="135">
        <f>IF(D$53&lt;&gt;0,D51/D$53,0)</f>
        <v>0.56521442415895651</v>
      </c>
    </row>
    <row r="56" spans="1:4">
      <c r="A56" t="str">
        <f>lang!B9</f>
        <v>생리감정</v>
      </c>
      <c r="B56" s="135">
        <f>IF(B$53&lt;&gt;0,B52/B$53,0)</f>
        <v>0.24990449383367583</v>
      </c>
      <c r="C56" s="135"/>
      <c r="D56" s="135">
        <f>IF(D$53&lt;&gt;0,D52/D$53,0)</f>
        <v>0.22614863761493473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17.658200000000001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6.0606099999999997E-4</v>
      </c>
      <c r="B18" s="49">
        <v>6.0606099999999997E-4</v>
      </c>
    </row>
    <row r="19" spans="1:2">
      <c r="A19" s="49">
        <v>0</v>
      </c>
      <c r="B19" s="49">
        <v>0</v>
      </c>
    </row>
    <row r="20" spans="1:2">
      <c r="A20" s="49">
        <v>0</v>
      </c>
      <c r="B20" s="49">
        <v>0</v>
      </c>
    </row>
    <row r="21" spans="1:2">
      <c r="A21" s="49">
        <v>4.7474700000000002E-3</v>
      </c>
      <c r="B21" s="49">
        <v>4.7474700000000002E-3</v>
      </c>
    </row>
    <row r="22" spans="1:2">
      <c r="A22" s="49">
        <v>0</v>
      </c>
      <c r="B22" s="49">
        <v>0</v>
      </c>
    </row>
    <row r="23" spans="1:2">
      <c r="A23" s="49">
        <v>0</v>
      </c>
      <c r="B23" s="49">
        <v>0</v>
      </c>
    </row>
    <row r="24" spans="1:2">
      <c r="A24" s="49">
        <v>0</v>
      </c>
      <c r="B24" s="49">
        <v>0</v>
      </c>
    </row>
    <row r="25" spans="1:2">
      <c r="A25" s="49">
        <v>0</v>
      </c>
      <c r="B25" s="49">
        <v>0</v>
      </c>
    </row>
    <row r="26" spans="1:2">
      <c r="A26" s="49">
        <v>1.2121199999999999E-3</v>
      </c>
      <c r="B26" s="49">
        <v>1.2121199999999999E-3</v>
      </c>
    </row>
    <row r="27" spans="1:2">
      <c r="A27" s="49">
        <v>0</v>
      </c>
      <c r="B27" s="49">
        <v>0</v>
      </c>
    </row>
    <row r="28" spans="1:2">
      <c r="A28" s="49">
        <v>7.07071E-3</v>
      </c>
      <c r="B28" s="49">
        <v>7.07071E-3</v>
      </c>
    </row>
    <row r="29" spans="1:2">
      <c r="A29" s="49">
        <v>0</v>
      </c>
      <c r="B29" s="49">
        <v>0</v>
      </c>
    </row>
    <row r="30" spans="1:2">
      <c r="A30" s="49">
        <v>0</v>
      </c>
      <c r="B30" s="49">
        <v>0</v>
      </c>
    </row>
    <row r="31" spans="1:2">
      <c r="A31" s="49">
        <v>3.13131E-3</v>
      </c>
      <c r="B31" s="49">
        <v>3.13131E-3</v>
      </c>
    </row>
    <row r="32" spans="1:2">
      <c r="A32" s="49">
        <v>0</v>
      </c>
      <c r="B32" s="49">
        <v>0</v>
      </c>
    </row>
    <row r="33" spans="1:2">
      <c r="A33" s="49">
        <v>1.6161599999999999E-3</v>
      </c>
      <c r="B33" s="49">
        <v>1.6161599999999999E-3</v>
      </c>
    </row>
    <row r="34" spans="1:2">
      <c r="A34" s="49">
        <v>0</v>
      </c>
      <c r="B34" s="49">
        <v>0</v>
      </c>
    </row>
    <row r="35" spans="1:2">
      <c r="A35" s="49">
        <v>0</v>
      </c>
      <c r="B35" s="49">
        <v>0</v>
      </c>
    </row>
    <row r="36" spans="1:2">
      <c r="A36" s="49">
        <v>7.8787900000000001E-3</v>
      </c>
      <c r="B36" s="49">
        <v>7.8787900000000001E-3</v>
      </c>
    </row>
    <row r="37" spans="1:2">
      <c r="A37" s="49">
        <v>0</v>
      </c>
      <c r="B37" s="49">
        <v>0</v>
      </c>
    </row>
    <row r="38" spans="1:2">
      <c r="A38" s="49">
        <v>0</v>
      </c>
      <c r="B38" s="49">
        <v>0</v>
      </c>
    </row>
    <row r="39" spans="1:2">
      <c r="A39" s="49">
        <v>9.1919199999999993E-3</v>
      </c>
      <c r="B39" s="49">
        <v>9.1919199999999993E-3</v>
      </c>
    </row>
    <row r="40" spans="1:2">
      <c r="A40" s="49">
        <v>0</v>
      </c>
      <c r="B40" s="49">
        <v>0</v>
      </c>
    </row>
    <row r="41" spans="1:2">
      <c r="A41" s="49">
        <v>2.5555600000000001E-2</v>
      </c>
      <c r="B41" s="49">
        <v>2.5555600000000001E-2</v>
      </c>
    </row>
    <row r="42" spans="1:2">
      <c r="A42" s="49">
        <v>0</v>
      </c>
      <c r="B42" s="49">
        <v>0</v>
      </c>
    </row>
    <row r="43" spans="1:2">
      <c r="A43" s="49">
        <v>0</v>
      </c>
      <c r="B43" s="49">
        <v>0</v>
      </c>
    </row>
    <row r="44" spans="1:2">
      <c r="A44" s="49">
        <v>2.0101000000000001E-2</v>
      </c>
      <c r="B44" s="49">
        <v>2.0101000000000001E-2</v>
      </c>
    </row>
    <row r="45" spans="1:2">
      <c r="A45" s="49">
        <v>0</v>
      </c>
      <c r="B45" s="49">
        <v>0</v>
      </c>
    </row>
    <row r="46" spans="1:2">
      <c r="A46" s="49">
        <v>3.7878799999999997E-2</v>
      </c>
      <c r="B46" s="49">
        <v>3.7878799999999997E-2</v>
      </c>
    </row>
    <row r="47" spans="1:2">
      <c r="A47" s="49">
        <v>0</v>
      </c>
      <c r="B47" s="49">
        <v>0</v>
      </c>
    </row>
    <row r="48" spans="1:2">
      <c r="A48" s="49">
        <v>0</v>
      </c>
      <c r="B48" s="49">
        <v>0</v>
      </c>
    </row>
    <row r="49" spans="1:2">
      <c r="A49" s="49">
        <v>2.40404E-2</v>
      </c>
      <c r="B49" s="49">
        <v>2.40404E-2</v>
      </c>
    </row>
    <row r="50" spans="1:2">
      <c r="A50" s="49">
        <v>0</v>
      </c>
      <c r="B50" s="49">
        <v>0</v>
      </c>
    </row>
    <row r="51" spans="1:2">
      <c r="A51" s="49">
        <v>1.9292900000000002E-2</v>
      </c>
      <c r="B51" s="49">
        <v>1.9292900000000002E-2</v>
      </c>
    </row>
    <row r="52" spans="1:2">
      <c r="A52" s="49">
        <v>0</v>
      </c>
      <c r="B52" s="49">
        <v>0</v>
      </c>
    </row>
    <row r="53" spans="1:2">
      <c r="A53" s="49">
        <v>0</v>
      </c>
      <c r="B53" s="49">
        <v>0</v>
      </c>
    </row>
    <row r="54" spans="1:2">
      <c r="A54" s="49">
        <v>2.4949499999999999E-2</v>
      </c>
      <c r="B54" s="49">
        <v>2.4949499999999999E-2</v>
      </c>
    </row>
    <row r="55" spans="1:2">
      <c r="A55" s="49">
        <v>0</v>
      </c>
      <c r="B55" s="49">
        <v>0</v>
      </c>
    </row>
    <row r="56" spans="1:2">
      <c r="A56" s="49">
        <v>0</v>
      </c>
      <c r="B56" s="49">
        <v>0</v>
      </c>
    </row>
    <row r="57" spans="1:2">
      <c r="A57" s="49">
        <v>8.0101000000000006E-2</v>
      </c>
      <c r="B57" s="49">
        <v>8.0101000000000006E-2</v>
      </c>
    </row>
    <row r="58" spans="1:2">
      <c r="A58" s="49">
        <v>0</v>
      </c>
      <c r="B58" s="49">
        <v>0</v>
      </c>
    </row>
    <row r="59" spans="1:2">
      <c r="A59" s="49">
        <v>4.6363599999999998E-2</v>
      </c>
      <c r="B59" s="49">
        <v>4.6363599999999998E-2</v>
      </c>
    </row>
    <row r="60" spans="1:2">
      <c r="A60" s="49">
        <v>0</v>
      </c>
      <c r="B60" s="49">
        <v>0</v>
      </c>
    </row>
    <row r="61" spans="1:2">
      <c r="A61" s="49">
        <v>0</v>
      </c>
      <c r="B61" s="49">
        <v>0</v>
      </c>
    </row>
    <row r="62" spans="1:2">
      <c r="A62" s="49">
        <v>1.7676799999999999E-2</v>
      </c>
      <c r="B62" s="49">
        <v>1.7676799999999999E-2</v>
      </c>
    </row>
    <row r="63" spans="1:2">
      <c r="A63" s="49">
        <v>0</v>
      </c>
      <c r="B63" s="49">
        <v>0</v>
      </c>
    </row>
    <row r="64" spans="1:2">
      <c r="A64" s="49">
        <v>4.1212100000000002E-2</v>
      </c>
      <c r="B64" s="49">
        <v>4.1212100000000002E-2</v>
      </c>
    </row>
    <row r="65" spans="1:2">
      <c r="A65" s="49">
        <v>0</v>
      </c>
      <c r="B65" s="49">
        <v>0</v>
      </c>
    </row>
    <row r="66" spans="1:2">
      <c r="A66" s="49">
        <v>0</v>
      </c>
      <c r="B66" s="49">
        <v>0</v>
      </c>
    </row>
    <row r="67" spans="1:2">
      <c r="A67" s="49">
        <v>3.65657E-2</v>
      </c>
      <c r="B67" s="49">
        <v>3.65657E-2</v>
      </c>
    </row>
    <row r="68" spans="1:2">
      <c r="A68" s="49">
        <v>0</v>
      </c>
      <c r="B68" s="49">
        <v>0</v>
      </c>
    </row>
    <row r="69" spans="1:2">
      <c r="A69" s="49">
        <v>5.2424199999999997E-2</v>
      </c>
      <c r="B69" s="49">
        <v>5.2424199999999997E-2</v>
      </c>
    </row>
    <row r="70" spans="1:2">
      <c r="A70" s="49">
        <v>0</v>
      </c>
      <c r="B70" s="49">
        <v>0</v>
      </c>
    </row>
    <row r="71" spans="1:2">
      <c r="A71" s="49">
        <v>0</v>
      </c>
      <c r="B71" s="49">
        <v>0</v>
      </c>
    </row>
    <row r="72" spans="1:2">
      <c r="A72" s="49">
        <v>3.8686900000000003E-2</v>
      </c>
      <c r="B72" s="49">
        <v>3.8686900000000003E-2</v>
      </c>
    </row>
    <row r="73" spans="1:2">
      <c r="A73" s="49">
        <v>0</v>
      </c>
      <c r="B73" s="49">
        <v>0</v>
      </c>
    </row>
    <row r="74" spans="1:2">
      <c r="A74" s="49">
        <v>0</v>
      </c>
      <c r="B74" s="49">
        <v>0</v>
      </c>
    </row>
    <row r="75" spans="1:2">
      <c r="A75" s="49">
        <v>0.06</v>
      </c>
      <c r="B75" s="49">
        <v>0.06</v>
      </c>
    </row>
    <row r="76" spans="1:2">
      <c r="A76" s="49">
        <v>0</v>
      </c>
      <c r="B76" s="49">
        <v>0</v>
      </c>
    </row>
    <row r="77" spans="1:2">
      <c r="A77" s="49">
        <v>0.16080800000000001</v>
      </c>
      <c r="B77" s="49">
        <v>0.16080800000000001</v>
      </c>
    </row>
    <row r="78" spans="1:2">
      <c r="A78" s="49">
        <v>0</v>
      </c>
      <c r="B78" s="49">
        <v>0</v>
      </c>
    </row>
    <row r="79" spans="1:2">
      <c r="A79" s="49">
        <v>0</v>
      </c>
      <c r="B79" s="49">
        <v>0</v>
      </c>
    </row>
    <row r="80" spans="1:2">
      <c r="A80" s="49">
        <v>0.28838399999999997</v>
      </c>
      <c r="B80" s="49">
        <v>0.28838399999999997</v>
      </c>
    </row>
    <row r="81" spans="1:2">
      <c r="A81" s="49">
        <v>0</v>
      </c>
      <c r="B81" s="49">
        <v>0</v>
      </c>
    </row>
    <row r="82" spans="1:2">
      <c r="A82" s="49">
        <v>0.45525300000000002</v>
      </c>
      <c r="B82" s="49">
        <v>0.45525300000000002</v>
      </c>
    </row>
    <row r="83" spans="1:2">
      <c r="A83" s="49">
        <v>0</v>
      </c>
      <c r="B83" s="49">
        <v>0</v>
      </c>
    </row>
    <row r="84" spans="1:2">
      <c r="A84" s="49">
        <v>0</v>
      </c>
      <c r="B84" s="49">
        <v>0</v>
      </c>
    </row>
    <row r="85" spans="1:2">
      <c r="A85" s="49">
        <v>0.74333300000000002</v>
      </c>
      <c r="B85" s="49">
        <v>0.74333300000000002</v>
      </c>
    </row>
    <row r="86" spans="1:2">
      <c r="A86" s="49">
        <v>0</v>
      </c>
      <c r="B86" s="49">
        <v>0</v>
      </c>
    </row>
    <row r="87" spans="1:2">
      <c r="A87" s="49">
        <v>0</v>
      </c>
      <c r="B87" s="49">
        <v>0</v>
      </c>
    </row>
    <row r="88" spans="1:2">
      <c r="A88" s="49">
        <v>0.93596000000000001</v>
      </c>
      <c r="B88" s="49">
        <v>0.93596000000000001</v>
      </c>
    </row>
    <row r="89" spans="1:2">
      <c r="A89" s="49">
        <v>0</v>
      </c>
      <c r="B89" s="49">
        <v>0</v>
      </c>
    </row>
    <row r="90" spans="1:2">
      <c r="A90" s="49">
        <v>1.1105100000000001</v>
      </c>
      <c r="B90" s="49">
        <v>1.1105100000000001</v>
      </c>
    </row>
    <row r="91" spans="1:2">
      <c r="A91" s="49">
        <v>0</v>
      </c>
      <c r="B91" s="49">
        <v>0</v>
      </c>
    </row>
    <row r="92" spans="1:2">
      <c r="A92" s="49">
        <v>0</v>
      </c>
      <c r="B92" s="49">
        <v>0</v>
      </c>
    </row>
    <row r="93" spans="1:2">
      <c r="A93" s="49">
        <v>1.4521200000000001</v>
      </c>
      <c r="B93" s="49">
        <v>1.4521200000000001</v>
      </c>
    </row>
    <row r="94" spans="1:2">
      <c r="A94" s="49">
        <v>0</v>
      </c>
      <c r="B94" s="49">
        <v>0</v>
      </c>
    </row>
    <row r="95" spans="1:2">
      <c r="A95" s="49">
        <v>1.92354</v>
      </c>
      <c r="B95" s="49">
        <v>1.92354</v>
      </c>
    </row>
    <row r="96" spans="1:2">
      <c r="A96" s="49">
        <v>0</v>
      </c>
      <c r="B96" s="49">
        <v>0</v>
      </c>
    </row>
    <row r="97" spans="1:2">
      <c r="A97" s="49">
        <v>0</v>
      </c>
      <c r="B97" s="49">
        <v>0</v>
      </c>
    </row>
    <row r="98" spans="1:2">
      <c r="A98" s="49">
        <v>2.3689900000000002</v>
      </c>
      <c r="B98" s="49">
        <v>2.3689900000000002</v>
      </c>
    </row>
    <row r="99" spans="1:2">
      <c r="A99" s="49">
        <v>0</v>
      </c>
      <c r="B99" s="49">
        <v>0</v>
      </c>
    </row>
    <row r="100" spans="1:2">
      <c r="A100" s="49">
        <v>2.7544400000000002</v>
      </c>
      <c r="B100" s="49">
        <v>2.7544400000000002</v>
      </c>
    </row>
    <row r="101" spans="1:2">
      <c r="A101" s="49">
        <v>0</v>
      </c>
      <c r="B101" s="49">
        <v>0</v>
      </c>
    </row>
    <row r="102" spans="1:2">
      <c r="A102" s="49">
        <v>0</v>
      </c>
      <c r="B102" s="49">
        <v>0</v>
      </c>
    </row>
    <row r="103" spans="1:2">
      <c r="A103" s="49">
        <v>3.0790899999999999</v>
      </c>
      <c r="B103" s="49">
        <v>3.0790899999999999</v>
      </c>
    </row>
    <row r="104" spans="1:2">
      <c r="A104" s="49">
        <v>0</v>
      </c>
      <c r="B104" s="49">
        <v>0</v>
      </c>
    </row>
    <row r="105" spans="1:2">
      <c r="A105" s="49">
        <v>0</v>
      </c>
      <c r="B105" s="49">
        <v>0</v>
      </c>
    </row>
    <row r="106" spans="1:2">
      <c r="A106" s="49">
        <v>4.0205000000000002</v>
      </c>
      <c r="B106" s="49">
        <v>4.0205000000000002</v>
      </c>
    </row>
    <row r="107" spans="1:2">
      <c r="A107" s="49">
        <v>0</v>
      </c>
      <c r="B107" s="49">
        <v>0</v>
      </c>
    </row>
    <row r="108" spans="1:2">
      <c r="A108" s="49">
        <v>5.0803000000000003</v>
      </c>
      <c r="B108" s="49">
        <v>5.0803000000000003</v>
      </c>
    </row>
    <row r="109" spans="1:2">
      <c r="A109" s="49">
        <v>0</v>
      </c>
      <c r="B109" s="49">
        <v>0</v>
      </c>
    </row>
    <row r="110" spans="1:2">
      <c r="A110" s="49">
        <v>0</v>
      </c>
      <c r="B110" s="49">
        <v>0</v>
      </c>
    </row>
    <row r="111" spans="1:2">
      <c r="A111" s="49">
        <v>7.0473699999999999</v>
      </c>
      <c r="B111" s="49">
        <v>7.0473699999999999</v>
      </c>
    </row>
    <row r="112" spans="1:2">
      <c r="A112" s="49">
        <v>0</v>
      </c>
      <c r="B112" s="49">
        <v>0</v>
      </c>
    </row>
    <row r="113" spans="1:2">
      <c r="A113" s="49">
        <v>8.1145499999999995</v>
      </c>
      <c r="B113" s="49">
        <v>8.1145499999999995</v>
      </c>
    </row>
    <row r="114" spans="1:2">
      <c r="A114" s="49">
        <v>0</v>
      </c>
      <c r="B114" s="49">
        <v>0</v>
      </c>
    </row>
    <row r="115" spans="1:2">
      <c r="A115" s="49">
        <v>0</v>
      </c>
      <c r="B115" s="49">
        <v>0</v>
      </c>
    </row>
    <row r="116" spans="1:2">
      <c r="A116" s="49">
        <v>9.36768</v>
      </c>
      <c r="B116" s="49">
        <v>9.36768</v>
      </c>
    </row>
    <row r="117" spans="1:2">
      <c r="A117" s="49">
        <v>0</v>
      </c>
      <c r="B117" s="49">
        <v>0</v>
      </c>
    </row>
    <row r="118" spans="1:2">
      <c r="A118" s="49">
        <v>10.301600000000001</v>
      </c>
      <c r="B118" s="49">
        <v>10.301600000000001</v>
      </c>
    </row>
    <row r="119" spans="1:2">
      <c r="A119" s="49">
        <v>0</v>
      </c>
      <c r="B119" s="49">
        <v>0</v>
      </c>
    </row>
    <row r="120" spans="1:2">
      <c r="A120" s="49">
        <v>0</v>
      </c>
      <c r="B120" s="49">
        <v>0</v>
      </c>
    </row>
    <row r="121" spans="1:2">
      <c r="A121" s="49">
        <v>9.7267700000000001</v>
      </c>
      <c r="B121" s="49">
        <v>9.7267700000000001</v>
      </c>
    </row>
    <row r="122" spans="1:2">
      <c r="A122" s="49">
        <v>0</v>
      </c>
      <c r="B122" s="49">
        <v>0</v>
      </c>
    </row>
    <row r="123" spans="1:2">
      <c r="A123" s="49">
        <v>0</v>
      </c>
      <c r="B123" s="49">
        <v>0</v>
      </c>
    </row>
    <row r="124" spans="1:2">
      <c r="A124" s="49">
        <v>9.8332300000000004</v>
      </c>
      <c r="B124" s="49">
        <v>9.8332300000000004</v>
      </c>
    </row>
    <row r="125" spans="1:2">
      <c r="A125" s="49">
        <v>0</v>
      </c>
      <c r="B125" s="49">
        <v>0</v>
      </c>
    </row>
    <row r="126" spans="1:2">
      <c r="A126" s="49">
        <v>11.039099999999999</v>
      </c>
      <c r="B126" s="49">
        <v>11.039099999999999</v>
      </c>
    </row>
    <row r="127" spans="1:2">
      <c r="A127" s="49">
        <v>0</v>
      </c>
      <c r="B127" s="49">
        <v>0</v>
      </c>
    </row>
    <row r="128" spans="1:2">
      <c r="A128" s="49">
        <v>0</v>
      </c>
      <c r="B128" s="49">
        <v>0</v>
      </c>
    </row>
    <row r="129" spans="1:2">
      <c r="A129" s="49">
        <v>11.5281</v>
      </c>
      <c r="B129" s="49">
        <v>11.5281</v>
      </c>
    </row>
    <row r="130" spans="1:2">
      <c r="A130" s="49">
        <v>0</v>
      </c>
      <c r="B130" s="49">
        <v>0</v>
      </c>
    </row>
    <row r="131" spans="1:2">
      <c r="A131" s="49">
        <v>12.0541</v>
      </c>
      <c r="B131" s="49">
        <v>12.0541</v>
      </c>
    </row>
    <row r="132" spans="1:2">
      <c r="A132" s="49">
        <v>0</v>
      </c>
      <c r="B132" s="49">
        <v>0</v>
      </c>
    </row>
    <row r="133" spans="1:2">
      <c r="A133" s="49">
        <v>0</v>
      </c>
      <c r="B133" s="49">
        <v>0</v>
      </c>
    </row>
    <row r="134" spans="1:2">
      <c r="A134" s="49">
        <v>13.049799999999999</v>
      </c>
      <c r="B134" s="49">
        <v>13.049799999999999</v>
      </c>
    </row>
    <row r="135" spans="1:2">
      <c r="A135" s="49">
        <v>0</v>
      </c>
      <c r="B135" s="49">
        <v>0</v>
      </c>
    </row>
    <row r="136" spans="1:2">
      <c r="A136" s="49">
        <v>12.762499999999999</v>
      </c>
      <c r="B136" s="49">
        <v>12.762499999999999</v>
      </c>
    </row>
    <row r="137" spans="1:2">
      <c r="A137" s="49">
        <v>0</v>
      </c>
      <c r="B137" s="49">
        <v>0</v>
      </c>
    </row>
    <row r="138" spans="1:2">
      <c r="A138" s="49">
        <v>0</v>
      </c>
      <c r="B138" s="49">
        <v>0</v>
      </c>
    </row>
    <row r="139" spans="1:2">
      <c r="A139" s="49">
        <v>13.305</v>
      </c>
      <c r="B139" s="49">
        <v>13.305</v>
      </c>
    </row>
    <row r="140" spans="1:2">
      <c r="A140" s="49">
        <v>0</v>
      </c>
      <c r="B140" s="49">
        <v>0</v>
      </c>
    </row>
    <row r="141" spans="1:2">
      <c r="A141" s="49">
        <v>0</v>
      </c>
      <c r="B141" s="49">
        <v>0</v>
      </c>
    </row>
    <row r="142" spans="1:2">
      <c r="A142" s="49">
        <v>12.9801</v>
      </c>
      <c r="B142" s="49">
        <v>12.9801</v>
      </c>
    </row>
    <row r="143" spans="1:2">
      <c r="A143" s="49">
        <v>0</v>
      </c>
      <c r="B143" s="49">
        <v>0</v>
      </c>
    </row>
    <row r="144" spans="1:2">
      <c r="A144" s="49">
        <v>14.5444</v>
      </c>
      <c r="B144" s="49">
        <v>14.5444</v>
      </c>
    </row>
    <row r="145" spans="1:2">
      <c r="A145" s="49">
        <v>0</v>
      </c>
      <c r="B145" s="49">
        <v>0</v>
      </c>
    </row>
    <row r="146" spans="1:2">
      <c r="A146" s="49">
        <v>0</v>
      </c>
      <c r="B146" s="49">
        <v>0</v>
      </c>
    </row>
    <row r="147" spans="1:2">
      <c r="A147" s="49">
        <v>16.526800000000001</v>
      </c>
      <c r="B147" s="49">
        <v>16.526800000000001</v>
      </c>
    </row>
    <row r="148" spans="1:2">
      <c r="A148" s="49">
        <v>0</v>
      </c>
      <c r="B148" s="49">
        <v>0</v>
      </c>
    </row>
    <row r="149" spans="1:2">
      <c r="A149" s="49">
        <v>16.986000000000001</v>
      </c>
      <c r="B149" s="49">
        <v>16.986000000000001</v>
      </c>
    </row>
    <row r="150" spans="1:2">
      <c r="A150" s="49">
        <v>0</v>
      </c>
      <c r="B150" s="49">
        <v>0</v>
      </c>
    </row>
    <row r="151" spans="1:2">
      <c r="A151" s="49">
        <v>0</v>
      </c>
      <c r="B151" s="49">
        <v>0</v>
      </c>
    </row>
    <row r="152" spans="1:2">
      <c r="A152" s="49">
        <v>17.2241</v>
      </c>
      <c r="B152" s="49">
        <v>17.2241</v>
      </c>
    </row>
    <row r="153" spans="1:2">
      <c r="A153" s="49">
        <v>0</v>
      </c>
      <c r="B153" s="49">
        <v>0</v>
      </c>
    </row>
    <row r="154" spans="1:2">
      <c r="A154" s="49">
        <v>17.2178</v>
      </c>
      <c r="B154" s="49">
        <v>17.2178</v>
      </c>
    </row>
    <row r="155" spans="1:2">
      <c r="A155" s="49">
        <v>0</v>
      </c>
      <c r="B155" s="49">
        <v>0</v>
      </c>
    </row>
    <row r="156" spans="1:2">
      <c r="A156" s="49">
        <v>0</v>
      </c>
      <c r="B156" s="49">
        <v>0</v>
      </c>
    </row>
    <row r="157" spans="1:2">
      <c r="A157" s="49">
        <v>17.364999999999998</v>
      </c>
      <c r="B157" s="49">
        <v>17.364999999999998</v>
      </c>
    </row>
    <row r="158" spans="1:2">
      <c r="A158" s="49">
        <v>0</v>
      </c>
      <c r="B158" s="49">
        <v>0</v>
      </c>
    </row>
    <row r="159" spans="1:2">
      <c r="A159" s="49">
        <v>0</v>
      </c>
      <c r="B159" s="49">
        <v>0</v>
      </c>
    </row>
    <row r="160" spans="1:2">
      <c r="A160" s="49">
        <v>16.885899999999999</v>
      </c>
      <c r="B160" s="49">
        <v>16.885899999999999</v>
      </c>
    </row>
    <row r="161" spans="1:2">
      <c r="A161" s="49">
        <v>0</v>
      </c>
      <c r="B161" s="49">
        <v>0</v>
      </c>
    </row>
    <row r="162" spans="1:2">
      <c r="A162" s="49">
        <v>16.449200000000001</v>
      </c>
      <c r="B162" s="49">
        <v>16.449200000000001</v>
      </c>
    </row>
    <row r="163" spans="1:2">
      <c r="A163" s="49">
        <v>0</v>
      </c>
      <c r="B163" s="49">
        <v>0</v>
      </c>
    </row>
    <row r="164" spans="1:2">
      <c r="A164" s="49">
        <v>0</v>
      </c>
      <c r="B164" s="49">
        <v>0</v>
      </c>
    </row>
    <row r="165" spans="1:2">
      <c r="A165" s="49">
        <v>16.244700000000002</v>
      </c>
      <c r="B165" s="49">
        <v>16.244700000000002</v>
      </c>
    </row>
    <row r="166" spans="1:2">
      <c r="A166" s="49">
        <v>0</v>
      </c>
      <c r="B166" s="49">
        <v>0</v>
      </c>
    </row>
    <row r="167" spans="1:2">
      <c r="A167" s="49">
        <v>17.375299999999999</v>
      </c>
      <c r="B167" s="49">
        <v>17.375299999999999</v>
      </c>
    </row>
    <row r="168" spans="1:2">
      <c r="A168" s="49">
        <v>0</v>
      </c>
      <c r="B168" s="49">
        <v>0</v>
      </c>
    </row>
    <row r="169" spans="1:2">
      <c r="A169" s="49">
        <v>0</v>
      </c>
      <c r="B169" s="49">
        <v>0</v>
      </c>
    </row>
    <row r="170" spans="1:2">
      <c r="A170" s="49">
        <v>17.658200000000001</v>
      </c>
      <c r="B170" s="49">
        <v>17.658200000000001</v>
      </c>
    </row>
    <row r="171" spans="1:2">
      <c r="A171" s="49">
        <v>0</v>
      </c>
      <c r="B171" s="49">
        <v>0</v>
      </c>
    </row>
    <row r="172" spans="1:2">
      <c r="A172" s="49">
        <v>0</v>
      </c>
      <c r="B172" s="49">
        <v>0</v>
      </c>
    </row>
    <row r="173" spans="1:2">
      <c r="A173" s="49">
        <v>16.8095</v>
      </c>
      <c r="B173" s="49">
        <v>16.8095</v>
      </c>
    </row>
    <row r="174" spans="1:2">
      <c r="A174" s="49">
        <v>0</v>
      </c>
      <c r="B174" s="49">
        <v>0</v>
      </c>
    </row>
    <row r="175" spans="1:2">
      <c r="A175" s="49">
        <v>16.7043</v>
      </c>
      <c r="B175" s="49">
        <v>16.7043</v>
      </c>
    </row>
    <row r="176" spans="1:2">
      <c r="A176" s="49">
        <v>0</v>
      </c>
      <c r="B176" s="49">
        <v>0</v>
      </c>
    </row>
    <row r="177" spans="1:2">
      <c r="A177" s="49">
        <v>0</v>
      </c>
      <c r="B177" s="49">
        <v>0</v>
      </c>
    </row>
    <row r="178" spans="1:2">
      <c r="A178" s="49">
        <v>16.728300000000001</v>
      </c>
      <c r="B178" s="49">
        <v>16.728300000000001</v>
      </c>
    </row>
    <row r="179" spans="1:2">
      <c r="A179" s="49">
        <v>0</v>
      </c>
      <c r="B179" s="49">
        <v>0</v>
      </c>
    </row>
    <row r="180" spans="1:2">
      <c r="A180" s="49">
        <v>16.131699999999999</v>
      </c>
      <c r="B180" s="49">
        <v>16.131699999999999</v>
      </c>
    </row>
    <row r="181" spans="1:2">
      <c r="A181" s="49">
        <v>0</v>
      </c>
      <c r="B181" s="49">
        <v>0</v>
      </c>
    </row>
    <row r="182" spans="1:2">
      <c r="A182" s="49">
        <v>0</v>
      </c>
      <c r="B182" s="49">
        <v>0</v>
      </c>
    </row>
    <row r="183" spans="1:2">
      <c r="A183" s="49">
        <v>14.1982</v>
      </c>
      <c r="B183" s="49">
        <v>14.1982</v>
      </c>
    </row>
    <row r="184" spans="1:2">
      <c r="A184" s="49">
        <v>0</v>
      </c>
      <c r="B184" s="49">
        <v>0</v>
      </c>
    </row>
    <row r="185" spans="1:2">
      <c r="A185" s="49">
        <v>12.117000000000001</v>
      </c>
      <c r="B185" s="49">
        <v>12.117000000000001</v>
      </c>
    </row>
    <row r="186" spans="1:2">
      <c r="A186" s="49">
        <v>0</v>
      </c>
      <c r="B186" s="49">
        <v>0</v>
      </c>
    </row>
    <row r="187" spans="1:2">
      <c r="A187" s="49">
        <v>0</v>
      </c>
      <c r="B187" s="49">
        <v>0</v>
      </c>
    </row>
    <row r="188" spans="1:2">
      <c r="A188" s="49">
        <v>11.419700000000001</v>
      </c>
      <c r="B188" s="49">
        <v>11.419700000000001</v>
      </c>
    </row>
    <row r="189" spans="1:2">
      <c r="A189" s="49">
        <v>0</v>
      </c>
      <c r="B189" s="49">
        <v>0</v>
      </c>
    </row>
    <row r="190" spans="1:2">
      <c r="A190" s="49">
        <v>0</v>
      </c>
      <c r="B190" s="49">
        <v>0</v>
      </c>
    </row>
    <row r="191" spans="1:2">
      <c r="A191" s="49">
        <v>8.8036399999999997</v>
      </c>
      <c r="B191" s="49">
        <v>8.8036399999999997</v>
      </c>
    </row>
    <row r="192" spans="1:2">
      <c r="A192" s="49">
        <v>0</v>
      </c>
      <c r="B192" s="49">
        <v>0</v>
      </c>
    </row>
    <row r="193" spans="1:2">
      <c r="A193" s="49">
        <v>7.2547499999999996</v>
      </c>
      <c r="B193" s="49">
        <v>7.2547499999999996</v>
      </c>
    </row>
    <row r="194" spans="1:2">
      <c r="A194" s="49">
        <v>0</v>
      </c>
      <c r="B194" s="49">
        <v>0</v>
      </c>
    </row>
    <row r="195" spans="1:2">
      <c r="A195" s="49">
        <v>0</v>
      </c>
      <c r="B195" s="49">
        <v>0</v>
      </c>
    </row>
    <row r="196" spans="1:2">
      <c r="A196" s="49">
        <v>5.7676800000000004</v>
      </c>
      <c r="B196" s="49">
        <v>5.7676800000000004</v>
      </c>
    </row>
    <row r="197" spans="1:2">
      <c r="A197" s="49">
        <v>0</v>
      </c>
      <c r="B197" s="49">
        <v>0</v>
      </c>
    </row>
    <row r="198" spans="1:2">
      <c r="A198" s="49">
        <v>5.3578799999999998</v>
      </c>
      <c r="B198" s="49">
        <v>5.3578799999999998</v>
      </c>
    </row>
    <row r="199" spans="1:2">
      <c r="A199" s="49">
        <v>0</v>
      </c>
      <c r="B199" s="49">
        <v>0</v>
      </c>
    </row>
    <row r="200" spans="1:2">
      <c r="A200" s="49">
        <v>0</v>
      </c>
      <c r="B200" s="49">
        <v>0</v>
      </c>
    </row>
    <row r="201" spans="1:2">
      <c r="A201" s="49">
        <v>4.6969700000000003</v>
      </c>
      <c r="B201" s="49">
        <v>4.6969700000000003</v>
      </c>
    </row>
    <row r="202" spans="1:2">
      <c r="A202" s="49">
        <v>0</v>
      </c>
      <c r="B202" s="49">
        <v>0</v>
      </c>
    </row>
    <row r="203" spans="1:2">
      <c r="A203" s="49">
        <v>4.1798999999999999</v>
      </c>
      <c r="B203" s="49">
        <v>4.1798999999999999</v>
      </c>
    </row>
    <row r="204" spans="1:2">
      <c r="A204" s="49">
        <v>0</v>
      </c>
      <c r="B204" s="49">
        <v>0</v>
      </c>
    </row>
    <row r="205" spans="1:2">
      <c r="A205" s="49">
        <v>0</v>
      </c>
      <c r="B205" s="49">
        <v>0</v>
      </c>
    </row>
    <row r="206" spans="1:2">
      <c r="A206" s="49">
        <v>3.2730299999999999</v>
      </c>
      <c r="B206" s="49">
        <v>3.2730299999999999</v>
      </c>
    </row>
    <row r="207" spans="1:2">
      <c r="A207" s="49">
        <v>0</v>
      </c>
      <c r="B207" s="49">
        <v>0</v>
      </c>
    </row>
    <row r="208" spans="1:2">
      <c r="A208" s="49">
        <v>0</v>
      </c>
      <c r="B208" s="49">
        <v>0</v>
      </c>
    </row>
    <row r="209" spans="1:2">
      <c r="A209" s="49">
        <v>2.0697000000000001</v>
      </c>
      <c r="B209" s="49">
        <v>2.0697000000000001</v>
      </c>
    </row>
    <row r="210" spans="1:2">
      <c r="A210" s="49">
        <v>0</v>
      </c>
      <c r="B210" s="49">
        <v>0</v>
      </c>
    </row>
    <row r="211" spans="1:2">
      <c r="A211" s="49">
        <v>1.62283</v>
      </c>
      <c r="B211" s="49">
        <v>1.62283</v>
      </c>
    </row>
    <row r="212" spans="1:2">
      <c r="A212" s="49">
        <v>0</v>
      </c>
      <c r="B212" s="49">
        <v>0</v>
      </c>
    </row>
    <row r="213" spans="1:2">
      <c r="A213" s="49">
        <v>0</v>
      </c>
      <c r="B213" s="49">
        <v>0</v>
      </c>
    </row>
    <row r="214" spans="1:2">
      <c r="A214" s="49">
        <v>1.1971700000000001</v>
      </c>
      <c r="B214" s="49">
        <v>1.1971700000000001</v>
      </c>
    </row>
    <row r="215" spans="1:2">
      <c r="A215" s="49">
        <v>0</v>
      </c>
      <c r="B215" s="49">
        <v>0</v>
      </c>
    </row>
    <row r="216" spans="1:2">
      <c r="A216" s="49">
        <v>0.70919200000000004</v>
      </c>
      <c r="B216" s="49">
        <v>0.70919200000000004</v>
      </c>
    </row>
    <row r="217" spans="1:2">
      <c r="A217" s="49">
        <v>0</v>
      </c>
      <c r="B217" s="49">
        <v>0</v>
      </c>
    </row>
    <row r="218" spans="1:2">
      <c r="A218" s="49">
        <v>0</v>
      </c>
      <c r="B218" s="49">
        <v>0</v>
      </c>
    </row>
    <row r="219" spans="1:2">
      <c r="A219" s="49">
        <v>0.25747500000000001</v>
      </c>
      <c r="B219" s="49">
        <v>0.25747500000000001</v>
      </c>
    </row>
    <row r="220" spans="1:2">
      <c r="A220" s="49">
        <v>0</v>
      </c>
      <c r="B220" s="49">
        <v>0</v>
      </c>
    </row>
    <row r="221" spans="1:2">
      <c r="A221" s="49">
        <v>7.5353500000000004E-2</v>
      </c>
      <c r="B221" s="49">
        <v>7.5353500000000004E-2</v>
      </c>
    </row>
    <row r="222" spans="1:2">
      <c r="A222" s="49">
        <v>0</v>
      </c>
      <c r="B222" s="49">
        <v>0</v>
      </c>
    </row>
    <row r="223" spans="1:2">
      <c r="A223" s="49">
        <v>0</v>
      </c>
      <c r="B223" s="49">
        <v>0</v>
      </c>
    </row>
    <row r="224" spans="1:2">
      <c r="A224" s="49">
        <v>3.5252499999999999E-2</v>
      </c>
      <c r="B224" s="49">
        <v>3.5252499999999999E-2</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0.50548700000000002</v>
      </c>
      <c r="B2" s="49">
        <v>0.42298200000000002</v>
      </c>
      <c r="C2">
        <v>0</v>
      </c>
      <c r="D2">
        <v>0</v>
      </c>
      <c r="E2" t="s">
        <v>1161</v>
      </c>
      <c r="F2" s="49">
        <f>IF(A2&lt;&gt;"",1,"")</f>
        <v>1</v>
      </c>
      <c r="G2">
        <f>IF($H8&gt;0,LOOKUP(COUNT(A2:A1000)*$H8,F2:F1000,A2:A1000),LOOKUP(1,F2:F1000,A2:A1000))</f>
        <v>0.48300999999999999</v>
      </c>
      <c r="H2">
        <f>IF($H8&gt;0,LOOKUP(COUNT(B2:B1000)*$H8,F2:F1000,B2:B1000),LOOKUP(1,F2:F1000,B2:B1000))</f>
        <v>0.51265499999999997</v>
      </c>
      <c r="J2" s="49">
        <f>IF(A2&lt;&gt;"",A2*10,"")</f>
        <v>5.0548700000000002</v>
      </c>
      <c r="K2" s="49">
        <f>IF(B2&lt;&gt;"",B2*100,"")</f>
        <v>42.298200000000001</v>
      </c>
      <c r="L2" s="49">
        <f>IF(F2&lt;&gt;"",IF(K2&lt;&gt;0,K2/J2,0),"")</f>
        <v>8.3678116351162348</v>
      </c>
    </row>
    <row r="3" spans="1:12">
      <c r="A3" s="49">
        <v>0.50449100000000002</v>
      </c>
      <c r="B3" s="49">
        <v>0.43612400000000001</v>
      </c>
      <c r="C3">
        <v>0.35131499999999999</v>
      </c>
      <c r="D3">
        <v>0</v>
      </c>
      <c r="E3" t="s">
        <v>2560</v>
      </c>
      <c r="F3" s="49">
        <f>IF(A3&lt;&gt;"",F2+1,"")</f>
        <v>2</v>
      </c>
      <c r="G3">
        <f>IF($H9&gt;0,LOOKUP(COUNT(A2:A1000)*$H9,F2:F1000,A2:A1000),LOOKUP(1,F2:F1000,A2:A1000))</f>
        <v>0.62193500000000002</v>
      </c>
      <c r="H3">
        <f>IF($H9&gt;0,LOOKUP(COUNT(B2:B1000)*$H9,F2:F1000,B2:B1000),LOOKUP(1,F2:F1000,B2:B1000))</f>
        <v>0.53393500000000005</v>
      </c>
      <c r="J3" s="49">
        <f t="shared" ref="J3:J66" si="0">IF(A3&lt;&gt;"",A3*10,"")</f>
        <v>5.0449099999999998</v>
      </c>
      <c r="K3" s="49">
        <f t="shared" ref="K3:K66" si="1">IF(B3&lt;&gt;"",B3*100,"")</f>
        <v>43.612400000000001</v>
      </c>
      <c r="L3" s="49">
        <f t="shared" ref="L3:L66" si="2">IF(F3&lt;&gt;"",IF(K3&lt;&gt;0,K3/J3,0),"")</f>
        <v>8.6448321179168719</v>
      </c>
    </row>
    <row r="4" spans="1:12">
      <c r="A4" s="49">
        <v>0.50313799999999997</v>
      </c>
      <c r="B4" s="49">
        <v>0.45038400000000001</v>
      </c>
      <c r="C4">
        <v>0.75377899999999998</v>
      </c>
      <c r="D4">
        <v>0</v>
      </c>
      <c r="E4" t="s">
        <v>2561</v>
      </c>
      <c r="F4" s="49">
        <f t="shared" ref="F4:F67" si="3">IF(A4&lt;&gt;"",F3+1,"")</f>
        <v>3</v>
      </c>
      <c r="G4" s="71" t="s">
        <v>209</v>
      </c>
      <c r="H4" s="23">
        <f>IF(ISERROR(G3-G2)=FALSE,(G3-G2)*10,0)</f>
        <v>1.3892500000000001</v>
      </c>
      <c r="J4" s="49">
        <f t="shared" si="0"/>
        <v>5.0313799999999995</v>
      </c>
      <c r="K4" s="49">
        <f t="shared" si="1"/>
        <v>45.038400000000003</v>
      </c>
      <c r="L4" s="49">
        <f t="shared" si="2"/>
        <v>8.9515003835925739</v>
      </c>
    </row>
    <row r="5" spans="1:12">
      <c r="A5" s="49">
        <v>0.50143000000000004</v>
      </c>
      <c r="B5" s="49">
        <v>0.46543400000000001</v>
      </c>
      <c r="C5">
        <v>1.1632100000000001</v>
      </c>
      <c r="D5">
        <v>0</v>
      </c>
      <c r="E5" t="s">
        <v>2562</v>
      </c>
      <c r="F5" s="49">
        <f t="shared" si="3"/>
        <v>4</v>
      </c>
      <c r="G5" s="71" t="s">
        <v>210</v>
      </c>
      <c r="H5" s="23">
        <f>IF(ISERROR(H3-H2)=FALSE,H3-H2,0)</f>
        <v>2.1280000000000077E-2</v>
      </c>
      <c r="J5" s="49">
        <f t="shared" si="0"/>
        <v>5.0143000000000004</v>
      </c>
      <c r="K5" s="49">
        <f t="shared" si="1"/>
        <v>46.543399999999998</v>
      </c>
      <c r="L5" s="49">
        <f t="shared" si="2"/>
        <v>9.2821330993358977</v>
      </c>
    </row>
    <row r="6" spans="1:12">
      <c r="A6" s="49">
        <v>0.49939099999999997</v>
      </c>
      <c r="B6" s="49">
        <v>0.48250900000000002</v>
      </c>
      <c r="C6">
        <v>1.5663400000000001</v>
      </c>
      <c r="D6">
        <v>0</v>
      </c>
      <c r="E6" t="s">
        <v>2563</v>
      </c>
      <c r="F6" s="49">
        <f t="shared" si="3"/>
        <v>5</v>
      </c>
      <c r="G6" s="71" t="s">
        <v>211</v>
      </c>
      <c r="H6" s="23">
        <f>IF(H4&lt;&gt;0,H5/H4,0)</f>
        <v>1.5317617419470991E-2</v>
      </c>
      <c r="J6" s="49">
        <f t="shared" si="0"/>
        <v>4.9939099999999996</v>
      </c>
      <c r="K6" s="49">
        <f t="shared" si="1"/>
        <v>48.250900000000001</v>
      </c>
      <c r="L6" s="49">
        <f t="shared" si="2"/>
        <v>9.6619482529721203</v>
      </c>
    </row>
    <row r="7" spans="1:12">
      <c r="A7" s="49">
        <v>0.49712000000000001</v>
      </c>
      <c r="B7" s="49">
        <v>0.50070499999999996</v>
      </c>
      <c r="C7">
        <v>1.9724900000000001</v>
      </c>
      <c r="D7">
        <v>0</v>
      </c>
      <c r="E7" t="s">
        <v>2564</v>
      </c>
      <c r="F7" s="49">
        <f t="shared" si="3"/>
        <v>6</v>
      </c>
      <c r="G7" s="71" t="s">
        <v>212</v>
      </c>
      <c r="H7" s="23">
        <f>DEGREES(ATAN(H6))</f>
        <v>0.87756620034751653</v>
      </c>
      <c r="J7" s="49">
        <f t="shared" si="0"/>
        <v>4.9711999999999996</v>
      </c>
      <c r="K7" s="49">
        <f t="shared" si="1"/>
        <v>50.070499999999996</v>
      </c>
      <c r="L7" s="49">
        <f t="shared" si="2"/>
        <v>10.072115384615385</v>
      </c>
    </row>
    <row r="8" spans="1:12">
      <c r="A8" s="49">
        <v>0.49259199999999997</v>
      </c>
      <c r="B8" s="49">
        <v>0.50546800000000003</v>
      </c>
      <c r="C8">
        <v>2.4065699999999999</v>
      </c>
      <c r="D8">
        <v>0</v>
      </c>
      <c r="E8" t="s">
        <v>2565</v>
      </c>
      <c r="F8" s="49">
        <f t="shared" si="3"/>
        <v>7</v>
      </c>
      <c r="G8" s="71" t="s">
        <v>213</v>
      </c>
      <c r="H8" s="72">
        <v>0.1</v>
      </c>
      <c r="J8" s="49">
        <f t="shared" si="0"/>
        <v>4.9259199999999996</v>
      </c>
      <c r="K8" s="49">
        <f t="shared" si="1"/>
        <v>50.546800000000005</v>
      </c>
      <c r="L8" s="49">
        <f t="shared" si="2"/>
        <v>10.261392795660507</v>
      </c>
    </row>
    <row r="9" spans="1:12">
      <c r="A9" s="49">
        <v>0.487562</v>
      </c>
      <c r="B9" s="49">
        <v>0.50970899999999997</v>
      </c>
      <c r="C9">
        <v>2.7986</v>
      </c>
      <c r="D9">
        <v>0</v>
      </c>
      <c r="E9" t="s">
        <v>2566</v>
      </c>
      <c r="F9" s="49">
        <f t="shared" si="3"/>
        <v>8</v>
      </c>
      <c r="G9" s="71" t="s">
        <v>214</v>
      </c>
      <c r="H9" s="72">
        <v>0.9</v>
      </c>
      <c r="J9" s="49">
        <f t="shared" si="0"/>
        <v>4.8756199999999996</v>
      </c>
      <c r="K9" s="49">
        <f t="shared" si="1"/>
        <v>50.9709</v>
      </c>
      <c r="L9" s="49">
        <f t="shared" si="2"/>
        <v>10.454239665929668</v>
      </c>
    </row>
    <row r="10" spans="1:12">
      <c r="A10" s="49">
        <v>0.48300999999999999</v>
      </c>
      <c r="B10" s="49">
        <v>0.51265499999999997</v>
      </c>
      <c r="C10">
        <v>3.2071999999999998</v>
      </c>
      <c r="D10">
        <v>0</v>
      </c>
      <c r="E10" t="s">
        <v>2567</v>
      </c>
      <c r="F10" s="49">
        <f t="shared" si="3"/>
        <v>9</v>
      </c>
      <c r="G10" t="s">
        <v>215</v>
      </c>
      <c r="J10" s="49">
        <f t="shared" si="0"/>
        <v>4.8300999999999998</v>
      </c>
      <c r="K10" s="49">
        <f t="shared" si="1"/>
        <v>51.265499999999996</v>
      </c>
      <c r="L10" s="49">
        <f t="shared" si="2"/>
        <v>10.613755408790707</v>
      </c>
    </row>
    <row r="11" spans="1:12">
      <c r="A11" s="49">
        <v>0.47876400000000002</v>
      </c>
      <c r="B11" s="49">
        <v>0.51585599999999998</v>
      </c>
      <c r="C11">
        <v>3.58934</v>
      </c>
      <c r="D11">
        <v>0</v>
      </c>
      <c r="E11" t="s">
        <v>2568</v>
      </c>
      <c r="F11" s="49">
        <f t="shared" si="3"/>
        <v>10</v>
      </c>
      <c r="G11" s="71" t="s">
        <v>216</v>
      </c>
      <c r="H11" s="73">
        <f>MIN(B2:B1000)</f>
        <v>0.42298200000000002</v>
      </c>
      <c r="J11" s="49">
        <f t="shared" si="0"/>
        <v>4.7876400000000006</v>
      </c>
      <c r="K11" s="49">
        <f t="shared" si="1"/>
        <v>51.585599999999999</v>
      </c>
      <c r="L11" s="49">
        <f t="shared" si="2"/>
        <v>10.774744968293353</v>
      </c>
    </row>
    <row r="12" spans="1:12">
      <c r="A12" s="49">
        <v>0.47525000000000001</v>
      </c>
      <c r="B12" s="49">
        <v>0.51744699999999999</v>
      </c>
      <c r="C12">
        <v>4.0047300000000003</v>
      </c>
      <c r="D12">
        <v>0</v>
      </c>
      <c r="E12" t="s">
        <v>2569</v>
      </c>
      <c r="F12" s="49">
        <f t="shared" si="3"/>
        <v>11</v>
      </c>
      <c r="G12" s="71" t="s">
        <v>218</v>
      </c>
      <c r="H12" s="73">
        <f>MAX(B2:B1000)</f>
        <v>0.53803599999999996</v>
      </c>
      <c r="J12" s="49">
        <f t="shared" si="0"/>
        <v>4.7525000000000004</v>
      </c>
      <c r="K12" s="49">
        <f t="shared" si="1"/>
        <v>51.744700000000002</v>
      </c>
      <c r="L12" s="49">
        <f t="shared" si="2"/>
        <v>10.887890583903209</v>
      </c>
    </row>
    <row r="13" spans="1:12">
      <c r="A13" s="49">
        <v>0.47237899999999999</v>
      </c>
      <c r="B13" s="49">
        <v>0.51732199999999995</v>
      </c>
      <c r="C13">
        <v>4.4208499999999997</v>
      </c>
      <c r="D13">
        <v>0</v>
      </c>
      <c r="E13" t="s">
        <v>2570</v>
      </c>
      <c r="F13" s="49">
        <f t="shared" si="3"/>
        <v>12</v>
      </c>
      <c r="G13" s="71" t="s">
        <v>220</v>
      </c>
      <c r="H13">
        <f>MATCH($H$11,B2:B1000,0)</f>
        <v>1</v>
      </c>
      <c r="J13" s="49">
        <f t="shared" si="0"/>
        <v>4.7237900000000002</v>
      </c>
      <c r="K13" s="49">
        <f t="shared" si="1"/>
        <v>51.732199999999992</v>
      </c>
      <c r="L13" s="49">
        <f t="shared" si="2"/>
        <v>10.951418246789123</v>
      </c>
    </row>
    <row r="14" spans="1:12">
      <c r="A14" s="49">
        <v>0.46962199999999998</v>
      </c>
      <c r="B14" s="49">
        <v>0.51702000000000004</v>
      </c>
      <c r="C14">
        <v>4.8132700000000002</v>
      </c>
      <c r="D14">
        <v>0</v>
      </c>
      <c r="E14" t="s">
        <v>2571</v>
      </c>
      <c r="F14" s="49">
        <f t="shared" si="3"/>
        <v>13</v>
      </c>
      <c r="G14" s="71" t="s">
        <v>221</v>
      </c>
      <c r="H14">
        <f>MATCH($H$12,B2:B1000,0)</f>
        <v>83</v>
      </c>
      <c r="J14" s="49">
        <f t="shared" si="0"/>
        <v>4.6962200000000003</v>
      </c>
      <c r="K14" s="49">
        <f t="shared" si="1"/>
        <v>51.702000000000005</v>
      </c>
      <c r="L14" s="49">
        <f t="shared" si="2"/>
        <v>11.009279803757064</v>
      </c>
    </row>
    <row r="15" spans="1:12">
      <c r="A15" s="49">
        <v>0.46687099999999998</v>
      </c>
      <c r="B15" s="49">
        <v>0.51722800000000002</v>
      </c>
      <c r="C15">
        <v>5.2289700000000003</v>
      </c>
      <c r="D15">
        <v>0</v>
      </c>
      <c r="E15" t="s">
        <v>2572</v>
      </c>
      <c r="F15" s="49">
        <f t="shared" si="3"/>
        <v>14</v>
      </c>
      <c r="G15">
        <f>LOOKUP($H13,F2:F1000,A2:A1000)</f>
        <v>0.50548700000000002</v>
      </c>
      <c r="H15">
        <f>LOOKUP($H13,F2:F1000,B2:B1000)</f>
        <v>0.42298200000000002</v>
      </c>
      <c r="J15" s="49">
        <f t="shared" si="0"/>
        <v>4.6687099999999999</v>
      </c>
      <c r="K15" s="49">
        <f t="shared" si="1"/>
        <v>51.722799999999999</v>
      </c>
      <c r="L15" s="49">
        <f t="shared" si="2"/>
        <v>11.078606295957556</v>
      </c>
    </row>
    <row r="16" spans="1:12">
      <c r="A16" s="49">
        <v>0.46410099999999999</v>
      </c>
      <c r="B16" s="49">
        <v>0.51754999999999995</v>
      </c>
      <c r="C16">
        <v>5.6251300000000004</v>
      </c>
      <c r="D16">
        <v>0</v>
      </c>
      <c r="E16" t="s">
        <v>2573</v>
      </c>
      <c r="F16" s="49">
        <f t="shared" si="3"/>
        <v>15</v>
      </c>
      <c r="G16">
        <f>LOOKUP($H14,F2:F1000,A2:A1000)</f>
        <v>0.63283400000000001</v>
      </c>
      <c r="H16">
        <f>LOOKUP($H14,F2:F1000,B2:B1000)</f>
        <v>0.53803599999999996</v>
      </c>
      <c r="J16" s="49">
        <f t="shared" si="0"/>
        <v>4.6410099999999996</v>
      </c>
      <c r="K16" s="49">
        <f t="shared" si="1"/>
        <v>51.754999999999995</v>
      </c>
      <c r="L16" s="49">
        <f t="shared" si="2"/>
        <v>11.151667417221683</v>
      </c>
    </row>
    <row r="17" spans="1:12">
      <c r="A17" s="49">
        <v>0.46112199999999998</v>
      </c>
      <c r="B17" s="49">
        <v>0.518737</v>
      </c>
      <c r="C17">
        <v>6.03362</v>
      </c>
      <c r="D17">
        <v>0</v>
      </c>
      <c r="E17" t="s">
        <v>2574</v>
      </c>
      <c r="F17" s="49">
        <f t="shared" si="3"/>
        <v>16</v>
      </c>
      <c r="J17" s="49">
        <f t="shared" si="0"/>
        <v>4.6112199999999994</v>
      </c>
      <c r="K17" s="49">
        <f t="shared" si="1"/>
        <v>51.873699999999999</v>
      </c>
      <c r="L17" s="49">
        <f t="shared" si="2"/>
        <v>11.2494524225693</v>
      </c>
    </row>
    <row r="18" spans="1:12">
      <c r="A18" s="49">
        <v>0.45822400000000002</v>
      </c>
      <c r="B18" s="49">
        <v>0.52062399999999998</v>
      </c>
      <c r="C18">
        <v>6.4494100000000003</v>
      </c>
      <c r="D18">
        <v>0</v>
      </c>
      <c r="E18" t="s">
        <v>2575</v>
      </c>
      <c r="F18" s="49">
        <f t="shared" si="3"/>
        <v>17</v>
      </c>
      <c r="J18" s="49">
        <f t="shared" si="0"/>
        <v>4.5822400000000005</v>
      </c>
      <c r="K18" s="49">
        <f t="shared" si="1"/>
        <v>52.062399999999997</v>
      </c>
      <c r="L18" s="49">
        <f t="shared" si="2"/>
        <v>11.361779391738537</v>
      </c>
    </row>
    <row r="19" spans="1:12">
      <c r="A19" s="49">
        <v>0.45591100000000001</v>
      </c>
      <c r="B19" s="49">
        <v>0.52185599999999999</v>
      </c>
      <c r="C19">
        <v>6.8467599999999997</v>
      </c>
      <c r="D19">
        <v>0</v>
      </c>
      <c r="E19" t="s">
        <v>2576</v>
      </c>
      <c r="F19" s="49">
        <f t="shared" si="3"/>
        <v>18</v>
      </c>
      <c r="J19" s="49">
        <f t="shared" si="0"/>
        <v>4.5591100000000004</v>
      </c>
      <c r="K19" s="49">
        <f t="shared" si="1"/>
        <v>52.185600000000001</v>
      </c>
      <c r="L19" s="49">
        <f t="shared" si="2"/>
        <v>11.446444591159239</v>
      </c>
    </row>
    <row r="20" spans="1:12">
      <c r="A20" s="49">
        <v>0.45419700000000002</v>
      </c>
      <c r="B20" s="49">
        <v>0.52188800000000002</v>
      </c>
      <c r="C20">
        <v>7.2560399999999996</v>
      </c>
      <c r="D20">
        <v>0</v>
      </c>
      <c r="E20" t="s">
        <v>2577</v>
      </c>
      <c r="F20" s="49">
        <f t="shared" si="3"/>
        <v>19</v>
      </c>
      <c r="J20" s="49">
        <f t="shared" si="0"/>
        <v>4.5419700000000001</v>
      </c>
      <c r="K20" s="49">
        <f t="shared" si="1"/>
        <v>52.188800000000001</v>
      </c>
      <c r="L20" s="49">
        <f t="shared" si="2"/>
        <v>11.490344498092238</v>
      </c>
    </row>
    <row r="21" spans="1:12">
      <c r="A21" s="49">
        <v>0.45293</v>
      </c>
      <c r="B21" s="49">
        <v>0.52125699999999997</v>
      </c>
      <c r="C21">
        <v>7.6818</v>
      </c>
      <c r="D21">
        <v>0</v>
      </c>
      <c r="E21" t="s">
        <v>2578</v>
      </c>
      <c r="F21" s="49">
        <f t="shared" si="3"/>
        <v>20</v>
      </c>
      <c r="J21" s="49">
        <f t="shared" si="0"/>
        <v>4.5293000000000001</v>
      </c>
      <c r="K21" s="49">
        <f t="shared" si="1"/>
        <v>52.125699999999995</v>
      </c>
      <c r="L21" s="49">
        <f t="shared" si="2"/>
        <v>11.508555405912611</v>
      </c>
    </row>
    <row r="22" spans="1:12">
      <c r="A22" s="49">
        <v>0.452293</v>
      </c>
      <c r="B22" s="49">
        <v>0.52039400000000002</v>
      </c>
      <c r="C22">
        <v>8.0710899999999999</v>
      </c>
      <c r="D22">
        <v>0</v>
      </c>
      <c r="E22" t="s">
        <v>2579</v>
      </c>
      <c r="F22" s="49">
        <f t="shared" si="3"/>
        <v>21</v>
      </c>
      <c r="J22" s="49">
        <f t="shared" si="0"/>
        <v>4.5229299999999997</v>
      </c>
      <c r="K22" s="49">
        <f t="shared" si="1"/>
        <v>52.039400000000001</v>
      </c>
      <c r="L22" s="49">
        <f t="shared" si="2"/>
        <v>11.505683262840682</v>
      </c>
    </row>
    <row r="23" spans="1:12">
      <c r="A23" s="49">
        <v>0.45197799999999999</v>
      </c>
      <c r="B23" s="49">
        <v>0.51974699999999996</v>
      </c>
      <c r="C23">
        <v>8.4817099999999996</v>
      </c>
      <c r="D23">
        <v>0</v>
      </c>
      <c r="E23" t="s">
        <v>2580</v>
      </c>
      <c r="F23" s="49">
        <f t="shared" si="3"/>
        <v>22</v>
      </c>
      <c r="J23" s="49">
        <f t="shared" si="0"/>
        <v>4.5197799999999999</v>
      </c>
      <c r="K23" s="49">
        <f t="shared" si="1"/>
        <v>51.974699999999999</v>
      </c>
      <c r="L23" s="49">
        <f t="shared" si="2"/>
        <v>11.499387138312041</v>
      </c>
    </row>
    <row r="24" spans="1:12">
      <c r="A24" s="49">
        <v>0.45202199999999998</v>
      </c>
      <c r="B24" s="49">
        <v>0.51877300000000004</v>
      </c>
      <c r="C24">
        <v>8.9045100000000001</v>
      </c>
      <c r="D24">
        <v>0</v>
      </c>
      <c r="E24" t="s">
        <v>2581</v>
      </c>
      <c r="F24" s="49">
        <f t="shared" si="3"/>
        <v>23</v>
      </c>
      <c r="G24" t="s">
        <v>245</v>
      </c>
      <c r="H24">
        <f>COUNT(A2:A2000)</f>
        <v>99</v>
      </c>
      <c r="J24" s="49">
        <f t="shared" si="0"/>
        <v>4.5202200000000001</v>
      </c>
      <c r="K24" s="49">
        <f t="shared" si="1"/>
        <v>51.877300000000005</v>
      </c>
      <c r="L24" s="49">
        <f t="shared" si="2"/>
        <v>11.476720159638248</v>
      </c>
    </row>
    <row r="25" spans="1:12">
      <c r="A25" s="49">
        <v>0.452766</v>
      </c>
      <c r="B25" s="49">
        <v>0.51679200000000003</v>
      </c>
      <c r="C25">
        <v>9.2819299999999991</v>
      </c>
      <c r="D25">
        <v>0</v>
      </c>
      <c r="E25" t="s">
        <v>2582</v>
      </c>
      <c r="F25" s="49">
        <f t="shared" si="3"/>
        <v>24</v>
      </c>
      <c r="J25" s="49">
        <f t="shared" si="0"/>
        <v>4.52766</v>
      </c>
      <c r="K25" s="49">
        <f t="shared" si="1"/>
        <v>51.679200000000002</v>
      </c>
      <c r="L25" s="49">
        <f t="shared" si="2"/>
        <v>11.414107949801885</v>
      </c>
    </row>
    <row r="26" spans="1:12">
      <c r="A26" s="49">
        <v>0.45385999999999999</v>
      </c>
      <c r="B26" s="49">
        <v>0.51529100000000005</v>
      </c>
      <c r="C26">
        <v>9.7039500000000007</v>
      </c>
      <c r="D26">
        <v>0</v>
      </c>
      <c r="E26" t="s">
        <v>2583</v>
      </c>
      <c r="F26" s="49">
        <f t="shared" si="3"/>
        <v>25</v>
      </c>
      <c r="J26" s="49">
        <f t="shared" si="0"/>
        <v>4.5385999999999997</v>
      </c>
      <c r="K26" s="49">
        <f t="shared" si="1"/>
        <v>51.529100000000007</v>
      </c>
      <c r="L26" s="49">
        <f t="shared" si="2"/>
        <v>11.353523112854186</v>
      </c>
    </row>
    <row r="27" spans="1:12">
      <c r="A27" s="49">
        <v>0.45513500000000001</v>
      </c>
      <c r="B27" s="49">
        <v>0.51369600000000004</v>
      </c>
      <c r="C27">
        <v>10.098699999999999</v>
      </c>
      <c r="D27">
        <v>0</v>
      </c>
      <c r="E27" t="s">
        <v>2584</v>
      </c>
      <c r="F27" s="49">
        <f t="shared" si="3"/>
        <v>26</v>
      </c>
      <c r="J27" s="49">
        <f t="shared" si="0"/>
        <v>4.5513500000000002</v>
      </c>
      <c r="K27" s="49">
        <f t="shared" si="1"/>
        <v>51.369600000000005</v>
      </c>
      <c r="L27" s="49">
        <f t="shared" si="2"/>
        <v>11.286673184879213</v>
      </c>
    </row>
    <row r="28" spans="1:12">
      <c r="A28" s="49">
        <v>0.456982</v>
      </c>
      <c r="B28" s="49">
        <v>0.511069</v>
      </c>
      <c r="C28">
        <v>10.508100000000001</v>
      </c>
      <c r="D28">
        <v>0</v>
      </c>
      <c r="E28" t="s">
        <v>2585</v>
      </c>
      <c r="F28" s="49">
        <f t="shared" si="3"/>
        <v>27</v>
      </c>
      <c r="J28" s="49">
        <f t="shared" si="0"/>
        <v>4.56982</v>
      </c>
      <c r="K28" s="49">
        <f t="shared" si="1"/>
        <v>51.106899999999996</v>
      </c>
      <c r="L28" s="49">
        <f t="shared" si="2"/>
        <v>11.183569593550731</v>
      </c>
    </row>
    <row r="29" spans="1:12">
      <c r="A29" s="49">
        <v>0.45962799999999998</v>
      </c>
      <c r="B29" s="49">
        <v>0.50761500000000004</v>
      </c>
      <c r="C29">
        <v>10.9009</v>
      </c>
      <c r="D29">
        <v>0</v>
      </c>
      <c r="E29" t="s">
        <v>2586</v>
      </c>
      <c r="F29" s="49">
        <f t="shared" si="3"/>
        <v>28</v>
      </c>
      <c r="J29" s="49">
        <f t="shared" si="0"/>
        <v>4.5962800000000001</v>
      </c>
      <c r="K29" s="49">
        <f t="shared" si="1"/>
        <v>50.761500000000005</v>
      </c>
      <c r="L29" s="49">
        <f t="shared" si="2"/>
        <v>11.044039962752487</v>
      </c>
    </row>
    <row r="30" spans="1:12">
      <c r="A30" s="49">
        <v>0.46287299999999998</v>
      </c>
      <c r="B30" s="49">
        <v>0.50389799999999996</v>
      </c>
      <c r="C30">
        <v>11.315799999999999</v>
      </c>
      <c r="D30">
        <v>0</v>
      </c>
      <c r="E30" t="s">
        <v>2587</v>
      </c>
      <c r="F30" s="49">
        <f t="shared" si="3"/>
        <v>29</v>
      </c>
      <c r="J30" s="49">
        <f t="shared" si="0"/>
        <v>4.62873</v>
      </c>
      <c r="K30" s="49">
        <f t="shared" si="1"/>
        <v>50.389799999999994</v>
      </c>
      <c r="L30" s="49">
        <f t="shared" si="2"/>
        <v>10.886312228192182</v>
      </c>
    </row>
    <row r="31" spans="1:12">
      <c r="A31" s="49">
        <v>0.466528</v>
      </c>
      <c r="B31" s="49">
        <v>0.50057700000000005</v>
      </c>
      <c r="C31">
        <v>11.7156</v>
      </c>
      <c r="D31">
        <v>0</v>
      </c>
      <c r="E31" t="s">
        <v>2588</v>
      </c>
      <c r="F31" s="49">
        <f t="shared" si="3"/>
        <v>30</v>
      </c>
      <c r="J31" s="49">
        <f t="shared" si="0"/>
        <v>4.6652800000000001</v>
      </c>
      <c r="K31" s="49">
        <f t="shared" si="1"/>
        <v>50.057700000000004</v>
      </c>
      <c r="L31" s="49">
        <f t="shared" si="2"/>
        <v>10.729838294807601</v>
      </c>
    </row>
    <row r="32" spans="1:12">
      <c r="A32" s="49">
        <v>0.47091100000000002</v>
      </c>
      <c r="B32" s="49">
        <v>0.496471</v>
      </c>
      <c r="C32">
        <v>12.1409</v>
      </c>
      <c r="D32">
        <v>0</v>
      </c>
      <c r="E32" t="s">
        <v>2589</v>
      </c>
      <c r="F32" s="49">
        <f t="shared" si="3"/>
        <v>31</v>
      </c>
      <c r="J32" s="49">
        <f t="shared" si="0"/>
        <v>4.7091099999999999</v>
      </c>
      <c r="K32" s="49">
        <f t="shared" si="1"/>
        <v>49.647100000000002</v>
      </c>
      <c r="L32" s="49">
        <f t="shared" si="2"/>
        <v>10.542777722329697</v>
      </c>
    </row>
    <row r="33" spans="1:12">
      <c r="A33" s="49">
        <v>0.47564400000000001</v>
      </c>
      <c r="B33" s="49">
        <v>0.49243500000000001</v>
      </c>
      <c r="C33">
        <v>12.5343</v>
      </c>
      <c r="D33">
        <v>0</v>
      </c>
      <c r="E33" t="s">
        <v>2590</v>
      </c>
      <c r="F33" s="49">
        <f t="shared" si="3"/>
        <v>32</v>
      </c>
      <c r="J33" s="49">
        <f t="shared" si="0"/>
        <v>4.7564400000000004</v>
      </c>
      <c r="K33" s="49">
        <f t="shared" si="1"/>
        <v>49.243500000000004</v>
      </c>
      <c r="L33" s="49">
        <f t="shared" si="2"/>
        <v>10.353016121300804</v>
      </c>
    </row>
    <row r="34" spans="1:12">
      <c r="A34" s="49">
        <v>0.48094500000000001</v>
      </c>
      <c r="B34" s="49">
        <v>0.48684899999999998</v>
      </c>
      <c r="C34">
        <v>12.954700000000001</v>
      </c>
      <c r="D34">
        <v>0</v>
      </c>
      <c r="E34" t="s">
        <v>2591</v>
      </c>
      <c r="F34" s="49">
        <f t="shared" si="3"/>
        <v>33</v>
      </c>
      <c r="J34" s="49">
        <f t="shared" si="0"/>
        <v>4.80945</v>
      </c>
      <c r="K34" s="49">
        <f t="shared" si="1"/>
        <v>48.684899999999999</v>
      </c>
      <c r="L34" s="49">
        <f t="shared" si="2"/>
        <v>10.122758319558368</v>
      </c>
    </row>
    <row r="35" spans="1:12">
      <c r="A35" s="49">
        <v>0.48465200000000003</v>
      </c>
      <c r="B35" s="49">
        <v>0.48345100000000002</v>
      </c>
      <c r="C35">
        <v>13.3498</v>
      </c>
      <c r="D35">
        <v>0</v>
      </c>
      <c r="E35" t="s">
        <v>2592</v>
      </c>
      <c r="F35" s="49">
        <f t="shared" si="3"/>
        <v>34</v>
      </c>
      <c r="J35" s="49">
        <f t="shared" si="0"/>
        <v>4.8465199999999999</v>
      </c>
      <c r="K35" s="49">
        <f t="shared" si="1"/>
        <v>48.345100000000002</v>
      </c>
      <c r="L35" s="49">
        <f t="shared" si="2"/>
        <v>9.9752193326345502</v>
      </c>
    </row>
    <row r="36" spans="1:12">
      <c r="A36" s="49">
        <v>0.49315300000000001</v>
      </c>
      <c r="B36" s="49">
        <v>0.47266399999999997</v>
      </c>
      <c r="C36">
        <v>13.7507</v>
      </c>
      <c r="D36">
        <v>0</v>
      </c>
      <c r="E36" t="s">
        <v>2593</v>
      </c>
      <c r="F36" s="49">
        <f t="shared" si="3"/>
        <v>35</v>
      </c>
      <c r="J36" s="49">
        <f t="shared" si="0"/>
        <v>4.9315300000000004</v>
      </c>
      <c r="K36" s="49">
        <f t="shared" si="1"/>
        <v>47.266399999999997</v>
      </c>
      <c r="L36" s="49">
        <f t="shared" si="2"/>
        <v>9.5845305615093075</v>
      </c>
    </row>
    <row r="37" spans="1:12">
      <c r="A37" s="49">
        <v>0.50006300000000004</v>
      </c>
      <c r="B37" s="49">
        <v>0.464005</v>
      </c>
      <c r="C37">
        <v>14.156700000000001</v>
      </c>
      <c r="D37">
        <v>0</v>
      </c>
      <c r="E37" t="s">
        <v>2594</v>
      </c>
      <c r="F37" s="49">
        <f t="shared" si="3"/>
        <v>36</v>
      </c>
      <c r="J37" s="49">
        <f t="shared" si="0"/>
        <v>5.0006300000000001</v>
      </c>
      <c r="K37" s="49">
        <f t="shared" si="1"/>
        <v>46.400500000000001</v>
      </c>
      <c r="L37" s="49">
        <f t="shared" si="2"/>
        <v>9.2789308547123071</v>
      </c>
    </row>
    <row r="38" spans="1:12">
      <c r="A38" s="49">
        <v>0.50736300000000001</v>
      </c>
      <c r="B38" s="49">
        <v>0.454625</v>
      </c>
      <c r="C38">
        <v>14.5595</v>
      </c>
      <c r="D38">
        <v>0</v>
      </c>
      <c r="E38" t="s">
        <v>2595</v>
      </c>
      <c r="F38" s="49">
        <f t="shared" si="3"/>
        <v>37</v>
      </c>
      <c r="J38" s="49">
        <f t="shared" si="0"/>
        <v>5.0736299999999996</v>
      </c>
      <c r="K38" s="49">
        <f t="shared" si="1"/>
        <v>45.462499999999999</v>
      </c>
      <c r="L38" s="49">
        <f t="shared" si="2"/>
        <v>8.9605469850974551</v>
      </c>
    </row>
    <row r="39" spans="1:12">
      <c r="A39" s="49">
        <v>0.51490499999999995</v>
      </c>
      <c r="B39" s="49">
        <v>0.44628200000000001</v>
      </c>
      <c r="C39">
        <v>14.990399999999999</v>
      </c>
      <c r="D39">
        <v>0</v>
      </c>
      <c r="E39" t="s">
        <v>2596</v>
      </c>
      <c r="F39" s="49">
        <f t="shared" si="3"/>
        <v>38</v>
      </c>
      <c r="J39" s="49">
        <f t="shared" si="0"/>
        <v>5.149049999999999</v>
      </c>
      <c r="K39" s="49">
        <f t="shared" si="1"/>
        <v>44.6282</v>
      </c>
      <c r="L39" s="49">
        <f t="shared" si="2"/>
        <v>8.667268719472526</v>
      </c>
    </row>
    <row r="40" spans="1:12">
      <c r="A40" s="49">
        <v>0.522729</v>
      </c>
      <c r="B40" s="49">
        <v>0.43914700000000001</v>
      </c>
      <c r="C40">
        <v>15.381600000000001</v>
      </c>
      <c r="D40">
        <v>0</v>
      </c>
      <c r="E40" t="s">
        <v>2597</v>
      </c>
      <c r="F40" s="49">
        <f t="shared" si="3"/>
        <v>39</v>
      </c>
      <c r="J40" s="49">
        <f t="shared" si="0"/>
        <v>5.22729</v>
      </c>
      <c r="K40" s="49">
        <f t="shared" si="1"/>
        <v>43.914700000000003</v>
      </c>
      <c r="L40" s="49">
        <f t="shared" si="2"/>
        <v>8.4010452835025422</v>
      </c>
    </row>
    <row r="41" spans="1:12">
      <c r="A41" s="49">
        <v>0.53086599999999995</v>
      </c>
      <c r="B41" s="49">
        <v>0.433805</v>
      </c>
      <c r="C41">
        <v>15.8009</v>
      </c>
      <c r="D41">
        <v>0</v>
      </c>
      <c r="E41" t="s">
        <v>2598</v>
      </c>
      <c r="F41" s="49">
        <f t="shared" si="3"/>
        <v>40</v>
      </c>
      <c r="J41" s="49">
        <f t="shared" si="0"/>
        <v>5.3086599999999997</v>
      </c>
      <c r="K41" s="49">
        <f t="shared" si="1"/>
        <v>43.380499999999998</v>
      </c>
      <c r="L41" s="49">
        <f t="shared" si="2"/>
        <v>8.1716478358003712</v>
      </c>
    </row>
    <row r="42" spans="1:12">
      <c r="A42" s="49">
        <v>0.53887600000000002</v>
      </c>
      <c r="B42" s="49">
        <v>0.43163400000000002</v>
      </c>
      <c r="C42">
        <v>16.202100000000002</v>
      </c>
      <c r="D42">
        <v>0</v>
      </c>
      <c r="E42" t="s">
        <v>2599</v>
      </c>
      <c r="F42" s="49">
        <f t="shared" si="3"/>
        <v>41</v>
      </c>
      <c r="J42" s="49">
        <f t="shared" si="0"/>
        <v>5.3887600000000004</v>
      </c>
      <c r="K42" s="49">
        <f t="shared" si="1"/>
        <v>43.163400000000003</v>
      </c>
      <c r="L42" s="49">
        <f t="shared" si="2"/>
        <v>8.009894669645707</v>
      </c>
    </row>
    <row r="43" spans="1:12">
      <c r="A43" s="49">
        <v>0.54664800000000002</v>
      </c>
      <c r="B43" s="49">
        <v>0.432251</v>
      </c>
      <c r="C43">
        <v>16.619700000000002</v>
      </c>
      <c r="D43">
        <v>0</v>
      </c>
      <c r="E43" t="s">
        <v>2600</v>
      </c>
      <c r="F43" s="49">
        <f t="shared" si="3"/>
        <v>42</v>
      </c>
      <c r="J43" s="49">
        <f t="shared" si="0"/>
        <v>5.4664800000000007</v>
      </c>
      <c r="K43" s="49">
        <f t="shared" si="1"/>
        <v>43.225099999999998</v>
      </c>
      <c r="L43" s="49">
        <f t="shared" si="2"/>
        <v>7.907300493187571</v>
      </c>
    </row>
    <row r="44" spans="1:12">
      <c r="A44" s="49">
        <v>0.55466199999999999</v>
      </c>
      <c r="B44" s="49">
        <v>0.43243999999999999</v>
      </c>
      <c r="C44">
        <v>16.995899999999999</v>
      </c>
      <c r="D44">
        <v>0</v>
      </c>
      <c r="E44" t="s">
        <v>2601</v>
      </c>
      <c r="F44" s="49">
        <f t="shared" si="3"/>
        <v>43</v>
      </c>
      <c r="J44" s="49">
        <f t="shared" si="0"/>
        <v>5.5466199999999999</v>
      </c>
      <c r="K44" s="49">
        <f t="shared" si="1"/>
        <v>43.244</v>
      </c>
      <c r="L44" s="49">
        <f t="shared" si="2"/>
        <v>7.7964598259841127</v>
      </c>
    </row>
    <row r="45" spans="1:12">
      <c r="A45" s="49">
        <v>0.56230599999999997</v>
      </c>
      <c r="B45" s="49">
        <v>0.43477199999999999</v>
      </c>
      <c r="C45">
        <v>17.420400000000001</v>
      </c>
      <c r="D45">
        <v>0</v>
      </c>
      <c r="E45" t="s">
        <v>2602</v>
      </c>
      <c r="F45" s="49">
        <f t="shared" si="3"/>
        <v>44</v>
      </c>
      <c r="J45" s="49">
        <f t="shared" si="0"/>
        <v>5.6230599999999997</v>
      </c>
      <c r="K45" s="49">
        <f t="shared" si="1"/>
        <v>43.477199999999996</v>
      </c>
      <c r="L45" s="49">
        <f t="shared" si="2"/>
        <v>7.7319466624933755</v>
      </c>
    </row>
    <row r="46" spans="1:12">
      <c r="A46" s="49">
        <v>0.56957899999999995</v>
      </c>
      <c r="B46" s="49">
        <v>0.43810700000000002</v>
      </c>
      <c r="C46">
        <v>17.8245</v>
      </c>
      <c r="D46">
        <v>0</v>
      </c>
      <c r="E46" t="s">
        <v>2603</v>
      </c>
      <c r="F46" s="49">
        <f t="shared" si="3"/>
        <v>45</v>
      </c>
      <c r="J46" s="49">
        <f t="shared" si="0"/>
        <v>5.6957899999999997</v>
      </c>
      <c r="K46" s="49">
        <f t="shared" si="1"/>
        <v>43.810700000000004</v>
      </c>
      <c r="L46" s="49">
        <f t="shared" si="2"/>
        <v>7.6917688327694673</v>
      </c>
    </row>
    <row r="47" spans="1:12">
      <c r="A47" s="49">
        <v>0.57616599999999996</v>
      </c>
      <c r="B47" s="49">
        <v>0.44276599999999999</v>
      </c>
      <c r="C47">
        <v>18.230499999999999</v>
      </c>
      <c r="D47">
        <v>0</v>
      </c>
      <c r="E47" t="s">
        <v>2604</v>
      </c>
      <c r="F47" s="49">
        <f t="shared" si="3"/>
        <v>46</v>
      </c>
      <c r="J47" s="49">
        <f t="shared" si="0"/>
        <v>5.7616599999999991</v>
      </c>
      <c r="K47" s="49">
        <f t="shared" si="1"/>
        <v>44.276600000000002</v>
      </c>
      <c r="L47" s="49">
        <f t="shared" si="2"/>
        <v>7.6846950358056549</v>
      </c>
    </row>
    <row r="48" spans="1:12">
      <c r="A48" s="49">
        <v>0.58217300000000005</v>
      </c>
      <c r="B48" s="49">
        <v>0.44895699999999999</v>
      </c>
      <c r="C48">
        <v>18.629799999999999</v>
      </c>
      <c r="D48">
        <v>0</v>
      </c>
      <c r="E48" t="s">
        <v>2605</v>
      </c>
      <c r="F48" s="49">
        <f t="shared" si="3"/>
        <v>47</v>
      </c>
      <c r="J48" s="49">
        <f t="shared" si="0"/>
        <v>5.8217300000000005</v>
      </c>
      <c r="K48" s="49">
        <f t="shared" si="1"/>
        <v>44.895699999999998</v>
      </c>
      <c r="L48" s="49">
        <f t="shared" si="2"/>
        <v>7.7117454777188215</v>
      </c>
    </row>
    <row r="49" spans="1:12">
      <c r="A49" s="49">
        <v>0.58764000000000005</v>
      </c>
      <c r="B49" s="49">
        <v>0.45593699999999998</v>
      </c>
      <c r="C49">
        <v>19.0655</v>
      </c>
      <c r="D49">
        <v>0</v>
      </c>
      <c r="E49" t="s">
        <v>2606</v>
      </c>
      <c r="F49" s="49">
        <f t="shared" si="3"/>
        <v>48</v>
      </c>
      <c r="J49" s="49">
        <f t="shared" si="0"/>
        <v>5.8764000000000003</v>
      </c>
      <c r="K49" s="49">
        <f t="shared" si="1"/>
        <v>45.593699999999998</v>
      </c>
      <c r="L49" s="49">
        <f t="shared" si="2"/>
        <v>7.7587808862568917</v>
      </c>
    </row>
    <row r="50" spans="1:12">
      <c r="A50" s="49">
        <v>0.59269700000000003</v>
      </c>
      <c r="B50" s="49">
        <v>0.463036</v>
      </c>
      <c r="C50">
        <v>19.445699999999999</v>
      </c>
      <c r="D50">
        <v>0</v>
      </c>
      <c r="E50" t="s">
        <v>2607</v>
      </c>
      <c r="F50" s="49">
        <f t="shared" si="3"/>
        <v>49</v>
      </c>
      <c r="J50" s="49">
        <f t="shared" si="0"/>
        <v>5.9269700000000007</v>
      </c>
      <c r="K50" s="49">
        <f t="shared" si="1"/>
        <v>46.303600000000003</v>
      </c>
      <c r="L50" s="49">
        <f t="shared" si="2"/>
        <v>7.8123560605165876</v>
      </c>
    </row>
    <row r="51" spans="1:12">
      <c r="A51" s="49">
        <v>0.597777</v>
      </c>
      <c r="B51" s="49">
        <v>0.47017399999999998</v>
      </c>
      <c r="C51">
        <v>19.852499999999999</v>
      </c>
      <c r="D51">
        <v>0</v>
      </c>
      <c r="E51" t="s">
        <v>2608</v>
      </c>
      <c r="F51" s="49">
        <f t="shared" si="3"/>
        <v>50</v>
      </c>
      <c r="J51" s="49">
        <f t="shared" si="0"/>
        <v>5.9777699999999996</v>
      </c>
      <c r="K51" s="49">
        <f t="shared" si="1"/>
        <v>47.017399999999995</v>
      </c>
      <c r="L51" s="49">
        <f t="shared" si="2"/>
        <v>7.8653745460263611</v>
      </c>
    </row>
    <row r="52" spans="1:12">
      <c r="A52" s="49">
        <v>0.60274300000000003</v>
      </c>
      <c r="B52" s="49">
        <v>0.47706799999999999</v>
      </c>
      <c r="C52">
        <v>20.257999999999999</v>
      </c>
      <c r="D52">
        <v>0</v>
      </c>
      <c r="E52" t="s">
        <v>2609</v>
      </c>
      <c r="F52" s="49">
        <f t="shared" si="3"/>
        <v>51</v>
      </c>
      <c r="J52" s="49">
        <f t="shared" si="0"/>
        <v>6.0274300000000007</v>
      </c>
      <c r="K52" s="49">
        <f t="shared" si="1"/>
        <v>47.706800000000001</v>
      </c>
      <c r="L52" s="49">
        <f t="shared" si="2"/>
        <v>7.914948825618878</v>
      </c>
    </row>
    <row r="53" spans="1:12">
      <c r="A53" s="49">
        <v>0.60762000000000005</v>
      </c>
      <c r="B53" s="49">
        <v>0.48321599999999998</v>
      </c>
      <c r="C53">
        <v>20.666799999999999</v>
      </c>
      <c r="D53">
        <v>0</v>
      </c>
      <c r="E53" t="s">
        <v>2610</v>
      </c>
      <c r="F53" s="49">
        <f t="shared" si="3"/>
        <v>52</v>
      </c>
      <c r="J53" s="49">
        <f t="shared" si="0"/>
        <v>6.0762</v>
      </c>
      <c r="K53" s="49">
        <f t="shared" si="1"/>
        <v>48.321599999999997</v>
      </c>
      <c r="L53" s="49">
        <f t="shared" si="2"/>
        <v>7.9526019551693485</v>
      </c>
    </row>
    <row r="54" spans="1:12">
      <c r="A54" s="49">
        <v>0.61238099999999995</v>
      </c>
      <c r="B54" s="49">
        <v>0.48817899999999997</v>
      </c>
      <c r="C54">
        <v>21.0824</v>
      </c>
      <c r="D54">
        <v>0</v>
      </c>
      <c r="E54" t="s">
        <v>2611</v>
      </c>
      <c r="F54" s="49">
        <f t="shared" si="3"/>
        <v>53</v>
      </c>
      <c r="J54" s="49">
        <f t="shared" si="0"/>
        <v>6.1238099999999998</v>
      </c>
      <c r="K54" s="49">
        <f t="shared" si="1"/>
        <v>48.817899999999995</v>
      </c>
      <c r="L54" s="49">
        <f t="shared" si="2"/>
        <v>7.9718181981478846</v>
      </c>
    </row>
    <row r="55" spans="1:12">
      <c r="A55" s="49">
        <v>0.61703799999999998</v>
      </c>
      <c r="B55" s="49">
        <v>0.49276599999999998</v>
      </c>
      <c r="C55">
        <v>21.49</v>
      </c>
      <c r="D55">
        <v>0</v>
      </c>
      <c r="E55" t="s">
        <v>2612</v>
      </c>
      <c r="F55" s="49">
        <f t="shared" si="3"/>
        <v>54</v>
      </c>
      <c r="J55" s="49">
        <f t="shared" si="0"/>
        <v>6.1703799999999998</v>
      </c>
      <c r="K55" s="49">
        <f t="shared" si="1"/>
        <v>49.276599999999995</v>
      </c>
      <c r="L55" s="49">
        <f t="shared" si="2"/>
        <v>7.9859911383091475</v>
      </c>
    </row>
    <row r="56" spans="1:12">
      <c r="A56" s="49">
        <v>0.62158000000000002</v>
      </c>
      <c r="B56" s="49">
        <v>0.49756499999999998</v>
      </c>
      <c r="C56">
        <v>21.911799999999999</v>
      </c>
      <c r="D56">
        <v>0</v>
      </c>
      <c r="E56" t="s">
        <v>2613</v>
      </c>
      <c r="F56" s="49">
        <f t="shared" si="3"/>
        <v>55</v>
      </c>
      <c r="J56" s="49">
        <f t="shared" si="0"/>
        <v>6.2157999999999998</v>
      </c>
      <c r="K56" s="49">
        <f t="shared" si="1"/>
        <v>49.756499999999996</v>
      </c>
      <c r="L56" s="49">
        <f t="shared" si="2"/>
        <v>8.0048424981498751</v>
      </c>
    </row>
    <row r="57" spans="1:12">
      <c r="A57" s="49">
        <v>0.62602999999999998</v>
      </c>
      <c r="B57" s="49">
        <v>0.50154699999999997</v>
      </c>
      <c r="C57">
        <v>22.297599999999999</v>
      </c>
      <c r="D57">
        <v>0</v>
      </c>
      <c r="E57" t="s">
        <v>2614</v>
      </c>
      <c r="F57" s="49">
        <f t="shared" si="3"/>
        <v>56</v>
      </c>
      <c r="J57" s="49">
        <f t="shared" si="0"/>
        <v>6.2603</v>
      </c>
      <c r="K57" s="49">
        <f t="shared" si="1"/>
        <v>50.154699999999998</v>
      </c>
      <c r="L57" s="49">
        <f t="shared" si="2"/>
        <v>8.011548967301886</v>
      </c>
    </row>
    <row r="58" spans="1:12">
      <c r="A58" s="49">
        <v>0.63015200000000005</v>
      </c>
      <c r="B58" s="49">
        <v>0.50627</v>
      </c>
      <c r="C58">
        <v>22.689</v>
      </c>
      <c r="D58">
        <v>0</v>
      </c>
      <c r="E58" t="s">
        <v>2615</v>
      </c>
      <c r="F58" s="49">
        <f t="shared" si="3"/>
        <v>57</v>
      </c>
      <c r="J58" s="49">
        <f t="shared" si="0"/>
        <v>6.30152</v>
      </c>
      <c r="K58" s="49">
        <f t="shared" si="1"/>
        <v>50.627000000000002</v>
      </c>
      <c r="L58" s="49">
        <f t="shared" si="2"/>
        <v>8.034093361601645</v>
      </c>
    </row>
    <row r="59" spans="1:12">
      <c r="A59" s="49">
        <v>0.63365899999999997</v>
      </c>
      <c r="B59" s="49">
        <v>0.51063999999999998</v>
      </c>
      <c r="C59">
        <v>23.097000000000001</v>
      </c>
      <c r="D59">
        <v>0</v>
      </c>
      <c r="E59" t="s">
        <v>2616</v>
      </c>
      <c r="F59" s="49">
        <f t="shared" si="3"/>
        <v>58</v>
      </c>
      <c r="J59" s="49">
        <f t="shared" si="0"/>
        <v>6.3365899999999993</v>
      </c>
      <c r="K59" s="49">
        <f t="shared" si="1"/>
        <v>51.064</v>
      </c>
      <c r="L59" s="49">
        <f t="shared" si="2"/>
        <v>8.0585930287425889</v>
      </c>
    </row>
    <row r="60" spans="1:12">
      <c r="A60" s="49">
        <v>0.63654299999999997</v>
      </c>
      <c r="B60" s="49">
        <v>0.51451899999999995</v>
      </c>
      <c r="C60">
        <v>23.504999999999999</v>
      </c>
      <c r="D60">
        <v>0</v>
      </c>
      <c r="E60" t="s">
        <v>2617</v>
      </c>
      <c r="F60" s="49">
        <f t="shared" si="3"/>
        <v>59</v>
      </c>
      <c r="J60" s="49">
        <f t="shared" si="0"/>
        <v>6.3654299999999999</v>
      </c>
      <c r="K60" s="49">
        <f t="shared" si="1"/>
        <v>51.451899999999995</v>
      </c>
      <c r="L60" s="49">
        <f t="shared" si="2"/>
        <v>8.0830203144170927</v>
      </c>
    </row>
    <row r="61" spans="1:12">
      <c r="A61" s="49">
        <v>0.63915699999999998</v>
      </c>
      <c r="B61" s="49">
        <v>0.51805900000000005</v>
      </c>
      <c r="C61">
        <v>23.925799999999999</v>
      </c>
      <c r="D61">
        <v>0</v>
      </c>
      <c r="E61" t="s">
        <v>2618</v>
      </c>
      <c r="F61" s="49">
        <f t="shared" si="3"/>
        <v>60</v>
      </c>
      <c r="J61" s="49">
        <f t="shared" si="0"/>
        <v>6.3915699999999998</v>
      </c>
      <c r="K61" s="49">
        <f t="shared" si="1"/>
        <v>51.805900000000008</v>
      </c>
      <c r="L61" s="49">
        <f t="shared" si="2"/>
        <v>8.1053481382508537</v>
      </c>
    </row>
    <row r="62" spans="1:12">
      <c r="A62" s="49">
        <v>0.64117900000000005</v>
      </c>
      <c r="B62" s="49">
        <v>0.52049500000000004</v>
      </c>
      <c r="C62">
        <v>24.326899999999998</v>
      </c>
      <c r="D62">
        <v>0</v>
      </c>
      <c r="E62" t="s">
        <v>2619</v>
      </c>
      <c r="F62" s="49">
        <f t="shared" si="3"/>
        <v>61</v>
      </c>
      <c r="J62" s="49">
        <f t="shared" si="0"/>
        <v>6.4117900000000008</v>
      </c>
      <c r="K62" s="49">
        <f t="shared" si="1"/>
        <v>52.049500000000002</v>
      </c>
      <c r="L62" s="49">
        <f t="shared" si="2"/>
        <v>8.1177799023361636</v>
      </c>
    </row>
    <row r="63" spans="1:12">
      <c r="A63" s="49">
        <v>0.64261900000000005</v>
      </c>
      <c r="B63" s="49">
        <v>0.52229599999999998</v>
      </c>
      <c r="C63">
        <v>24.726500000000001</v>
      </c>
      <c r="D63">
        <v>0</v>
      </c>
      <c r="E63" t="s">
        <v>2620</v>
      </c>
      <c r="F63" s="49">
        <f t="shared" si="3"/>
        <v>62</v>
      </c>
      <c r="J63" s="49">
        <f t="shared" si="0"/>
        <v>6.4261900000000001</v>
      </c>
      <c r="K63" s="49">
        <f t="shared" si="1"/>
        <v>52.229599999999998</v>
      </c>
      <c r="L63" s="49">
        <f t="shared" si="2"/>
        <v>8.1276152743694166</v>
      </c>
    </row>
    <row r="64" spans="1:12">
      <c r="A64" s="49">
        <v>0.643791</v>
      </c>
      <c r="B64" s="49">
        <v>0.52384299999999995</v>
      </c>
      <c r="C64">
        <v>25.1326</v>
      </c>
      <c r="D64">
        <v>0</v>
      </c>
      <c r="E64" t="s">
        <v>2621</v>
      </c>
      <c r="F64" s="49">
        <f t="shared" si="3"/>
        <v>63</v>
      </c>
      <c r="J64" s="49">
        <f t="shared" si="0"/>
        <v>6.4379100000000005</v>
      </c>
      <c r="K64" s="49">
        <f t="shared" si="1"/>
        <v>52.384299999999996</v>
      </c>
      <c r="L64" s="49">
        <f t="shared" si="2"/>
        <v>8.1368487599236392</v>
      </c>
    </row>
    <row r="65" spans="1:12">
      <c r="A65" s="49">
        <v>0.64472300000000005</v>
      </c>
      <c r="B65" s="49">
        <v>0.52485899999999996</v>
      </c>
      <c r="C65">
        <v>25.558199999999999</v>
      </c>
      <c r="D65">
        <v>0</v>
      </c>
      <c r="E65" t="s">
        <v>2622</v>
      </c>
      <c r="F65" s="49">
        <f t="shared" si="3"/>
        <v>64</v>
      </c>
      <c r="J65" s="49">
        <f t="shared" si="0"/>
        <v>6.4472300000000002</v>
      </c>
      <c r="K65" s="49">
        <f t="shared" si="1"/>
        <v>52.485899999999994</v>
      </c>
      <c r="L65" s="49">
        <f t="shared" si="2"/>
        <v>8.1408449830392264</v>
      </c>
    </row>
    <row r="66" spans="1:12">
      <c r="A66" s="49">
        <v>0.645339</v>
      </c>
      <c r="B66" s="49">
        <v>0.526088</v>
      </c>
      <c r="C66">
        <v>25.939299999999999</v>
      </c>
      <c r="D66">
        <v>0</v>
      </c>
      <c r="E66" t="s">
        <v>2623</v>
      </c>
      <c r="F66" s="49">
        <f t="shared" si="3"/>
        <v>65</v>
      </c>
      <c r="J66" s="49">
        <f t="shared" si="0"/>
        <v>6.4533899999999997</v>
      </c>
      <c r="K66" s="49">
        <f t="shared" si="1"/>
        <v>52.608800000000002</v>
      </c>
      <c r="L66" s="49">
        <f t="shared" si="2"/>
        <v>8.1521184989594619</v>
      </c>
    </row>
    <row r="67" spans="1:12">
      <c r="A67" s="49">
        <v>0.64555200000000001</v>
      </c>
      <c r="B67" s="49">
        <v>0.52755600000000002</v>
      </c>
      <c r="C67">
        <v>26.3691</v>
      </c>
      <c r="D67">
        <v>0</v>
      </c>
      <c r="E67" t="s">
        <v>2624</v>
      </c>
      <c r="F67" s="49">
        <f t="shared" si="3"/>
        <v>66</v>
      </c>
      <c r="J67" s="49">
        <f t="shared" ref="J67:J130" si="4">IF(A67&lt;&gt;"",A67*10,"")</f>
        <v>6.4555199999999999</v>
      </c>
      <c r="K67" s="49">
        <f t="shared" ref="K67:K130" si="5">IF(B67&lt;&gt;"",B67*100,"")</f>
        <v>52.755600000000001</v>
      </c>
      <c r="L67" s="49">
        <f t="shared" ref="L67:L130" si="6">IF(F67&lt;&gt;"",IF(K67&lt;&gt;0,K67/J67,0),"")</f>
        <v>8.1721689344932713</v>
      </c>
    </row>
    <row r="68" spans="1:12">
      <c r="A68" s="49">
        <v>0.64539800000000003</v>
      </c>
      <c r="B68" s="49">
        <v>0.52826600000000001</v>
      </c>
      <c r="C68">
        <v>26.770299999999999</v>
      </c>
      <c r="D68">
        <v>0</v>
      </c>
      <c r="E68" t="s">
        <v>2625</v>
      </c>
      <c r="F68" s="49">
        <f t="shared" ref="F68:F131" si="7">IF(A68&lt;&gt;"",F67+1,"")</f>
        <v>67</v>
      </c>
      <c r="J68" s="49">
        <f t="shared" si="4"/>
        <v>6.4539800000000005</v>
      </c>
      <c r="K68" s="49">
        <f t="shared" si="5"/>
        <v>52.826599999999999</v>
      </c>
      <c r="L68" s="49">
        <f t="shared" si="6"/>
        <v>8.1851198795162041</v>
      </c>
    </row>
    <row r="69" spans="1:12">
      <c r="A69" s="49">
        <v>0.64456100000000005</v>
      </c>
      <c r="B69" s="49">
        <v>0.528393</v>
      </c>
      <c r="C69">
        <v>27.165800000000001</v>
      </c>
      <c r="D69">
        <v>0</v>
      </c>
      <c r="E69" t="s">
        <v>2626</v>
      </c>
      <c r="F69" s="49">
        <f t="shared" si="7"/>
        <v>68</v>
      </c>
      <c r="J69" s="49">
        <f t="shared" si="4"/>
        <v>6.4456100000000003</v>
      </c>
      <c r="K69" s="49">
        <f t="shared" si="5"/>
        <v>52.839300000000001</v>
      </c>
      <c r="L69" s="49">
        <f t="shared" si="6"/>
        <v>8.1977190677065472</v>
      </c>
    </row>
    <row r="70" spans="1:12">
      <c r="A70" s="49">
        <v>0.64358700000000002</v>
      </c>
      <c r="B70" s="49">
        <v>0.52839199999999997</v>
      </c>
      <c r="C70">
        <v>27.558</v>
      </c>
      <c r="D70">
        <v>0</v>
      </c>
      <c r="E70" t="s">
        <v>2627</v>
      </c>
      <c r="F70" s="49">
        <f t="shared" si="7"/>
        <v>69</v>
      </c>
      <c r="J70" s="49">
        <f t="shared" si="4"/>
        <v>6.4358700000000004</v>
      </c>
      <c r="K70" s="49">
        <f t="shared" si="5"/>
        <v>52.839199999999998</v>
      </c>
      <c r="L70" s="49">
        <f t="shared" si="6"/>
        <v>8.2101098996716839</v>
      </c>
    </row>
    <row r="71" spans="1:12">
      <c r="A71" s="49">
        <v>0.64250300000000005</v>
      </c>
      <c r="B71" s="49">
        <v>0.52878700000000001</v>
      </c>
      <c r="C71">
        <v>28.020199999999999</v>
      </c>
      <c r="D71">
        <v>0</v>
      </c>
      <c r="E71" t="s">
        <v>2628</v>
      </c>
      <c r="F71" s="49">
        <f t="shared" si="7"/>
        <v>70</v>
      </c>
      <c r="J71" s="49">
        <f t="shared" si="4"/>
        <v>6.4250300000000005</v>
      </c>
      <c r="K71" s="49">
        <f t="shared" si="5"/>
        <v>52.878700000000002</v>
      </c>
      <c r="L71" s="49">
        <f t="shared" si="6"/>
        <v>8.2301094313956504</v>
      </c>
    </row>
    <row r="72" spans="1:12">
      <c r="A72" s="49">
        <v>0.64141199999999998</v>
      </c>
      <c r="B72" s="49">
        <v>0.52911300000000006</v>
      </c>
      <c r="C72">
        <v>28.379200000000001</v>
      </c>
      <c r="D72">
        <v>0</v>
      </c>
      <c r="E72" t="s">
        <v>2629</v>
      </c>
      <c r="F72" s="49">
        <f t="shared" si="7"/>
        <v>71</v>
      </c>
      <c r="J72" s="49">
        <f t="shared" si="4"/>
        <v>6.4141199999999996</v>
      </c>
      <c r="K72" s="49">
        <f t="shared" si="5"/>
        <v>52.911300000000004</v>
      </c>
      <c r="L72" s="49">
        <f t="shared" si="6"/>
        <v>8.2491908476922795</v>
      </c>
    </row>
    <row r="73" spans="1:12">
      <c r="A73" s="49">
        <v>0.64051800000000003</v>
      </c>
      <c r="B73" s="49">
        <v>0.52956300000000001</v>
      </c>
      <c r="C73">
        <v>28.7913</v>
      </c>
      <c r="D73">
        <v>0</v>
      </c>
      <c r="E73" t="s">
        <v>2630</v>
      </c>
      <c r="F73" s="49">
        <f t="shared" si="7"/>
        <v>72</v>
      </c>
      <c r="J73" s="49">
        <f t="shared" si="4"/>
        <v>6.4051800000000005</v>
      </c>
      <c r="K73" s="49">
        <f t="shared" si="5"/>
        <v>52.956299999999999</v>
      </c>
      <c r="L73" s="49">
        <f t="shared" si="6"/>
        <v>8.2677301808848451</v>
      </c>
    </row>
    <row r="74" spans="1:12">
      <c r="A74" s="49">
        <v>0.63974399999999998</v>
      </c>
      <c r="B74" s="49">
        <v>0.53002800000000005</v>
      </c>
      <c r="C74">
        <v>29.207599999999999</v>
      </c>
      <c r="D74">
        <v>0</v>
      </c>
      <c r="E74" t="s">
        <v>2631</v>
      </c>
      <c r="F74" s="49">
        <f t="shared" si="7"/>
        <v>73</v>
      </c>
      <c r="J74" s="49">
        <f t="shared" si="4"/>
        <v>6.3974399999999996</v>
      </c>
      <c r="K74" s="49">
        <f t="shared" si="5"/>
        <v>53.002800000000008</v>
      </c>
      <c r="L74" s="49">
        <f t="shared" si="6"/>
        <v>8.2850015006002415</v>
      </c>
    </row>
    <row r="75" spans="1:12">
      <c r="A75" s="49">
        <v>0.63895599999999997</v>
      </c>
      <c r="B75" s="49">
        <v>0.53008999999999995</v>
      </c>
      <c r="C75">
        <v>29.607500000000002</v>
      </c>
      <c r="D75">
        <v>0</v>
      </c>
      <c r="E75" t="s">
        <v>2632</v>
      </c>
      <c r="F75" s="49">
        <f t="shared" si="7"/>
        <v>74</v>
      </c>
      <c r="J75" s="49">
        <f t="shared" si="4"/>
        <v>6.3895599999999995</v>
      </c>
      <c r="K75" s="49">
        <f t="shared" si="5"/>
        <v>53.008999999999993</v>
      </c>
      <c r="L75" s="49">
        <f t="shared" si="6"/>
        <v>8.2961894089733867</v>
      </c>
    </row>
    <row r="76" spans="1:12">
      <c r="A76" s="49">
        <v>0.63855099999999998</v>
      </c>
      <c r="B76" s="49">
        <v>0.53039400000000003</v>
      </c>
      <c r="C76">
        <v>30.015000000000001</v>
      </c>
      <c r="D76">
        <v>0</v>
      </c>
      <c r="E76" t="s">
        <v>2633</v>
      </c>
      <c r="F76" s="49">
        <f t="shared" si="7"/>
        <v>75</v>
      </c>
      <c r="J76" s="49">
        <f t="shared" si="4"/>
        <v>6.38551</v>
      </c>
      <c r="K76" s="49">
        <f t="shared" si="5"/>
        <v>53.039400000000001</v>
      </c>
      <c r="L76" s="49">
        <f t="shared" si="6"/>
        <v>8.3062120331813745</v>
      </c>
    </row>
    <row r="77" spans="1:12">
      <c r="A77" s="49">
        <v>0.638679</v>
      </c>
      <c r="B77" s="49">
        <v>0.53155399999999997</v>
      </c>
      <c r="C77">
        <v>30.409400000000002</v>
      </c>
      <c r="D77">
        <v>0</v>
      </c>
      <c r="E77" t="s">
        <v>2634</v>
      </c>
      <c r="F77" s="49">
        <f t="shared" si="7"/>
        <v>76</v>
      </c>
      <c r="J77" s="49">
        <f t="shared" si="4"/>
        <v>6.3867899999999995</v>
      </c>
      <c r="K77" s="49">
        <f t="shared" si="5"/>
        <v>53.1554</v>
      </c>
      <c r="L77" s="49">
        <f t="shared" si="6"/>
        <v>8.3227098432859083</v>
      </c>
    </row>
    <row r="78" spans="1:12">
      <c r="A78" s="49">
        <v>0.638575</v>
      </c>
      <c r="B78" s="49">
        <v>0.53290899999999997</v>
      </c>
      <c r="C78">
        <v>30.809799999999999</v>
      </c>
      <c r="D78">
        <v>0</v>
      </c>
      <c r="E78" t="s">
        <v>2635</v>
      </c>
      <c r="F78" s="49">
        <f t="shared" si="7"/>
        <v>77</v>
      </c>
      <c r="J78" s="49">
        <f t="shared" si="4"/>
        <v>6.3857499999999998</v>
      </c>
      <c r="K78" s="49">
        <f t="shared" si="5"/>
        <v>53.290899999999993</v>
      </c>
      <c r="L78" s="49">
        <f t="shared" si="6"/>
        <v>8.34528442234663</v>
      </c>
    </row>
    <row r="79" spans="1:12">
      <c r="A79" s="49">
        <v>0.63815299999999997</v>
      </c>
      <c r="B79" s="49">
        <v>0.53383999999999998</v>
      </c>
      <c r="C79">
        <v>31.216200000000001</v>
      </c>
      <c r="D79">
        <v>0</v>
      </c>
      <c r="E79" t="s">
        <v>2636</v>
      </c>
      <c r="F79" s="49">
        <f t="shared" si="7"/>
        <v>78</v>
      </c>
      <c r="J79" s="49">
        <f t="shared" si="4"/>
        <v>6.3815299999999997</v>
      </c>
      <c r="K79" s="49">
        <f t="shared" si="5"/>
        <v>53.384</v>
      </c>
      <c r="L79" s="49">
        <f t="shared" si="6"/>
        <v>8.3653919984705869</v>
      </c>
    </row>
    <row r="80" spans="1:12">
      <c r="A80" s="49">
        <v>0.63749999999999996</v>
      </c>
      <c r="B80" s="49">
        <v>0.53484600000000004</v>
      </c>
      <c r="C80">
        <v>31.629799999999999</v>
      </c>
      <c r="D80">
        <v>0</v>
      </c>
      <c r="E80" t="s">
        <v>2637</v>
      </c>
      <c r="F80" s="49">
        <f t="shared" si="7"/>
        <v>79</v>
      </c>
      <c r="J80" s="49">
        <f t="shared" si="4"/>
        <v>6.375</v>
      </c>
      <c r="K80" s="49">
        <f t="shared" si="5"/>
        <v>53.484600000000007</v>
      </c>
      <c r="L80" s="49">
        <f t="shared" si="6"/>
        <v>8.38974117647059</v>
      </c>
    </row>
    <row r="81" spans="1:12">
      <c r="A81" s="49">
        <v>0.63670800000000005</v>
      </c>
      <c r="B81" s="49">
        <v>0.53589699999999996</v>
      </c>
      <c r="C81">
        <v>32.043500000000002</v>
      </c>
      <c r="D81">
        <v>0</v>
      </c>
      <c r="E81" t="s">
        <v>2638</v>
      </c>
      <c r="F81" s="49">
        <f t="shared" si="7"/>
        <v>80</v>
      </c>
      <c r="J81" s="49">
        <f t="shared" si="4"/>
        <v>6.3670800000000005</v>
      </c>
      <c r="K81" s="49">
        <f t="shared" si="5"/>
        <v>53.589699999999993</v>
      </c>
      <c r="L81" s="49">
        <f t="shared" si="6"/>
        <v>8.4166839430319698</v>
      </c>
    </row>
    <row r="82" spans="1:12">
      <c r="A82" s="49">
        <v>0.63542799999999999</v>
      </c>
      <c r="B82" s="49">
        <v>0.53708699999999998</v>
      </c>
      <c r="C82">
        <v>32.438800000000001</v>
      </c>
      <c r="D82">
        <v>0</v>
      </c>
      <c r="E82" t="s">
        <v>2639</v>
      </c>
      <c r="F82" s="49">
        <f t="shared" si="7"/>
        <v>81</v>
      </c>
      <c r="J82" s="49">
        <f t="shared" si="4"/>
        <v>6.3542800000000002</v>
      </c>
      <c r="K82" s="49">
        <f t="shared" si="5"/>
        <v>53.7087</v>
      </c>
      <c r="L82" s="49">
        <f t="shared" si="6"/>
        <v>8.452365964357881</v>
      </c>
    </row>
    <row r="83" spans="1:12">
      <c r="A83" s="49">
        <v>0.63411099999999998</v>
      </c>
      <c r="B83" s="49">
        <v>0.53778300000000001</v>
      </c>
      <c r="C83">
        <v>32.835700000000003</v>
      </c>
      <c r="D83">
        <v>0</v>
      </c>
      <c r="E83" t="s">
        <v>2640</v>
      </c>
      <c r="F83" s="49">
        <f t="shared" si="7"/>
        <v>82</v>
      </c>
      <c r="J83" s="49">
        <f t="shared" si="4"/>
        <v>6.3411099999999996</v>
      </c>
      <c r="K83" s="49">
        <f t="shared" si="5"/>
        <v>53.778300000000002</v>
      </c>
      <c r="L83" s="49">
        <f t="shared" si="6"/>
        <v>8.4808968776759919</v>
      </c>
    </row>
    <row r="84" spans="1:12">
      <c r="A84" s="49">
        <v>0.63283400000000001</v>
      </c>
      <c r="B84" s="49">
        <v>0.53803599999999996</v>
      </c>
      <c r="C84">
        <v>33.248399999999997</v>
      </c>
      <c r="D84">
        <v>0</v>
      </c>
      <c r="E84" t="s">
        <v>2641</v>
      </c>
      <c r="F84" s="49">
        <f t="shared" si="7"/>
        <v>83</v>
      </c>
      <c r="J84" s="49">
        <f t="shared" si="4"/>
        <v>6.3283399999999999</v>
      </c>
      <c r="K84" s="49">
        <f t="shared" si="5"/>
        <v>53.803599999999996</v>
      </c>
      <c r="L84" s="49">
        <f t="shared" si="6"/>
        <v>8.5020084255902812</v>
      </c>
    </row>
    <row r="85" spans="1:12">
      <c r="A85" s="49">
        <v>0.63164399999999998</v>
      </c>
      <c r="B85" s="49">
        <v>0.53761800000000004</v>
      </c>
      <c r="C85">
        <v>33.664299999999997</v>
      </c>
      <c r="D85">
        <v>0</v>
      </c>
      <c r="E85" t="s">
        <v>2642</v>
      </c>
      <c r="F85" s="49">
        <f t="shared" si="7"/>
        <v>84</v>
      </c>
      <c r="J85" s="49">
        <f t="shared" si="4"/>
        <v>6.3164400000000001</v>
      </c>
      <c r="K85" s="49">
        <f t="shared" si="5"/>
        <v>53.761800000000001</v>
      </c>
      <c r="L85" s="49">
        <f t="shared" si="6"/>
        <v>8.511408324942531</v>
      </c>
    </row>
    <row r="86" spans="1:12">
      <c r="A86" s="49">
        <v>0.63012199999999996</v>
      </c>
      <c r="B86" s="49">
        <v>0.53662200000000004</v>
      </c>
      <c r="C86">
        <v>34.064399999999999</v>
      </c>
      <c r="D86">
        <v>0</v>
      </c>
      <c r="E86" t="s">
        <v>2643</v>
      </c>
      <c r="F86" s="49">
        <f t="shared" si="7"/>
        <v>85</v>
      </c>
      <c r="J86" s="49">
        <f t="shared" si="4"/>
        <v>6.3012199999999998</v>
      </c>
      <c r="K86" s="49">
        <f t="shared" si="5"/>
        <v>53.662200000000006</v>
      </c>
      <c r="L86" s="49">
        <f t="shared" si="6"/>
        <v>8.5161603625964499</v>
      </c>
    </row>
    <row r="87" spans="1:12">
      <c r="A87" s="49">
        <v>0.62846599999999997</v>
      </c>
      <c r="B87" s="49">
        <v>0.53557299999999997</v>
      </c>
      <c r="C87">
        <v>34.493699999999997</v>
      </c>
      <c r="D87">
        <v>0</v>
      </c>
      <c r="E87" t="s">
        <v>2644</v>
      </c>
      <c r="F87" s="49">
        <f t="shared" si="7"/>
        <v>86</v>
      </c>
      <c r="J87" s="49">
        <f t="shared" si="4"/>
        <v>6.2846599999999997</v>
      </c>
      <c r="K87" s="49">
        <f t="shared" si="5"/>
        <v>53.557299999999998</v>
      </c>
      <c r="L87" s="49">
        <f t="shared" si="6"/>
        <v>8.5219089019931076</v>
      </c>
    </row>
    <row r="88" spans="1:12">
      <c r="A88" s="49">
        <v>0.62676500000000002</v>
      </c>
      <c r="B88" s="49">
        <v>0.53445900000000002</v>
      </c>
      <c r="C88">
        <v>34.896599999999999</v>
      </c>
      <c r="D88">
        <v>0</v>
      </c>
      <c r="E88" t="s">
        <v>2645</v>
      </c>
      <c r="F88" s="49">
        <f t="shared" si="7"/>
        <v>87</v>
      </c>
      <c r="J88" s="49">
        <f t="shared" si="4"/>
        <v>6.2676499999999997</v>
      </c>
      <c r="K88" s="49">
        <f t="shared" si="5"/>
        <v>53.445900000000002</v>
      </c>
      <c r="L88" s="49">
        <f t="shared" si="6"/>
        <v>8.527263009261846</v>
      </c>
    </row>
    <row r="89" spans="1:12">
      <c r="A89" s="49">
        <v>0.62468500000000005</v>
      </c>
      <c r="B89" s="49">
        <v>0.53378300000000001</v>
      </c>
      <c r="C89">
        <v>35.307499999999997</v>
      </c>
      <c r="D89">
        <v>0</v>
      </c>
      <c r="E89" t="s">
        <v>2646</v>
      </c>
      <c r="F89" s="49">
        <f t="shared" si="7"/>
        <v>88</v>
      </c>
      <c r="J89" s="49">
        <f t="shared" si="4"/>
        <v>6.2468500000000002</v>
      </c>
      <c r="K89" s="49">
        <f t="shared" si="5"/>
        <v>53.378300000000003</v>
      </c>
      <c r="L89" s="49">
        <f t="shared" si="6"/>
        <v>8.5448345966367043</v>
      </c>
    </row>
    <row r="90" spans="1:12">
      <c r="A90" s="49">
        <v>0.62193500000000002</v>
      </c>
      <c r="B90" s="49">
        <v>0.53393500000000005</v>
      </c>
      <c r="C90">
        <v>35.6905</v>
      </c>
      <c r="D90">
        <v>0</v>
      </c>
      <c r="E90" t="s">
        <v>2647</v>
      </c>
      <c r="F90" s="49">
        <f t="shared" si="7"/>
        <v>89</v>
      </c>
      <c r="J90" s="49">
        <f t="shared" si="4"/>
        <v>6.2193500000000004</v>
      </c>
      <c r="K90" s="49">
        <f t="shared" si="5"/>
        <v>53.393500000000003</v>
      </c>
      <c r="L90" s="49">
        <f t="shared" si="6"/>
        <v>8.5850611398297243</v>
      </c>
    </row>
    <row r="91" spans="1:12">
      <c r="A91" s="49">
        <v>0.61876699999999996</v>
      </c>
      <c r="B91" s="49">
        <v>0.53436300000000003</v>
      </c>
      <c r="C91">
        <v>36.1051</v>
      </c>
      <c r="D91">
        <v>0</v>
      </c>
      <c r="E91" t="s">
        <v>2648</v>
      </c>
      <c r="F91" s="49">
        <f t="shared" si="7"/>
        <v>90</v>
      </c>
      <c r="J91" s="49">
        <f t="shared" si="4"/>
        <v>6.1876699999999998</v>
      </c>
      <c r="K91" s="49">
        <f t="shared" si="5"/>
        <v>53.436300000000003</v>
      </c>
      <c r="L91" s="49">
        <f t="shared" si="6"/>
        <v>8.6359324269070594</v>
      </c>
    </row>
    <row r="92" spans="1:12">
      <c r="A92" s="49">
        <v>0.61610200000000004</v>
      </c>
      <c r="B92" s="49">
        <v>0.53335399999999999</v>
      </c>
      <c r="C92">
        <v>36.494599999999998</v>
      </c>
      <c r="D92">
        <v>0</v>
      </c>
      <c r="E92" t="s">
        <v>2649</v>
      </c>
      <c r="F92" s="49">
        <f t="shared" si="7"/>
        <v>91</v>
      </c>
      <c r="J92" s="49">
        <f t="shared" si="4"/>
        <v>6.1610200000000006</v>
      </c>
      <c r="K92" s="49">
        <f t="shared" si="5"/>
        <v>53.3354</v>
      </c>
      <c r="L92" s="49">
        <f t="shared" si="6"/>
        <v>8.6569107063440782</v>
      </c>
    </row>
    <row r="93" spans="1:12">
      <c r="A93" s="49">
        <v>0.61398799999999998</v>
      </c>
      <c r="B93" s="49">
        <v>0.53202899999999997</v>
      </c>
      <c r="C93">
        <v>36.923499999999997</v>
      </c>
      <c r="D93">
        <v>0</v>
      </c>
      <c r="E93" t="s">
        <v>2650</v>
      </c>
      <c r="F93" s="49">
        <f t="shared" si="7"/>
        <v>92</v>
      </c>
      <c r="J93" s="49">
        <f t="shared" si="4"/>
        <v>6.1398799999999998</v>
      </c>
      <c r="K93" s="49">
        <f t="shared" si="5"/>
        <v>53.2029</v>
      </c>
      <c r="L93" s="49">
        <f t="shared" si="6"/>
        <v>8.6651367779174837</v>
      </c>
    </row>
    <row r="94" spans="1:12">
      <c r="A94" s="49">
        <v>0.61226700000000001</v>
      </c>
      <c r="B94" s="49">
        <v>0.53099499999999999</v>
      </c>
      <c r="C94">
        <v>37.314100000000003</v>
      </c>
      <c r="D94">
        <v>0</v>
      </c>
      <c r="E94" t="s">
        <v>2651</v>
      </c>
      <c r="F94" s="49">
        <f t="shared" si="7"/>
        <v>93</v>
      </c>
      <c r="J94" s="49">
        <f t="shared" si="4"/>
        <v>6.1226700000000003</v>
      </c>
      <c r="K94" s="49">
        <f t="shared" si="5"/>
        <v>53.099499999999999</v>
      </c>
      <c r="L94" s="49">
        <f t="shared" si="6"/>
        <v>8.6726052522837254</v>
      </c>
    </row>
    <row r="95" spans="1:12">
      <c r="A95" s="49">
        <v>0.61067400000000005</v>
      </c>
      <c r="B95" s="49">
        <v>0.53104799999999996</v>
      </c>
      <c r="C95">
        <v>37.728499999999997</v>
      </c>
      <c r="D95">
        <v>0</v>
      </c>
      <c r="E95" t="s">
        <v>2652</v>
      </c>
      <c r="F95" s="49">
        <f t="shared" si="7"/>
        <v>94</v>
      </c>
      <c r="J95" s="49">
        <f t="shared" si="4"/>
        <v>6.1067400000000003</v>
      </c>
      <c r="K95" s="49">
        <f t="shared" si="5"/>
        <v>53.104799999999997</v>
      </c>
      <c r="L95" s="49">
        <f t="shared" si="6"/>
        <v>8.6960964442566731</v>
      </c>
    </row>
    <row r="96" spans="1:12">
      <c r="A96" s="49">
        <v>0.608873</v>
      </c>
      <c r="B96" s="49">
        <v>0.53150399999999998</v>
      </c>
      <c r="C96">
        <v>38.1218</v>
      </c>
      <c r="D96">
        <v>0</v>
      </c>
      <c r="E96" t="s">
        <v>2653</v>
      </c>
      <c r="F96" s="49">
        <f t="shared" si="7"/>
        <v>95</v>
      </c>
      <c r="J96" s="49">
        <f t="shared" si="4"/>
        <v>6.08873</v>
      </c>
      <c r="K96" s="49">
        <f t="shared" si="5"/>
        <v>53.150399999999998</v>
      </c>
      <c r="L96" s="49">
        <f t="shared" si="6"/>
        <v>8.729308082309446</v>
      </c>
    </row>
    <row r="97" spans="1:12">
      <c r="A97" s="49">
        <v>0.60771399999999998</v>
      </c>
      <c r="B97" s="49">
        <v>0.53212700000000002</v>
      </c>
      <c r="C97">
        <v>38.533099999999997</v>
      </c>
      <c r="D97">
        <v>0</v>
      </c>
      <c r="E97" t="s">
        <v>2654</v>
      </c>
      <c r="F97" s="49">
        <f t="shared" si="7"/>
        <v>96</v>
      </c>
      <c r="J97" s="49">
        <f t="shared" si="4"/>
        <v>6.07714</v>
      </c>
      <c r="K97" s="49">
        <f t="shared" si="5"/>
        <v>53.212699999999998</v>
      </c>
      <c r="L97" s="49">
        <f t="shared" si="6"/>
        <v>8.7562076898014531</v>
      </c>
    </row>
    <row r="98" spans="1:12">
      <c r="A98" s="49">
        <v>0.60655499999999996</v>
      </c>
      <c r="B98" s="49">
        <v>0.53196100000000002</v>
      </c>
      <c r="C98">
        <v>38.941499999999998</v>
      </c>
      <c r="D98">
        <v>0</v>
      </c>
      <c r="E98" t="s">
        <v>2655</v>
      </c>
      <c r="F98" s="49">
        <f t="shared" si="7"/>
        <v>97</v>
      </c>
      <c r="J98" s="49">
        <f t="shared" si="4"/>
        <v>6.06555</v>
      </c>
      <c r="K98" s="49">
        <f t="shared" si="5"/>
        <v>53.196100000000001</v>
      </c>
      <c r="L98" s="49">
        <f t="shared" si="6"/>
        <v>8.7702022075491914</v>
      </c>
    </row>
    <row r="99" spans="1:12">
      <c r="A99" s="49">
        <v>0.60495399999999999</v>
      </c>
      <c r="B99" s="49">
        <v>0.52745299999999995</v>
      </c>
      <c r="C99">
        <v>39.349299999999999</v>
      </c>
      <c r="D99">
        <v>0</v>
      </c>
      <c r="E99" t="s">
        <v>2656</v>
      </c>
      <c r="F99" s="49">
        <f t="shared" si="7"/>
        <v>98</v>
      </c>
      <c r="J99" s="49">
        <f t="shared" si="4"/>
        <v>6.0495400000000004</v>
      </c>
      <c r="K99" s="49">
        <f t="shared" si="5"/>
        <v>52.745299999999993</v>
      </c>
      <c r="L99" s="49">
        <f t="shared" si="6"/>
        <v>8.7188943291556029</v>
      </c>
    </row>
    <row r="100" spans="1:12">
      <c r="A100" s="49">
        <v>0.60319199999999995</v>
      </c>
      <c r="B100" s="49">
        <v>0.52165099999999998</v>
      </c>
      <c r="C100">
        <v>39.7562</v>
      </c>
      <c r="D100">
        <v>0</v>
      </c>
      <c r="E100" t="s">
        <v>2657</v>
      </c>
      <c r="F100" s="49">
        <f t="shared" si="7"/>
        <v>99</v>
      </c>
      <c r="J100" s="49">
        <f t="shared" si="4"/>
        <v>6.0319199999999995</v>
      </c>
      <c r="K100" s="49">
        <f t="shared" si="5"/>
        <v>52.165099999999995</v>
      </c>
      <c r="L100" s="49">
        <f t="shared" si="6"/>
        <v>8.6481750421093118</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45854.582511574074</v>
      </c>
      <c r="B2" t="s">
        <v>2658</v>
      </c>
      <c r="C2" s="49"/>
      <c r="D2" s="49"/>
      <c r="E2" s="49">
        <v>4.84131</v>
      </c>
      <c r="F2" s="49">
        <v>2.8940299999999999</v>
      </c>
      <c r="G2" s="49">
        <v>0.51300999999999997</v>
      </c>
      <c r="H2" s="49">
        <v>0</v>
      </c>
      <c r="I2" s="49">
        <v>17.658200000000001</v>
      </c>
      <c r="J2" s="49">
        <v>168</v>
      </c>
      <c r="K2" s="49">
        <v>168</v>
      </c>
      <c r="L2" s="49">
        <v>100</v>
      </c>
      <c r="M2" s="521" t="s">
        <v>1549</v>
      </c>
      <c r="O2" s="565" t="str">
        <f>IF(FH_info!B2="","",TRIM(MID(SUBSTITUTE(FH_info!B2,"^",REPT(" ",LEN(FH_info!B2))),LEN(FH_info!B2)*2-LEN(FH_info!B2)+1,LEN(FH_info!B2))))</f>
        <v>JT3k</v>
      </c>
      <c r="P2" s="565" t="str">
        <f>IF(FH_info!O2="","",TRIM(MID(SUBSTITUTE(FH_info!O2," ",REPT(" ",LEN(FH_info!O2))),LEN(FH_info!O2)*1-LEN(FH_info!O2)+1,LEN(FH_info!O2))))</f>
        <v>JT3k</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17.658182</v>
      </c>
      <c r="D2">
        <f>MAX(B2:B257)</f>
        <v>108.060608</v>
      </c>
      <c r="G2" t="s">
        <v>1590</v>
      </c>
      <c r="H2">
        <v>4.8413120000000003</v>
      </c>
      <c r="I2">
        <v>17.658182</v>
      </c>
      <c r="J2">
        <v>0</v>
      </c>
      <c r="K2">
        <v>168</v>
      </c>
      <c r="L2">
        <v>168</v>
      </c>
      <c r="M2">
        <v>2.8940269999999999</v>
      </c>
      <c r="N2">
        <v>0.51300999999999997</v>
      </c>
      <c r="O2">
        <v>0.26318000000000003</v>
      </c>
    </row>
    <row r="3" spans="1:15">
      <c r="A3">
        <v>0</v>
      </c>
      <c r="B3">
        <v>0</v>
      </c>
      <c r="G3" t="s">
        <v>1591</v>
      </c>
      <c r="H3">
        <v>4.8413120000000003</v>
      </c>
      <c r="I3">
        <v>108.060608</v>
      </c>
      <c r="J3">
        <v>0</v>
      </c>
      <c r="K3">
        <v>6</v>
      </c>
      <c r="L3">
        <v>6</v>
      </c>
      <c r="M3">
        <v>1.059369</v>
      </c>
      <c r="N3">
        <v>0.80202399999999996</v>
      </c>
      <c r="O3">
        <v>0.64324300000000001</v>
      </c>
    </row>
    <row r="4" spans="1:15">
      <c r="A4">
        <v>0</v>
      </c>
      <c r="B4">
        <v>0</v>
      </c>
    </row>
    <row r="5" spans="1:15">
      <c r="A5">
        <v>0</v>
      </c>
      <c r="B5">
        <v>42.159595000000003</v>
      </c>
    </row>
    <row r="6" spans="1:15">
      <c r="A6">
        <v>0</v>
      </c>
      <c r="B6">
        <v>0</v>
      </c>
    </row>
    <row r="7" spans="1:15">
      <c r="A7">
        <v>0</v>
      </c>
      <c r="B7">
        <v>0</v>
      </c>
    </row>
    <row r="8" spans="1:15">
      <c r="A8">
        <v>0</v>
      </c>
      <c r="B8">
        <v>108.060608</v>
      </c>
    </row>
    <row r="9" spans="1:15">
      <c r="A9">
        <v>0</v>
      </c>
      <c r="B9">
        <v>0</v>
      </c>
    </row>
    <row r="10" spans="1:15">
      <c r="A10">
        <v>0</v>
      </c>
      <c r="B10">
        <v>84.073738000000006</v>
      </c>
    </row>
    <row r="11" spans="1:15">
      <c r="A11">
        <v>0</v>
      </c>
      <c r="B11">
        <v>0</v>
      </c>
    </row>
    <row r="12" spans="1:15">
      <c r="A12">
        <v>0</v>
      </c>
      <c r="B12">
        <v>0</v>
      </c>
    </row>
    <row r="13" spans="1:15">
      <c r="A13">
        <v>0</v>
      </c>
      <c r="B13">
        <v>77.746459999999999</v>
      </c>
    </row>
    <row r="14" spans="1:15">
      <c r="A14">
        <v>0</v>
      </c>
      <c r="B14">
        <v>0</v>
      </c>
    </row>
    <row r="15" spans="1:15">
      <c r="A15">
        <v>0</v>
      </c>
      <c r="B15">
        <v>72.38485</v>
      </c>
    </row>
    <row r="16" spans="1:15">
      <c r="A16">
        <v>0</v>
      </c>
      <c r="B16">
        <v>0</v>
      </c>
    </row>
    <row r="17" spans="1:2">
      <c r="A17">
        <v>0</v>
      </c>
      <c r="B17">
        <v>0</v>
      </c>
    </row>
    <row r="18" spans="1:2">
      <c r="A18">
        <v>6.0599999999999998E-4</v>
      </c>
      <c r="B18">
        <v>65.327270999999996</v>
      </c>
    </row>
    <row r="19" spans="1:2">
      <c r="A19">
        <v>0</v>
      </c>
      <c r="B19">
        <v>0</v>
      </c>
    </row>
    <row r="20" spans="1:2">
      <c r="A20">
        <v>0</v>
      </c>
      <c r="B20">
        <v>0</v>
      </c>
    </row>
    <row r="21" spans="1:2">
      <c r="A21">
        <v>4.7470000000000004E-3</v>
      </c>
      <c r="B21">
        <v>65.095962999999998</v>
      </c>
    </row>
    <row r="22" spans="1:2">
      <c r="A22">
        <v>0</v>
      </c>
      <c r="B22">
        <v>0</v>
      </c>
    </row>
    <row r="23" spans="1:2">
      <c r="A23">
        <v>0</v>
      </c>
      <c r="B23">
        <v>62.308083000000003</v>
      </c>
    </row>
    <row r="24" spans="1:2">
      <c r="A24">
        <v>0</v>
      </c>
      <c r="B24">
        <v>0</v>
      </c>
    </row>
    <row r="25" spans="1:2">
      <c r="A25">
        <v>0</v>
      </c>
      <c r="B25">
        <v>0</v>
      </c>
    </row>
    <row r="26" spans="1:2">
      <c r="A26">
        <v>1.212E-3</v>
      </c>
      <c r="B26">
        <v>59.088886000000002</v>
      </c>
    </row>
    <row r="27" spans="1:2">
      <c r="A27">
        <v>0</v>
      </c>
      <c r="B27">
        <v>0</v>
      </c>
    </row>
    <row r="28" spans="1:2">
      <c r="A28">
        <v>7.071E-3</v>
      </c>
      <c r="B28">
        <v>55.795959000000003</v>
      </c>
    </row>
    <row r="29" spans="1:2">
      <c r="A29">
        <v>0</v>
      </c>
      <c r="B29">
        <v>0</v>
      </c>
    </row>
    <row r="30" spans="1:2">
      <c r="A30">
        <v>0</v>
      </c>
      <c r="B30">
        <v>0</v>
      </c>
    </row>
    <row r="31" spans="1:2">
      <c r="A31">
        <v>3.1310000000000001E-3</v>
      </c>
      <c r="B31">
        <v>52.481819000000002</v>
      </c>
    </row>
    <row r="32" spans="1:2">
      <c r="A32">
        <v>0</v>
      </c>
      <c r="B32">
        <v>0</v>
      </c>
    </row>
    <row r="33" spans="1:2">
      <c r="A33">
        <v>1.616E-3</v>
      </c>
      <c r="B33">
        <v>50.753535999999997</v>
      </c>
    </row>
    <row r="34" spans="1:2">
      <c r="A34">
        <v>0</v>
      </c>
      <c r="B34">
        <v>0</v>
      </c>
    </row>
    <row r="35" spans="1:2">
      <c r="A35">
        <v>0</v>
      </c>
      <c r="B35">
        <v>0</v>
      </c>
    </row>
    <row r="36" spans="1:2">
      <c r="A36">
        <v>7.8790000000000006E-3</v>
      </c>
      <c r="B36">
        <v>47.826259999999998</v>
      </c>
    </row>
    <row r="37" spans="1:2">
      <c r="A37">
        <v>0</v>
      </c>
      <c r="B37">
        <v>0</v>
      </c>
    </row>
    <row r="38" spans="1:2">
      <c r="A38">
        <v>0</v>
      </c>
      <c r="B38">
        <v>0</v>
      </c>
    </row>
    <row r="39" spans="1:2">
      <c r="A39">
        <v>9.1920000000000005E-3</v>
      </c>
      <c r="B39">
        <v>46.342421999999999</v>
      </c>
    </row>
    <row r="40" spans="1:2">
      <c r="A40">
        <v>0</v>
      </c>
      <c r="B40">
        <v>0</v>
      </c>
    </row>
    <row r="41" spans="1:2">
      <c r="A41">
        <v>2.5555999999999999E-2</v>
      </c>
      <c r="B41">
        <v>44.023232</v>
      </c>
    </row>
    <row r="42" spans="1:2">
      <c r="A42">
        <v>0</v>
      </c>
      <c r="B42">
        <v>0</v>
      </c>
    </row>
    <row r="43" spans="1:2">
      <c r="A43">
        <v>0</v>
      </c>
      <c r="B43">
        <v>0</v>
      </c>
    </row>
    <row r="44" spans="1:2">
      <c r="A44">
        <v>2.0101000000000001E-2</v>
      </c>
      <c r="B44">
        <v>42.702019</v>
      </c>
    </row>
    <row r="45" spans="1:2">
      <c r="A45">
        <v>0</v>
      </c>
      <c r="B45">
        <v>0</v>
      </c>
    </row>
    <row r="46" spans="1:2">
      <c r="A46">
        <v>3.7879000000000003E-2</v>
      </c>
      <c r="B46">
        <v>41.958584000000002</v>
      </c>
    </row>
    <row r="47" spans="1:2">
      <c r="A47">
        <v>0</v>
      </c>
      <c r="B47">
        <v>0</v>
      </c>
    </row>
    <row r="48" spans="1:2">
      <c r="A48">
        <v>0</v>
      </c>
      <c r="B48">
        <v>0</v>
      </c>
    </row>
    <row r="49" spans="1:2">
      <c r="A49">
        <v>2.4039999999999999E-2</v>
      </c>
      <c r="B49">
        <v>42.431316000000002</v>
      </c>
    </row>
    <row r="50" spans="1:2">
      <c r="A50">
        <v>0</v>
      </c>
      <c r="B50">
        <v>0</v>
      </c>
    </row>
    <row r="51" spans="1:2">
      <c r="A51">
        <v>1.9293000000000001E-2</v>
      </c>
      <c r="B51">
        <v>41.409092000000001</v>
      </c>
    </row>
    <row r="52" spans="1:2">
      <c r="A52">
        <v>0</v>
      </c>
      <c r="B52">
        <v>0</v>
      </c>
    </row>
    <row r="53" spans="1:2">
      <c r="A53">
        <v>0</v>
      </c>
      <c r="B53">
        <v>0</v>
      </c>
    </row>
    <row r="54" spans="1:2">
      <c r="A54">
        <v>2.4948999999999999E-2</v>
      </c>
      <c r="B54">
        <v>40.883839000000002</v>
      </c>
    </row>
    <row r="55" spans="1:2">
      <c r="A55">
        <v>0</v>
      </c>
      <c r="B55">
        <v>0</v>
      </c>
    </row>
    <row r="56" spans="1:2">
      <c r="A56">
        <v>0</v>
      </c>
      <c r="B56">
        <v>0</v>
      </c>
    </row>
    <row r="57" spans="1:2">
      <c r="A57">
        <v>8.0101000000000006E-2</v>
      </c>
      <c r="B57">
        <v>39.794949000000003</v>
      </c>
    </row>
    <row r="58" spans="1:2">
      <c r="A58">
        <v>0</v>
      </c>
      <c r="B58">
        <v>0</v>
      </c>
    </row>
    <row r="59" spans="1:2">
      <c r="A59">
        <v>4.6364000000000002E-2</v>
      </c>
      <c r="B59">
        <v>39.565655</v>
      </c>
    </row>
    <row r="60" spans="1:2">
      <c r="A60">
        <v>0</v>
      </c>
      <c r="B60">
        <v>0</v>
      </c>
    </row>
    <row r="61" spans="1:2">
      <c r="A61">
        <v>0</v>
      </c>
      <c r="B61">
        <v>0</v>
      </c>
    </row>
    <row r="62" spans="1:2">
      <c r="A62">
        <v>1.7676999999999998E-2</v>
      </c>
      <c r="B62">
        <v>37.602020000000003</v>
      </c>
    </row>
    <row r="63" spans="1:2">
      <c r="A63">
        <v>0</v>
      </c>
      <c r="B63">
        <v>0</v>
      </c>
    </row>
    <row r="64" spans="1:2">
      <c r="A64">
        <v>4.1211999999999999E-2</v>
      </c>
      <c r="B64">
        <v>37.065655</v>
      </c>
    </row>
    <row r="65" spans="1:2">
      <c r="A65">
        <v>0</v>
      </c>
      <c r="B65">
        <v>0</v>
      </c>
    </row>
    <row r="66" spans="1:2">
      <c r="A66">
        <v>0</v>
      </c>
      <c r="B66">
        <v>0</v>
      </c>
    </row>
    <row r="67" spans="1:2">
      <c r="A67">
        <v>3.6566000000000001E-2</v>
      </c>
      <c r="B67">
        <v>35.617171999999997</v>
      </c>
    </row>
    <row r="68" spans="1:2">
      <c r="A68">
        <v>0</v>
      </c>
      <c r="B68">
        <v>0</v>
      </c>
    </row>
    <row r="69" spans="1:2">
      <c r="A69">
        <v>5.2423999999999998E-2</v>
      </c>
      <c r="B69">
        <v>34.722220999999998</v>
      </c>
    </row>
    <row r="70" spans="1:2">
      <c r="A70">
        <v>0</v>
      </c>
      <c r="B70">
        <v>0</v>
      </c>
    </row>
    <row r="71" spans="1:2">
      <c r="A71">
        <v>0</v>
      </c>
      <c r="B71">
        <v>0</v>
      </c>
    </row>
    <row r="72" spans="1:2">
      <c r="A72">
        <v>3.8686999999999999E-2</v>
      </c>
      <c r="B72">
        <v>33.986870000000003</v>
      </c>
    </row>
    <row r="73" spans="1:2">
      <c r="A73">
        <v>0</v>
      </c>
      <c r="B73">
        <v>0</v>
      </c>
    </row>
    <row r="74" spans="1:2">
      <c r="A74">
        <v>0</v>
      </c>
      <c r="B74">
        <v>0</v>
      </c>
    </row>
    <row r="75" spans="1:2">
      <c r="A75">
        <v>0.06</v>
      </c>
      <c r="B75">
        <v>32.931313000000003</v>
      </c>
    </row>
    <row r="76" spans="1:2">
      <c r="A76">
        <v>0</v>
      </c>
      <c r="B76">
        <v>0</v>
      </c>
    </row>
    <row r="77" spans="1:2">
      <c r="A77">
        <v>0.16080800000000001</v>
      </c>
      <c r="B77">
        <v>32.088889999999999</v>
      </c>
    </row>
    <row r="78" spans="1:2">
      <c r="A78">
        <v>0</v>
      </c>
      <c r="B78">
        <v>0</v>
      </c>
    </row>
    <row r="79" spans="1:2">
      <c r="A79">
        <v>0</v>
      </c>
      <c r="B79">
        <v>0</v>
      </c>
    </row>
    <row r="80" spans="1:2">
      <c r="A80">
        <v>0.28838399999999997</v>
      </c>
      <c r="B80">
        <v>31.163634999999999</v>
      </c>
    </row>
    <row r="81" spans="1:2">
      <c r="A81">
        <v>0</v>
      </c>
      <c r="B81">
        <v>0</v>
      </c>
    </row>
    <row r="82" spans="1:2">
      <c r="A82">
        <v>0.45525300000000002</v>
      </c>
      <c r="B82">
        <v>30.455556999999999</v>
      </c>
    </row>
    <row r="83" spans="1:2">
      <c r="A83">
        <v>0</v>
      </c>
      <c r="B83">
        <v>0</v>
      </c>
    </row>
    <row r="84" spans="1:2">
      <c r="A84">
        <v>0</v>
      </c>
      <c r="B84">
        <v>0</v>
      </c>
    </row>
    <row r="85" spans="1:2">
      <c r="A85">
        <v>0.74333300000000002</v>
      </c>
      <c r="B85">
        <v>29.183838000000002</v>
      </c>
    </row>
    <row r="86" spans="1:2">
      <c r="A86">
        <v>0</v>
      </c>
      <c r="B86">
        <v>0</v>
      </c>
    </row>
    <row r="87" spans="1:2">
      <c r="A87">
        <v>0</v>
      </c>
      <c r="B87">
        <v>0</v>
      </c>
    </row>
    <row r="88" spans="1:2">
      <c r="A88">
        <v>0.93596000000000001</v>
      </c>
      <c r="B88">
        <v>27.929293000000001</v>
      </c>
    </row>
    <row r="89" spans="1:2">
      <c r="A89">
        <v>0</v>
      </c>
      <c r="B89">
        <v>0</v>
      </c>
    </row>
    <row r="90" spans="1:2">
      <c r="A90">
        <v>1.1105050000000001</v>
      </c>
      <c r="B90">
        <v>26.276765999999999</v>
      </c>
    </row>
    <row r="91" spans="1:2">
      <c r="A91">
        <v>0</v>
      </c>
      <c r="B91">
        <v>0</v>
      </c>
    </row>
    <row r="92" spans="1:2">
      <c r="A92">
        <v>0</v>
      </c>
      <c r="B92">
        <v>0</v>
      </c>
    </row>
    <row r="93" spans="1:2">
      <c r="A93">
        <v>1.452121</v>
      </c>
      <c r="B93">
        <v>24.979797000000001</v>
      </c>
    </row>
    <row r="94" spans="1:2">
      <c r="A94">
        <v>0</v>
      </c>
      <c r="B94">
        <v>0</v>
      </c>
    </row>
    <row r="95" spans="1:2">
      <c r="A95">
        <v>1.923535</v>
      </c>
      <c r="B95">
        <v>23.50404</v>
      </c>
    </row>
    <row r="96" spans="1:2">
      <c r="A96">
        <v>0</v>
      </c>
      <c r="B96">
        <v>0</v>
      </c>
    </row>
    <row r="97" spans="1:2">
      <c r="A97">
        <v>0</v>
      </c>
      <c r="B97">
        <v>0</v>
      </c>
    </row>
    <row r="98" spans="1:2">
      <c r="A98">
        <v>2.3689900000000002</v>
      </c>
      <c r="B98">
        <v>23.091920999999999</v>
      </c>
    </row>
    <row r="99" spans="1:2">
      <c r="A99">
        <v>0</v>
      </c>
      <c r="B99">
        <v>0</v>
      </c>
    </row>
    <row r="100" spans="1:2">
      <c r="A100">
        <v>2.7544439999999999</v>
      </c>
      <c r="B100">
        <v>21.637374999999999</v>
      </c>
    </row>
    <row r="101" spans="1:2">
      <c r="A101">
        <v>0</v>
      </c>
      <c r="B101">
        <v>0</v>
      </c>
    </row>
    <row r="102" spans="1:2">
      <c r="A102">
        <v>0</v>
      </c>
      <c r="B102">
        <v>0</v>
      </c>
    </row>
    <row r="103" spans="1:2">
      <c r="A103">
        <v>3.079091</v>
      </c>
      <c r="B103">
        <v>20.797979000000002</v>
      </c>
    </row>
    <row r="104" spans="1:2">
      <c r="A104">
        <v>0</v>
      </c>
      <c r="B104">
        <v>0</v>
      </c>
    </row>
    <row r="105" spans="1:2">
      <c r="A105">
        <v>0</v>
      </c>
      <c r="B105">
        <v>0</v>
      </c>
    </row>
    <row r="106" spans="1:2">
      <c r="A106">
        <v>4.020505</v>
      </c>
      <c r="B106">
        <v>20.432323</v>
      </c>
    </row>
    <row r="107" spans="1:2">
      <c r="A107">
        <v>0</v>
      </c>
      <c r="B107">
        <v>0</v>
      </c>
    </row>
    <row r="108" spans="1:2">
      <c r="A108">
        <v>5.0803029999999998</v>
      </c>
      <c r="B108">
        <v>19.926262000000001</v>
      </c>
    </row>
    <row r="109" spans="1:2">
      <c r="A109">
        <v>0</v>
      </c>
      <c r="B109">
        <v>0</v>
      </c>
    </row>
    <row r="110" spans="1:2">
      <c r="A110">
        <v>0</v>
      </c>
      <c r="B110">
        <v>0</v>
      </c>
    </row>
    <row r="111" spans="1:2">
      <c r="A111">
        <v>7.0473739999999996</v>
      </c>
      <c r="B111">
        <v>19.237373000000002</v>
      </c>
    </row>
    <row r="112" spans="1:2">
      <c r="A112">
        <v>0</v>
      </c>
      <c r="B112">
        <v>0</v>
      </c>
    </row>
    <row r="113" spans="1:2">
      <c r="A113">
        <v>8.1145460000000007</v>
      </c>
      <c r="B113">
        <v>18.366667</v>
      </c>
    </row>
    <row r="114" spans="1:2">
      <c r="A114">
        <v>0</v>
      </c>
      <c r="B114">
        <v>0</v>
      </c>
    </row>
    <row r="115" spans="1:2">
      <c r="A115">
        <v>0</v>
      </c>
      <c r="B115">
        <v>0</v>
      </c>
    </row>
    <row r="116" spans="1:2">
      <c r="A116">
        <v>9.3676770000000005</v>
      </c>
      <c r="B116">
        <v>17.819191</v>
      </c>
    </row>
    <row r="117" spans="1:2">
      <c r="A117">
        <v>0</v>
      </c>
      <c r="B117">
        <v>0</v>
      </c>
    </row>
    <row r="118" spans="1:2">
      <c r="A118">
        <v>10.301615999999999</v>
      </c>
      <c r="B118">
        <v>16.877776999999998</v>
      </c>
    </row>
    <row r="119" spans="1:2">
      <c r="A119">
        <v>0</v>
      </c>
      <c r="B119">
        <v>0</v>
      </c>
    </row>
    <row r="120" spans="1:2">
      <c r="A120">
        <v>0</v>
      </c>
      <c r="B120">
        <v>0</v>
      </c>
    </row>
    <row r="121" spans="1:2">
      <c r="A121">
        <v>9.7267679999999999</v>
      </c>
      <c r="B121">
        <v>16.538383</v>
      </c>
    </row>
    <row r="122" spans="1:2">
      <c r="A122">
        <v>0</v>
      </c>
      <c r="B122">
        <v>0</v>
      </c>
    </row>
    <row r="123" spans="1:2">
      <c r="A123">
        <v>0</v>
      </c>
      <c r="B123">
        <v>0</v>
      </c>
    </row>
    <row r="124" spans="1:2">
      <c r="A124">
        <v>9.8332320000000006</v>
      </c>
      <c r="B124">
        <v>16.163634999999999</v>
      </c>
    </row>
    <row r="125" spans="1:2">
      <c r="A125">
        <v>0</v>
      </c>
      <c r="B125">
        <v>0</v>
      </c>
    </row>
    <row r="126" spans="1:2">
      <c r="A126">
        <v>11.039091000000001</v>
      </c>
      <c r="B126">
        <v>15.50202</v>
      </c>
    </row>
    <row r="127" spans="1:2">
      <c r="A127">
        <v>0</v>
      </c>
      <c r="B127">
        <v>0</v>
      </c>
    </row>
    <row r="128" spans="1:2">
      <c r="A128">
        <v>0</v>
      </c>
      <c r="B128">
        <v>0</v>
      </c>
    </row>
    <row r="129" spans="1:2">
      <c r="A129">
        <v>11.528081</v>
      </c>
      <c r="B129">
        <v>15.516161</v>
      </c>
    </row>
    <row r="130" spans="1:2">
      <c r="A130">
        <v>0</v>
      </c>
      <c r="B130">
        <v>0</v>
      </c>
    </row>
    <row r="131" spans="1:2">
      <c r="A131">
        <v>12.054141</v>
      </c>
      <c r="B131">
        <v>15.10303</v>
      </c>
    </row>
    <row r="132" spans="1:2">
      <c r="A132">
        <v>0</v>
      </c>
      <c r="B132">
        <v>0</v>
      </c>
    </row>
    <row r="133" spans="1:2">
      <c r="A133">
        <v>0</v>
      </c>
      <c r="B133">
        <v>0</v>
      </c>
    </row>
    <row r="134" spans="1:2">
      <c r="A134">
        <v>13.049799</v>
      </c>
      <c r="B134">
        <v>13.998989999999999</v>
      </c>
    </row>
    <row r="135" spans="1:2">
      <c r="A135">
        <v>0</v>
      </c>
      <c r="B135">
        <v>0</v>
      </c>
    </row>
    <row r="136" spans="1:2">
      <c r="A136">
        <v>12.762525999999999</v>
      </c>
      <c r="B136">
        <v>13.826263000000001</v>
      </c>
    </row>
    <row r="137" spans="1:2">
      <c r="A137">
        <v>0</v>
      </c>
      <c r="B137">
        <v>0</v>
      </c>
    </row>
    <row r="138" spans="1:2">
      <c r="A138">
        <v>0</v>
      </c>
      <c r="B138">
        <v>0</v>
      </c>
    </row>
    <row r="139" spans="1:2">
      <c r="A139">
        <v>13.30505</v>
      </c>
      <c r="B139">
        <v>13.088889</v>
      </c>
    </row>
    <row r="140" spans="1:2">
      <c r="A140">
        <v>0</v>
      </c>
      <c r="B140">
        <v>0</v>
      </c>
    </row>
    <row r="141" spans="1:2">
      <c r="A141">
        <v>0</v>
      </c>
      <c r="B141">
        <v>0</v>
      </c>
    </row>
    <row r="142" spans="1:2">
      <c r="A142">
        <v>12.980102</v>
      </c>
      <c r="B142">
        <v>12.49798</v>
      </c>
    </row>
    <row r="143" spans="1:2">
      <c r="A143">
        <v>0</v>
      </c>
      <c r="B143">
        <v>0</v>
      </c>
    </row>
    <row r="144" spans="1:2">
      <c r="A144">
        <v>14.544445</v>
      </c>
      <c r="B144">
        <v>11.411111</v>
      </c>
    </row>
    <row r="145" spans="1:2">
      <c r="A145">
        <v>0</v>
      </c>
      <c r="B145">
        <v>0</v>
      </c>
    </row>
    <row r="146" spans="1:2">
      <c r="A146">
        <v>0</v>
      </c>
      <c r="B146">
        <v>0</v>
      </c>
    </row>
    <row r="147" spans="1:2">
      <c r="A147">
        <v>16.526768000000001</v>
      </c>
      <c r="B147">
        <v>10.40202</v>
      </c>
    </row>
    <row r="148" spans="1:2">
      <c r="A148">
        <v>0</v>
      </c>
      <c r="B148">
        <v>0</v>
      </c>
    </row>
    <row r="149" spans="1:2">
      <c r="A149">
        <v>16.985959999999999</v>
      </c>
      <c r="B149">
        <v>9.3878789999999999</v>
      </c>
    </row>
    <row r="150" spans="1:2">
      <c r="A150">
        <v>0</v>
      </c>
      <c r="B150">
        <v>0</v>
      </c>
    </row>
    <row r="151" spans="1:2">
      <c r="A151">
        <v>0</v>
      </c>
      <c r="B151">
        <v>0</v>
      </c>
    </row>
    <row r="152" spans="1:2">
      <c r="A152">
        <v>17.224139999999998</v>
      </c>
      <c r="B152">
        <v>8.469697</v>
      </c>
    </row>
    <row r="153" spans="1:2">
      <c r="A153">
        <v>0</v>
      </c>
      <c r="B153">
        <v>0</v>
      </c>
    </row>
    <row r="154" spans="1:2">
      <c r="A154">
        <v>17.217779</v>
      </c>
      <c r="B154">
        <v>7.7464649999999997</v>
      </c>
    </row>
    <row r="155" spans="1:2">
      <c r="A155">
        <v>0</v>
      </c>
      <c r="B155">
        <v>0</v>
      </c>
    </row>
    <row r="156" spans="1:2">
      <c r="A156">
        <v>0</v>
      </c>
      <c r="B156">
        <v>0</v>
      </c>
    </row>
    <row r="157" spans="1:2">
      <c r="A157">
        <v>17.36495</v>
      </c>
      <c r="B157">
        <v>6.9383840000000001</v>
      </c>
    </row>
    <row r="158" spans="1:2">
      <c r="A158">
        <v>0</v>
      </c>
      <c r="B158">
        <v>0</v>
      </c>
    </row>
    <row r="159" spans="1:2">
      <c r="A159">
        <v>0</v>
      </c>
      <c r="B159">
        <v>0</v>
      </c>
    </row>
    <row r="160" spans="1:2">
      <c r="A160">
        <v>16.885859</v>
      </c>
      <c r="B160">
        <v>6.2090909999999999</v>
      </c>
    </row>
    <row r="161" spans="1:2">
      <c r="A161">
        <v>0</v>
      </c>
      <c r="B161">
        <v>0</v>
      </c>
    </row>
    <row r="162" spans="1:2">
      <c r="A162">
        <v>16.449192</v>
      </c>
      <c r="B162">
        <v>5.3969699999999996</v>
      </c>
    </row>
    <row r="163" spans="1:2">
      <c r="A163">
        <v>0</v>
      </c>
      <c r="B163">
        <v>0</v>
      </c>
    </row>
    <row r="164" spans="1:2">
      <c r="A164">
        <v>0</v>
      </c>
      <c r="B164">
        <v>0</v>
      </c>
    </row>
    <row r="165" spans="1:2">
      <c r="A165">
        <v>16.244747</v>
      </c>
      <c r="B165">
        <v>4.6111110000000002</v>
      </c>
    </row>
    <row r="166" spans="1:2">
      <c r="A166">
        <v>0</v>
      </c>
      <c r="B166">
        <v>0</v>
      </c>
    </row>
    <row r="167" spans="1:2">
      <c r="A167">
        <v>17.375254000000002</v>
      </c>
      <c r="B167">
        <v>3.9808080000000001</v>
      </c>
    </row>
    <row r="168" spans="1:2">
      <c r="A168">
        <v>0</v>
      </c>
      <c r="B168">
        <v>0</v>
      </c>
    </row>
    <row r="169" spans="1:2">
      <c r="A169">
        <v>0</v>
      </c>
      <c r="B169">
        <v>0</v>
      </c>
    </row>
    <row r="170" spans="1:2">
      <c r="A170">
        <v>17.658182</v>
      </c>
      <c r="B170">
        <v>3.614141</v>
      </c>
    </row>
    <row r="171" spans="1:2">
      <c r="A171">
        <v>0</v>
      </c>
      <c r="B171">
        <v>0</v>
      </c>
    </row>
    <row r="172" spans="1:2">
      <c r="A172">
        <v>0</v>
      </c>
      <c r="B172">
        <v>2.9444439999999998</v>
      </c>
    </row>
    <row r="173" spans="1:2">
      <c r="A173">
        <v>16.809495999999999</v>
      </c>
      <c r="B173">
        <v>0</v>
      </c>
    </row>
    <row r="174" spans="1:2">
      <c r="A174">
        <v>0</v>
      </c>
      <c r="B174">
        <v>0</v>
      </c>
    </row>
    <row r="175" spans="1:2">
      <c r="A175">
        <v>16.704343999999999</v>
      </c>
      <c r="B175">
        <v>2.3888889999999998</v>
      </c>
    </row>
    <row r="176" spans="1:2">
      <c r="A176">
        <v>0</v>
      </c>
      <c r="B176">
        <v>0</v>
      </c>
    </row>
    <row r="177" spans="1:2">
      <c r="A177">
        <v>0</v>
      </c>
      <c r="B177">
        <v>0</v>
      </c>
    </row>
    <row r="178" spans="1:2">
      <c r="A178">
        <v>16.728283000000001</v>
      </c>
      <c r="B178">
        <v>2.0101010000000001</v>
      </c>
    </row>
    <row r="179" spans="1:2">
      <c r="A179">
        <v>0</v>
      </c>
      <c r="B179">
        <v>0</v>
      </c>
    </row>
    <row r="180" spans="1:2">
      <c r="A180">
        <v>16.131717999999999</v>
      </c>
      <c r="B180">
        <v>1.7303029999999999</v>
      </c>
    </row>
    <row r="181" spans="1:2">
      <c r="A181">
        <v>0</v>
      </c>
      <c r="B181">
        <v>0</v>
      </c>
    </row>
    <row r="182" spans="1:2">
      <c r="A182">
        <v>0</v>
      </c>
      <c r="B182">
        <v>0</v>
      </c>
    </row>
    <row r="183" spans="1:2">
      <c r="A183">
        <v>14.198181999999999</v>
      </c>
      <c r="B183">
        <v>1.3363640000000001</v>
      </c>
    </row>
    <row r="184" spans="1:2">
      <c r="A184">
        <v>0</v>
      </c>
      <c r="B184">
        <v>0</v>
      </c>
    </row>
    <row r="185" spans="1:2">
      <c r="A185">
        <v>12.116968999999999</v>
      </c>
      <c r="B185">
        <v>1.046465</v>
      </c>
    </row>
    <row r="186" spans="1:2">
      <c r="A186">
        <v>0</v>
      </c>
      <c r="B186">
        <v>0</v>
      </c>
    </row>
    <row r="187" spans="1:2">
      <c r="A187">
        <v>0</v>
      </c>
      <c r="B187">
        <v>0</v>
      </c>
    </row>
    <row r="188" spans="1:2">
      <c r="A188">
        <v>11.419698</v>
      </c>
      <c r="B188">
        <v>0.74141400000000002</v>
      </c>
    </row>
    <row r="189" spans="1:2">
      <c r="A189">
        <v>0</v>
      </c>
      <c r="B189">
        <v>0</v>
      </c>
    </row>
    <row r="190" spans="1:2">
      <c r="A190">
        <v>0</v>
      </c>
      <c r="B190">
        <v>0</v>
      </c>
    </row>
    <row r="191" spans="1:2">
      <c r="A191">
        <v>8.8036370000000002</v>
      </c>
      <c r="B191">
        <v>0.52020200000000005</v>
      </c>
    </row>
    <row r="192" spans="1:2">
      <c r="A192">
        <v>0</v>
      </c>
      <c r="B192">
        <v>0</v>
      </c>
    </row>
    <row r="193" spans="1:2">
      <c r="A193">
        <v>7.2547470000000001</v>
      </c>
      <c r="B193">
        <v>0.377778</v>
      </c>
    </row>
    <row r="194" spans="1:2">
      <c r="A194">
        <v>0</v>
      </c>
      <c r="B194">
        <v>0</v>
      </c>
    </row>
    <row r="195" spans="1:2">
      <c r="A195">
        <v>0</v>
      </c>
      <c r="B195">
        <v>0</v>
      </c>
    </row>
    <row r="196" spans="1:2">
      <c r="A196">
        <v>5.7676769999999999</v>
      </c>
      <c r="B196">
        <v>0.18282799999999999</v>
      </c>
    </row>
    <row r="197" spans="1:2">
      <c r="A197">
        <v>0</v>
      </c>
      <c r="B197">
        <v>0</v>
      </c>
    </row>
    <row r="198" spans="1:2">
      <c r="A198">
        <v>5.3578789999999996</v>
      </c>
      <c r="B198">
        <v>7.4746999999999994E-2</v>
      </c>
    </row>
    <row r="199" spans="1:2">
      <c r="A199">
        <v>0</v>
      </c>
      <c r="B199">
        <v>0</v>
      </c>
    </row>
    <row r="200" spans="1:2">
      <c r="A200">
        <v>0</v>
      </c>
      <c r="B200">
        <v>0</v>
      </c>
    </row>
    <row r="201" spans="1:2">
      <c r="A201">
        <v>4.6969700000000003</v>
      </c>
      <c r="B201">
        <v>8.1818000000000002E-2</v>
      </c>
    </row>
    <row r="202" spans="1:2">
      <c r="A202">
        <v>0</v>
      </c>
      <c r="B202">
        <v>0</v>
      </c>
    </row>
    <row r="203" spans="1:2">
      <c r="A203">
        <v>4.1798989999999998</v>
      </c>
      <c r="B203">
        <v>2.7272999999999999E-2</v>
      </c>
    </row>
    <row r="204" spans="1:2">
      <c r="A204">
        <v>0</v>
      </c>
      <c r="B204">
        <v>0</v>
      </c>
    </row>
    <row r="205" spans="1:2">
      <c r="A205">
        <v>0</v>
      </c>
      <c r="B205">
        <v>0</v>
      </c>
    </row>
    <row r="206" spans="1:2">
      <c r="A206">
        <v>3.2730299999999999</v>
      </c>
      <c r="B206">
        <v>7.071E-3</v>
      </c>
    </row>
    <row r="207" spans="1:2">
      <c r="A207">
        <v>0</v>
      </c>
      <c r="B207">
        <v>0</v>
      </c>
    </row>
    <row r="208" spans="1:2">
      <c r="A208">
        <v>0</v>
      </c>
      <c r="B208">
        <v>0</v>
      </c>
    </row>
    <row r="209" spans="1:2">
      <c r="A209">
        <v>2.0696970000000001</v>
      </c>
      <c r="B209">
        <v>2.0200000000000001E-3</v>
      </c>
    </row>
    <row r="210" spans="1:2">
      <c r="A210">
        <v>0</v>
      </c>
      <c r="B210">
        <v>0</v>
      </c>
    </row>
    <row r="211" spans="1:2">
      <c r="A211">
        <v>1.6228279999999999</v>
      </c>
      <c r="B211">
        <v>0</v>
      </c>
    </row>
    <row r="212" spans="1:2">
      <c r="A212">
        <v>0</v>
      </c>
      <c r="B212">
        <v>0</v>
      </c>
    </row>
    <row r="213" spans="1:2">
      <c r="A213">
        <v>0</v>
      </c>
      <c r="B213">
        <v>0</v>
      </c>
    </row>
    <row r="214" spans="1:2">
      <c r="A214">
        <v>1.1971719999999999</v>
      </c>
      <c r="B214">
        <v>0</v>
      </c>
    </row>
    <row r="215" spans="1:2">
      <c r="A215">
        <v>0</v>
      </c>
      <c r="B215">
        <v>0</v>
      </c>
    </row>
    <row r="216" spans="1:2">
      <c r="A216">
        <v>0.70919200000000004</v>
      </c>
      <c r="B216">
        <v>0</v>
      </c>
    </row>
    <row r="217" spans="1:2">
      <c r="A217">
        <v>0</v>
      </c>
      <c r="B217">
        <v>0</v>
      </c>
    </row>
    <row r="218" spans="1:2">
      <c r="A218">
        <v>0</v>
      </c>
      <c r="B218">
        <v>0</v>
      </c>
    </row>
    <row r="219" spans="1:2">
      <c r="A219">
        <v>0.25747500000000001</v>
      </c>
      <c r="B219">
        <v>0</v>
      </c>
    </row>
    <row r="220" spans="1:2">
      <c r="A220">
        <v>0</v>
      </c>
      <c r="B220">
        <v>0</v>
      </c>
    </row>
    <row r="221" spans="1:2">
      <c r="A221">
        <v>7.5354000000000004E-2</v>
      </c>
      <c r="B221">
        <v>0</v>
      </c>
    </row>
    <row r="222" spans="1:2">
      <c r="A222">
        <v>0</v>
      </c>
      <c r="B222">
        <v>0</v>
      </c>
    </row>
    <row r="223" spans="1:2">
      <c r="A223">
        <v>0</v>
      </c>
      <c r="B223">
        <v>0</v>
      </c>
    </row>
    <row r="224" spans="1:2">
      <c r="A224">
        <v>3.5253E-2</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1.65494074859556
1.65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1.6549407485955576</v>
      </c>
      <c r="I4" s="322">
        <f>IF(Measurement!AQ7&lt;&gt;"",NORMSDIST((H6-$B$2)/$B$3)*100,"")</f>
        <v>87.342956845958327</v>
      </c>
      <c r="J4" t="str">
        <f>Measurement!AR7</f>
        <v>건강</v>
      </c>
    </row>
    <row r="5" spans="1:11">
      <c r="B5" s="171">
        <v>-10</v>
      </c>
      <c r="C5" s="171">
        <f>NORMSDIST(($B5-$B$2)/$B$3)*100</f>
        <v>7.1097265868555281E-5</v>
      </c>
      <c r="G5" t="s">
        <v>1539</v>
      </c>
      <c r="H5" s="320">
        <f>IF(Measurement!AQ7&lt;-7,-7,Measurement!AQ7)</f>
        <v>1.6549407485955576</v>
      </c>
      <c r="I5" s="321">
        <f>IF(Measurement!AQ7&lt;&gt;"",0,"")</f>
        <v>0</v>
      </c>
    </row>
    <row r="6" spans="1:11">
      <c r="B6" s="171">
        <f>B5+0.1</f>
        <v>-9.9</v>
      </c>
      <c r="C6" s="171">
        <f t="shared" ref="C6:C57" si="0">NORMSDIST(($B6-$B$2)/$B$3)*100</f>
        <v>9.1781224195367343E-5</v>
      </c>
      <c r="H6" s="320">
        <f>IF(Measurement!AQ7&lt;-7,-7,Measurement!AQ7)</f>
        <v>1.6549407485955576</v>
      </c>
      <c r="I6" s="321">
        <f>IF(Measurement!AQ7&lt;&gt;"",NORMSDIST((H6-$B$2)/$B$3)*100,"")</f>
        <v>87.342956845958327</v>
      </c>
    </row>
    <row r="7" spans="1:11">
      <c r="B7" s="171">
        <f t="shared" ref="B7:B70" si="1">B6+0.1</f>
        <v>-9.8000000000000007</v>
      </c>
      <c r="C7" s="171">
        <f t="shared" si="0"/>
        <v>1.1818368021892541E-4</v>
      </c>
      <c r="D7" s="171"/>
      <c r="H7" s="320">
        <f>IF(Measurement!AQ7&lt;&gt;"",-7,"")</f>
        <v>-7</v>
      </c>
      <c r="I7" s="321">
        <f>IF(Measurement!AQ7&lt;&gt;"",NORMSDIST((H6-$B$2)/$B$3)*100,"")</f>
        <v>87.342956845958327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54.18</v>
      </c>
      <c r="V4" t="s">
        <v>1218</v>
      </c>
    </row>
    <row r="5" spans="1:29">
      <c r="B5" s="171">
        <v>0</v>
      </c>
      <c r="C5" s="171">
        <f>NORMSDIST(($B5-$B$2)/$B$3)*100</f>
        <v>1.2153167836658598</v>
      </c>
      <c r="H5">
        <f>info!W36</f>
        <v>54.178600000000003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54.178600000000003</v>
      </c>
      <c r="I6" s="171">
        <f>NORMSDIST((H6-$B$2)/$B$3)*100</f>
        <v>57.464995049105404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57.464995049105404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2.8940299999999999</v>
      </c>
    </row>
    <row r="3" spans="1:11" ht="18">
      <c r="A3" s="71" t="s">
        <v>1065</v>
      </c>
      <c r="B3" s="557">
        <v>0.71290976993199895</v>
      </c>
      <c r="C3" s="523"/>
      <c r="H3" s="561" t="s">
        <v>2223</v>
      </c>
      <c r="I3" s="562">
        <f>IF(I2=0,0,NORMSDIST((I2-$B$2)/$B$3)*100)</f>
        <v>91.83906989744699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2.89</v>
      </c>
    </row>
    <row r="6" spans="1:11">
      <c r="B6" s="23">
        <v>0</v>
      </c>
      <c r="C6" s="23">
        <f>NORMSDIST(($B6-$B$2)/$B$3)*100</f>
        <v>0.38478836223957635</v>
      </c>
      <c r="H6" s="205">
        <f>IF(info!V36&gt;I1,I1,info!V36)</f>
        <v>2.8940299999999999</v>
      </c>
      <c r="I6" s="560">
        <v>0</v>
      </c>
    </row>
    <row r="7" spans="1:11">
      <c r="B7" s="23">
        <f>B5+0.05</f>
        <v>0</v>
      </c>
      <c r="C7" s="23">
        <f t="shared" ref="C7:E58" si="0">NORMSDIST(($B7-$B$2)/$B$3)*100</f>
        <v>0.38478836223957635</v>
      </c>
      <c r="H7" s="205">
        <f>IF(info!V36&gt;I1,I1,info!V36)</f>
        <v>2.8940299999999999</v>
      </c>
      <c r="I7" s="560">
        <f>NORMSDIST((H7-$B$2)/$B$3)*100</f>
        <v>91.83906989744699</v>
      </c>
    </row>
    <row r="8" spans="1:11">
      <c r="B8" s="23">
        <f t="shared" ref="B8:B71" si="1">B7+0.05</f>
        <v>0.05</v>
      </c>
      <c r="C8" s="23">
        <f t="shared" si="0"/>
        <v>0.47295624138584591</v>
      </c>
      <c r="D8" s="171"/>
      <c r="H8" s="205">
        <v>0</v>
      </c>
      <c r="I8" s="560">
        <f>NORMSDIST((H7-$B$2)/$B$3)*100</f>
        <v>91.83906989744699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감정변이도2.89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2.8940299999999999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2.8940299999999999</v>
      </c>
      <c r="I6" s="171">
        <f>NORMSDIST((H6-$B$2)/$B$3)*100</f>
        <v>0.12588999311163912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0.12588999311163912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45854.582511574074</v>
      </c>
      <c r="I7" s="876"/>
      <c r="J7" s="877"/>
      <c r="K7" s="166" t="str">
        <f>lang!B160</f>
        <v>나이</v>
      </c>
      <c r="L7" s="879" t="str">
        <f>IF(FH_info!B2="","", FH_info!T2)</f>
        <v>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JT3k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2025-07-16T04:59:19Z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