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4kvF^1^6^\"/>
    </mc:Choice>
  </mc:AlternateContent>
  <xr:revisionPtr revIDLastSave="0" documentId="13_ncr:1_{FD570277-9890-484F-A2EF-9734C082C39A}"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L7" i="33"/>
  <c r="H8" i="36"/>
  <c r="Q8" i="37"/>
  <c r="L7" i="39"/>
  <c r="H8" i="40"/>
  <c r="Q8" i="41"/>
  <c r="L7" i="43"/>
  <c r="H8" i="44"/>
  <c r="Q8" i="45"/>
  <c r="Q8" i="30"/>
  <c r="L8" i="44"/>
  <c r="L7" i="30"/>
  <c r="H8" i="33"/>
  <c r="Q8" i="36"/>
  <c r="L7" i="38"/>
  <c r="H8" i="39"/>
  <c r="Q8" i="40"/>
  <c r="L7" i="42"/>
  <c r="Q8" i="44"/>
  <c r="L7" i="46"/>
  <c r="L8" i="36"/>
  <c r="L8" i="40"/>
  <c r="L8" i="33"/>
  <c r="L8" i="39"/>
  <c r="L8" i="43"/>
  <c r="Q2" i="14"/>
  <c r="H8" i="49"/>
  <c r="H8" i="30"/>
  <c r="Q8" i="33"/>
  <c r="L7" i="37"/>
  <c r="H8" i="38"/>
  <c r="Q8" i="39"/>
  <c r="L7" i="41"/>
  <c r="H8" i="42"/>
  <c r="Q8" i="43"/>
  <c r="L7" i="45"/>
  <c r="H8" i="46"/>
  <c r="P2" i="14"/>
  <c r="L8" i="30"/>
  <c r="L8" i="38"/>
  <c r="L8" i="42"/>
  <c r="L8" i="46"/>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8" i="1"/>
  <c r="I33" i="48" s="1"/>
  <c r="L10" i="1"/>
  <c r="I35" i="48" s="1"/>
  <c r="L11" i="1"/>
  <c r="I36" i="48" s="1"/>
  <c r="L13" i="1"/>
  <c r="I38" i="48" s="1"/>
  <c r="N16" i="1"/>
  <c r="O41" i="48" s="1"/>
  <c r="N9" i="1"/>
  <c r="O34" i="48" s="1"/>
  <c r="N10" i="1"/>
  <c r="O35" i="48" s="1"/>
  <c r="N11" i="1"/>
  <c r="O36" i="48" s="1"/>
  <c r="N12" i="1"/>
  <c r="O37" i="48" s="1"/>
  <c r="N13" i="1"/>
  <c r="O38" i="48" s="1"/>
  <c r="N14" i="1"/>
  <c r="O39" i="48" s="1"/>
  <c r="N15" i="1"/>
  <c r="O40" i="48" s="1"/>
  <c r="N8" i="1"/>
  <c r="O33" i="48" s="1"/>
  <c r="N7" i="1"/>
  <c r="O32" i="48" s="1"/>
  <c r="L12" i="1" l="1"/>
  <c r="I37" i="48" s="1"/>
  <c r="L9" i="1"/>
  <c r="I34" i="48" s="1"/>
  <c r="L7" i="1"/>
  <c r="I32" i="48" s="1"/>
  <c r="L16" i="1"/>
  <c r="I41" i="48" s="1"/>
  <c r="L15" i="1"/>
  <c r="I40" i="48" s="1"/>
  <c r="L14" i="1"/>
  <c r="I39"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V7" i="1"/>
  <c r="CB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BY7" i="1"/>
  <c r="CA7" i="1"/>
  <c r="CD7" i="1"/>
  <c r="CC7" i="1"/>
  <c r="BY6" i="1" s="1"/>
  <c r="AS7" i="1"/>
  <c r="A71" i="32"/>
  <c r="A67" i="32"/>
  <c r="B53" i="24"/>
  <c r="D53" i="24" s="1"/>
  <c r="H4" i="21"/>
  <c r="H6" i="21"/>
  <c r="I6" i="21" s="1"/>
  <c r="H5" i="21"/>
  <c r="A9" i="17"/>
  <c r="C8" i="17"/>
  <c r="B8" i="17" s="1"/>
  <c r="V21" i="11"/>
  <c r="V52" i="11"/>
  <c r="X52" i="11" s="1"/>
  <c r="B46" i="25"/>
  <c r="G46" i="25" s="1"/>
  <c r="BW6" i="1"/>
  <c r="CD6" i="1"/>
  <c r="BV6" i="1"/>
  <c r="H7" i="21"/>
  <c r="I5" i="21"/>
  <c r="B27" i="21"/>
  <c r="C26" i="21"/>
  <c r="B83" i="23"/>
  <c r="E82" i="23"/>
  <c r="C28" i="23"/>
  <c r="H20" i="18"/>
  <c r="F15" i="13"/>
  <c r="L14" i="13"/>
  <c r="M17" i="1"/>
  <c r="A50" i="6"/>
  <c r="A54" i="6"/>
  <c r="K24" i="1"/>
  <c r="I24" i="1"/>
  <c r="F9" i="11"/>
  <c r="A10" i="11"/>
  <c r="B9" i="11"/>
  <c r="E9" i="11" s="1"/>
  <c r="CB6" i="1" l="1"/>
  <c r="BZ6" i="1"/>
  <c r="BX6" i="1"/>
  <c r="CC6" i="1"/>
  <c r="CA6" i="1"/>
  <c r="CE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46"/>
  <c r="O7" i="42"/>
  <c r="O7" i="38"/>
  <c r="O7" i="30"/>
  <c r="O7" i="39"/>
  <c r="O7" i="43"/>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9" i="1" l="1"/>
  <c r="Y8" i="1"/>
  <c r="A212" i="17"/>
  <c r="C211" i="17"/>
  <c r="B211" i="17" s="1"/>
  <c r="F209" i="11"/>
  <c r="B209" i="11"/>
  <c r="E209" i="11" s="1"/>
  <c r="A210" i="11"/>
  <c r="L33" i="48" l="1"/>
  <c r="L33" i="18"/>
  <c r="L34" i="48"/>
  <c r="L34" i="18"/>
  <c r="C212" i="17"/>
  <c r="B212" i="17" s="1"/>
  <c r="A213" i="17"/>
  <c r="F210" i="11"/>
  <c r="B210" i="11"/>
  <c r="E210" i="11" s="1"/>
  <c r="A211" i="11"/>
  <c r="Y16" i="1" l="1"/>
  <c r="Y10" i="1"/>
  <c r="C213" i="17"/>
  <c r="B213" i="17" s="1"/>
  <c r="A214" i="17"/>
  <c r="F211" i="11"/>
  <c r="A212" i="11"/>
  <c r="B211" i="11"/>
  <c r="E211" i="11" s="1"/>
  <c r="Y7" i="1" l="1"/>
  <c r="Y13" i="1"/>
  <c r="Y14" i="1"/>
  <c r="Y11" i="1"/>
  <c r="L35" i="48"/>
  <c r="L35" i="18"/>
  <c r="L41" i="48"/>
  <c r="L41" i="18"/>
  <c r="C214" i="17"/>
  <c r="B214" i="17" s="1"/>
  <c r="Y12" i="1" s="1"/>
  <c r="A215" i="17"/>
  <c r="F212" i="11"/>
  <c r="A213" i="11"/>
  <c r="B212" i="11"/>
  <c r="E212" i="11" s="1"/>
  <c r="L36" i="48" l="1"/>
  <c r="L36" i="18"/>
  <c r="L39" i="48"/>
  <c r="L39" i="18"/>
  <c r="L38" i="48"/>
  <c r="L38" i="18"/>
  <c r="L37" i="48"/>
  <c r="L37" i="18"/>
  <c r="L32" i="48"/>
  <c r="L32"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2" i="1"/>
  <c r="CK19" i="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CB33"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CB34"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CB35"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CB36"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CB37" i="11" s="1"/>
  <c r="CB31" i="11" s="1"/>
  <c r="A471" i="17"/>
  <c r="F468" i="11"/>
  <c r="J28" i="18" l="1"/>
  <c r="J28" i="48"/>
  <c r="C471" i="17"/>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CB38"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CB39"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CB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AZ17" i="11" s="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<sst xmlns="http://schemas.openxmlformats.org/spreadsheetml/2006/main" count="7385" uniqueCount="2659">
  <si>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</si>
  <si>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</si>
  <si>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</si>
  <si>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</si>
  <si>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</si>
  <si>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</si>
  <si>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</si>
  <si>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</si>
  <si>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</si>
  <si>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</si>
  <si>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</si>
  <si>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</si>
  <si>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</si>
  <si>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</si>
  <si>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</si>
  <si>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</si>
  <si>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</si>
  <si>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</si>
  <si>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</si>
  <si>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</si>
  <si>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</si>
  <si>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</si>
  <si>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</si>
  <si>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</si>
  <si>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</si>
  <si>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</si>
  <si>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</si>
  <si>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</si>
  <si>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</si>
  <si>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</si>
  <si>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</si>
  <si>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</si>
  <si>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</si>
  <si>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</si>
  <si>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</si>
  <si>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</si>
  <si>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</si>
  <si>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</si>
  <si>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</si>
  <si>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</si>
  <si>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</si>
  <si>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</si>
  <si>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</si>
  <si>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</si>
  <si>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</si>
  <si>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</si>
  <si>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</si>
  <si>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</si>
  <si>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</si>
  <si>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</si>
  <si>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</si>
  <si>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</si>
  <si>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</si>
  <si>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</si>
  <si>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</si>
  <si>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</si>
  <si>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</si>
  <si>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</si>
  <si>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</si>
  <si>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</si>
  <si>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</si>
  <si>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</si>
  <si>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</si>
  <si>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</si>
  <si>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</si>
  <si>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</si>
  <si>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</si>
  <si>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</si>
  <si>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</si>
  <si>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</si>
  <si>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</si>
  <si>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</si>
  <si>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</si>
  <si>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</si>
  <si>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</si>
  <si>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</si>
  <si>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</si>
  <si>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</si>
  <si>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</si>
  <si>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</si>
  <si>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</si>
  <si>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</si>
  <si>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</si>
  <si>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</si>
  <si>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</si>
  <si>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</si>
  <si>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</si>
  <si>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</si>
  <si>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</si>
  <si>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</si>
  <si>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</si>
  <si>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</si>
  <si>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</si>
  <si>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</si>
  <si>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</si>
  <si>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</si>
  <si>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</si>
  <si>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</si>
  <si>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</si>
  <si>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</si>
  <si>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</si>
  <si>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</si>
  <si>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</si>
  <si>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</si>
  <si>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</si>
  <si>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</si>
  <si>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</si>
  <si>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</si>
  <si>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</si>
  <si>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</si>
  <si>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</si>
  <si>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</si>
  <si>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</si>
  <si>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</si>
  <si>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</si>
  <si>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</si>
  <si>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</si>
  <si>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</si>
  <si>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</si>
  <si>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</si>
  <si>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</si>
  <si>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</si>
  <si>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</si>
  <si>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</si>
  <si>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</si>
  <si>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</si>
  <si>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</si>
  <si>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</si>
  <si>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</si>
  <si>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</si>
  <si>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</si>
  <si>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</si>
  <si>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</si>
  <si>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</si>
  <si>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</si>
  <si>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</si>
  <si>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</si>
  <si>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</si>
  <si>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</si>
  <si>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</si>
  <si>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</si>
  <si>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</si>
  <si>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</si>
  <si>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</si>
  <si>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</si>
  <si>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</si>
  <si>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</si>
  <si>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</si>
  <si>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</si>
  <si>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</si>
  <si>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</si>
  <si>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</si>
  <si>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</si>
  <si>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</si>
  <si>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</si>
  <si>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</si>
  <si>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</si>
  <si>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</si>
  <si>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</si>
  <si>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</si>
  <si>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</si>
  <si>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</si>
  <si>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</si>
  <si>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</si>
  <si>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</si>
  <si>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</si>
  <si>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</si>
  <si>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</si>
  <si>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</si>
  <si>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</si>
  <si>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</si>
  <si>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</si>
  <si>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</si>
  <si>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</si>
  <si>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</si>
  <si>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</si>
  <si>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</si>
  <si>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</si>
  <si>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</si>
  <si>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</si>
  <si>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</si>
  <si>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</si>
  <si>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</si>
  <si>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</si>
  <si>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</si>
  <si>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</si>
  <si>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</si>
  <si>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</si>
  <si>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</si>
  <si>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</si>
  <si>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</si>
  <si>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</si>
  <si>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</si>
  <si>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</si>
  <si>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</si>
  <si>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</si>
  <si>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</si>
  <si>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</si>
  <si>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</si>
  <si>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</si>
  <si>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</si>
  <si>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</si>
  <si>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</si>
  <si>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</si>
  <si>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</si>
  <si>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</si>
  <si>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</si>
  <si>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</si>
  <si>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</si>
  <si>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</si>
  <si>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</si>
  <si>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</si>
  <si>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</si>
  <si>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</si>
  <si>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</si>
  <si>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</si>
  <si>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</si>
  <si>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</si>
  <si>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</si>
  <si>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</si>
  <si>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</si>
  <si>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</si>
  <si>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</si>
  <si>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</si>
  <si>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</si>
  <si>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</si>
  <si>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</si>
  <si>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</si>
  <si>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</si>
  <si>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</si>
  <si>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</si>
  <si>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</si>
  <si>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</si>
  <si>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</si>
  <si>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</si>
  <si>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</si>
  <si>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</si>
  <si>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</si>
  <si>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</si>
  <si>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</si>
  <si>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</si>
  <si>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</si>
  <si>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</si>
  <si>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</si>
  <si>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</si>
  <si>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</si>
  <si>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</si>
  <si>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</si>
  <si>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</si>
  <si>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</si>
  <si>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</si>
  <si>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</si>
  <si>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</si>
  <si>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</si>
  <si>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</si>
  <si>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</si>
  <si>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</si>
  <si>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</si>
  <si>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</si>
  <si>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</si>
  <si>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</si>
  <si>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</si>
  <si>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</si>
  <si>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</si>
  <si>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</si>
  <si>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</si>
  <si>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</si>
  <si>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</si>
  <si>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</si>
  <si>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</si>
  <si>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</si>
  <si>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</si>
  <si>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</si>
  <si>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</si>
  <si>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</si>
  <si>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</si>
  <si>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</si>
  <si>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</si>
  <si>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</si>
  <si>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</si>
  <si>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</si>
  <si>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</si>
  <si>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</si>
  <si>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</si>
  <si>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</si>
  <si>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</si>
  <si>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</si>
  <si>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</si>
  <si>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</si>
  <si>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</si>
  <si>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</si>
  <si>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</si>
  <si>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</si>
  <si>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</si>
  <si>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</si>
  <si>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</si>
  <si>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</si>
  <si>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</si>
  <si>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</si>
  <si>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</si>
  <si>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</si>
  <si>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</si>
  <si>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</si>
  <si>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</si>
  <si>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</si>
  <si>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</si>
  <si>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</si>
  <si>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</si>
  <si>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</si>
  <si>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</si>
  <si>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</si>
  <si>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</si>
  <si>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</si>
  <si>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</si>
  <si>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</si>
  <si>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</si>
  <si>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</si>
  <si>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</si>
  <si>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</si>
  <si>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</si>
  <si>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</si>
  <si>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</si>
  <si>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</si>
  <si>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</si>
  <si>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</si>
  <si>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</si>
  <si>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</si>
  <si>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</si>
  <si>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</si>
  <si>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</si>
  <si>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</si>
  <si>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</si>
  <si>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</si>
  <si>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</si>
  <si>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</si>
  <si>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</si>
  <si>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</si>
  <si>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</si>
  <si>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</si>
  <si>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</si>
  <si>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</si>
  <si>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</si>
  <si>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</si>
  <si>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</si>
  <si>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</si>
  <si>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</si>
  <si>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</si>
  <si>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</si>
  <si>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</si>
  <si>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</si>
  <si>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</si>
  <si>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</si>
  <si>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</si>
  <si>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</si>
  <si>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</si>
  <si>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</si>
  <si>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</si>
  <si>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</si>
  <si>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</si>
  <si>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</si>
  <si>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</si>
  <si>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</si>
  <si>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</si>
  <si>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</si>
  <si>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</si>
  <si>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</si>
  <si>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</si>
  <si>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</si>
  <si>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</si>
  <si>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</si>
  <si>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</si>
  <si>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</si>
  <si>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</si>
  <si>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</si>
  <si>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</si>
  <si>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</si>
  <si>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</si>
  <si>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</si>
  <si>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</si>
  <si>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</si>
  <si>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</si>
  <si>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</si>
  <si>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</si>
  <si>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</si>
  <si>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</si>
  <si>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</si>
  <si>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</si>
  <si>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</si>
  <si>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</si>
  <si>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</si>
  <si>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</si>
  <si>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</si>
  <si>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</si>
  <si>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</si>
  <si>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</si>
  <si>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</si>
  <si>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</si>
  <si>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</si>
  <si>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</si>
  <si>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</si>
  <si>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</si>
  <si>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</si>
  <si>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</si>
  <si>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</si>
  <si>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</si>
  <si>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</si>
  <si>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</si>
  <si>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</si>
  <si>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</si>
  <si>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</si>
  <si>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</si>
  <si>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</si>
  <si>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</si>
  <si>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</si>
  <si>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</si>
  <si>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</si>
  <si>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</si>
  <si>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</si>
  <si>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</si>
  <si>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</si>
  <si>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</si>
  <si>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</si>
  <si>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</si>
  <si>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</si>
  <si>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</si>
  <si>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</si>
  <si>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</si>
  <si>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</si>
  <si>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</si>
  <si>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</si>
  <si>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</si>
  <si>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</si>
  <si>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</si>
  <si>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</si>
  <si>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</si>
  <si>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</si>
  <si>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</si>
  <si>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</si>
  <si>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</si>
  <si>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</si>
  <si>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</si>
  <si>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</si>
  <si>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</si>
  <si>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</si>
  <si>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</si>
  <si>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</si>
  <si>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</si>
  <si>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</si>
  <si>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</si>
  <si>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</si>
  <si>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</si>
  <si>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</si>
  <si>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</si>
  <si>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</si>
  <si>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</si>
  <si>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</si>
  <si>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</si>
  <si>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</si>
  <si>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</si>
  <si>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</si>
  <si>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</si>
  <si>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</si>
  <si>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</si>
  <si>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</si>
  <si>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</si>
  <si>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</si>
  <si>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</si>
  <si>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</si>
  <si>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</si>
  <si>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</si>
  <si>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</si>
  <si>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</si>
  <si>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</si>
  <si>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</si>
  <si>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</si>
  <si>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</si>
  <si>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</si>
  <si>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</si>
  <si>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</si>
  <si>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</si>
  <si>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</si>
  <si>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</si>
  <si>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</si>
  <si>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</si>
  <si>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</si>
  <si>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</si>
  <si>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</si>
  <si>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</si>
  <si>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</si>
  <si>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</si>
  <si>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</si>
  <si>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</si>
  <si>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</si>
  <si>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</si>
  <si>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</si>
  <si>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</si>
  <si>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</si>
  <si>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</si>
  <si>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</si>
  <si>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</si>
  <si>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</si>
  <si>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</si>
  <si>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</si>
  <si>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</si>
  <si>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</si>
  <si>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</si>
  <si>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</si>
  <si>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</si>
  <si>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</si>
  <si>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</si>
  <si>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</si>
  <si>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</si>
  <si>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</si>
  <si>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</si>
  <si>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</si>
  <si>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</si>
  <si>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</si>
  <si>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</si>
  <si>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</si>
  <si>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</si>
  <si>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</si>
  <si>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</si>
  <si>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</si>
  <si>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</si>
  <si>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</si>
  <si>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</si>
  <si>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</si>
  <si>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</si>
  <si>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</si>
  <si>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</si>
  <si>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</si>
  <si>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</si>
  <si>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</si>
  <si>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</si>
  <si>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</si>
  <si>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</si>
  <si>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</si>
  <si>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</si>
  <si>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</si>
  <si>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</si>
  <si>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</si>
  <si>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</si>
  <si>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</si>
  <si>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</si>
  <si>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</si>
  <si>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</si>
  <si>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</si>
  <si>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</si>
  <si>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</si>
  <si>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</si>
  <si>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</si>
  <si>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</si>
  <si>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</si>
  <si>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</si>
  <si>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</si>
  <si>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</si>
  <si>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</si>
  <si>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</si>
  <si>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</si>
  <si>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</si>
  <si>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</si>
  <si>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</si>
  <si>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</si>
  <si>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</si>
  <si>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</si>
  <si>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</si>
  <si>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</si>
  <si>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</si>
  <si>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</si>
  <si>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</si>
  <si>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</si>
  <si>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</si>
  <si>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</si>
  <si>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</si>
  <si>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</si>
  <si>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</si>
  <si>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</si>
  <si>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</si>
  <si>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</si>
  <si>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</si>
  <si>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</si>
  <si>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</si>
  <si>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</si>
  <si>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</si>
  <si>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</si>
  <si>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</si>
  <si>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</si>
  <si>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</si>
  <si>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</si>
  <si>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</si>
  <si>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</si>
  <si>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</si>
  <si>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</si>
  <si>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</si>
  <si>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</si>
  <si>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</si>
  <si>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</si>
  <si>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</si>
  <si>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</si>
  <si>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</si>
  <si>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</si>
  <si>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</si>
  <si>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</si>
  <si>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</si>
  <si>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</si>
  <si>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</si>
  <si>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</si>
  <si>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</si>
  <si>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</si>
  <si>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</si>
  <si>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</si>
  <si>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</si>
  <si>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</si>
  <si>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</si>
  <si>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</si>
  <si>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</si>
  <si>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</si>
  <si>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</si>
  <si>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</si>
  <si>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</si>
  <si>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</si>
  <si>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</si>
  <si>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</si>
  <si>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</si>
  <si>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</si>
  <si>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</si>
  <si>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</si>
  <si>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</si>
  <si>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</si>
  <si>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</si>
  <si>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</si>
  <si>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</si>
  <si>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</si>
  <si>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</si>
  <si>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</si>
  <si>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</si>
  <si>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</si>
  <si>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</si>
  <si>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</si>
  <si>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</si>
  <si>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</si>
  <si>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</si>
  <si>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</si>
  <si>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</si>
  <si>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</si>
  <si>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</si>
  <si>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</si>
  <si>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</si>
  <si>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</si>
  <si>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</si>
  <si>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</si>
  <si>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</si>
  <si>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</si>
  <si>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</si>
  <si>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</si>
  <si>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</si>
  <si>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</si>
  <si>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</si>
  <si>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</si>
  <si>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</si>
  <si>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</si>
  <si>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</si>
  <si>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</si>
  <si>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</si>
  <si>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</si>
  <si>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</si>
  <si>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</si>
  <si>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</si>
  <si>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</si>
  <si>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</si>
  <si>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</si>
  <si>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</si>
  <si>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</si>
  <si>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</si>
  <si>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</si>
  <si>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</si>
  <si>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</si>
  <si>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</si>
  <si>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</si>
  <si>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</si>
  <si>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</si>
  <si>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</si>
  <si>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</si>
  <si>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</si>
  <si>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</si>
  <si>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</si>
  <si>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</si>
  <si>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</si>
  <si>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</si>
  <si>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</si>
  <si>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</si>
  <si>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</si>
  <si>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</si>
  <si>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</si>
  <si>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</si>
  <si>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</si>
  <si>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</si>
  <si>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</si>
  <si>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</si>
  <si>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</si>
  <si>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</si>
  <si>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</si>
  <si>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</si>
  <si>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</si>
  <si>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</si>
  <si>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</si>
  <si>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</si>
  <si>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</si>
  <si>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</si>
  <si>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</si>
  <si>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</si>
  <si>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</si>
  <si>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</si>
  <si>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</si>
  <si>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</si>
  <si>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</si>
  <si>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</si>
  <si>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</si>
  <si>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</si>
  <si>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</si>
  <si>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</si>
  <si>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</si>
  <si>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</si>
  <si>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</si>
  <si>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</si>
  <si>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</si>
  <si>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</si>
  <si>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</si>
  <si>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</si>
  <si>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</si>
  <si>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</si>
  <si>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</si>
  <si>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</si>
  <si>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</si>
  <si>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</si>
  <si>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</si>
  <si>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</si>
  <si>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</si>
  <si>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</si>
  <si>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</si>
  <si>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</si>
  <si>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</si>
  <si>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</si>
  <si>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</si>
  <si>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</si>
  <si>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</si>
  <si>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</si>
  <si>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</si>
  <si>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</si>
  <si>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</si>
  <si>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</si>
  <si>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</si>
  <si>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</si>
  <si>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</si>
  <si>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</si>
  <si>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</si>
  <si>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</si>
  <si>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</si>
  <si>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</si>
  <si>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</si>
  <si>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</si>
  <si>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</si>
  <si>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</si>
  <si>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</si>
  <si>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</si>
  <si>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</si>
  <si>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</si>
  <si>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</si>
  <si>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</si>
  <si>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</si>
  <si>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</si>
  <si>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</si>
  <si>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</si>
  <si>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</si>
  <si>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</si>
  <si>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</si>
  <si>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</si>
  <si>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</si>
  <si>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</si>
  <si>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</si>
  <si>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</si>
  <si>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</si>
  <si>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</si>
  <si>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</si>
  <si>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</si>
  <si>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</si>
  <si>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</si>
  <si>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</si>
  <si>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</si>
  <si>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</si>
  <si>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</si>
  <si>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</si>
  <si>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</si>
  <si>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</si>
  <si>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</si>
  <si>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</si>
  <si>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</si>
  <si>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</si>
  <si>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</si>
  <si>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</si>
  <si>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</si>
  <si>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</si>
  <si>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</si>
  <si>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</si>
  <si>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</si>
  <si>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</si>
  <si>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</si>
  <si>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</si>
  <si>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</si>
  <si>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</si>
  <si>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</si>
  <si>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</si>
  <si>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</si>
  <si>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</si>
  <si>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</si>
  <si>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</si>
  <si>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</si>
  <si>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</si>
  <si>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</si>
  <si>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</si>
  <si>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</si>
  <si>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</si>
  <si>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</si>
  <si>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</si>
  <si>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</si>
  <si>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</si>
  <si>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</si>
  <si>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</si>
  <si>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</si>
  <si>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</si>
  <si>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</si>
  <si>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</si>
  <si>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</si>
  <si>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</si>
  <si>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</si>
  <si>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</si>
  <si>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</si>
  <si>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</si>
  <si>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</si>
  <si>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</si>
  <si>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</si>
  <si>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</si>
  <si>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</si>
  <si>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</si>
  <si>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</si>
  <si>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</si>
  <si>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</si>
  <si>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</si>
  <si>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</si>
  <si>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</si>
  <si>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</si>
  <si>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</si>
  <si>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</si>
  <si>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</si>
  <si>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</si>
  <si>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</si>
  <si>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</si>
  <si>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</si>
  <si>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</si>
  <si>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</si>
  <si>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</si>
  <si>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</si>
  <si>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</si>
  <si>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</si>
  <si>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</si>
  <si>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</si>
  <si>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</si>
  <si>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</si>
  <si>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</si>
  <si>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</si>
  <si>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</si>
  <si>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</si>
  <si>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</si>
  <si>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</si>
  <si>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</si>
  <si>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</si>
  <si>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</si>
  <si>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</si>
  <si>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</si>
  <si>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</si>
  <si>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</si>
  <si>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</si>
  <si>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</si>
  <si>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</si>
  <si>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</si>
  <si>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</si>
  <si>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</si>
  <si>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</si>
  <si>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</si>
  <si>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</si>
  <si>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</si>
  <si>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</si>
  <si>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</si>
  <si>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</si>
  <si>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</si>
  <si>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</si>
  <si>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</si>
  <si>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</si>
  <si>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</si>
  <si>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</si>
  <si>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</si>
  <si>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</si>
  <si>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</si>
  <si>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</si>
  <si>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</si>
  <si>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</si>
  <si>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</si>
  <si>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</si>
  <si>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</si>
  <si>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</si>
  <si>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</si>
  <si>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</si>
  <si>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</si>
  <si>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</si>
  <si>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</si>
  <si>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</si>
  <si>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</si>
  <si>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</si>
  <si>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</si>
  <si>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</si>
  <si>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</si>
  <si>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</si>
  <si>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</si>
  <si>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</si>
  <si>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</si>
  <si>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</si>
  <si>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</si>
  <si>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</si>
  <si>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</si>
  <si>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</si>
  <si>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</si>
  <si>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</si>
  <si>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</si>
  <si>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</si>
  <si>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</si>
  <si>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</si>
  <si>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</si>
  <si>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</si>
  <si>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</si>
  <si>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</si>
  <si>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</si>
  <si>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</si>
  <si>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</si>
  <si>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</si>
  <si>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</si>
  <si>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</si>
  <si>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</si>
  <si>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</si>
  <si>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</si>
  <si>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</si>
  <si>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</si>
  <si>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</si>
  <si>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</si>
  <si>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</si>
  <si>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</si>
  <si>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</si>
  <si>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</si>
  <si>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</si>
  <si>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</si>
  <si>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</si>
  <si>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</si>
  <si>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</si>
  <si>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</si>
  <si>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</si>
  <si>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</si>
  <si>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</si>
  <si>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</si>
  <si>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</si>
  <si>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</si>
  <si>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</si>
  <si>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</si>
  <si>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</si>
  <si>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</si>
  <si>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</si>
  <si>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</si>
  <si>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</si>
  <si>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</si>
  <si>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</si>
  <si>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</si>
  <si>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</si>
  <si>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</si>
  <si>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</si>
  <si>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</si>
  <si>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</si>
  <si>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</si>
  <si>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</si>
  <si>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</si>
  <si>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</si>
  <si>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</si>
  <si>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</si>
  <si>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</si>
  <si>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</si>
  <si>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</si>
  <si>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</si>
  <si>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</si>
  <si>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</si>
  <si>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</si>
  <si>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</si>
  <si>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</si>
  <si>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</si>
  <si>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</si>
  <si>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</si>
  <si>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</si>
  <si>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</si>
  <si>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</si>
  <si>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</si>
  <si>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</si>
  <si>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</si>
  <si>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</si>
  <si>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</si>
  <si>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</si>
  <si>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</si>
  <si>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</si>
  <si>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</si>
  <si>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</si>
  <si>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</si>
  <si>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</si>
  <si>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</si>
  <si>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</si>
  <si>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</si>
  <si>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</si>
  <si>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</si>
  <si>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</si>
  <si>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</si>
  <si>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</si>
  <si>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</si>
  <si>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</si>
  <si>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</si>
  <si>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</si>
  <si>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</si>
  <si>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</si>
  <si>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</si>
  <si>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</si>
  <si>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</si>
  <si>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</si>
  <si>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</si>
  <si>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</si>
  <si>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</si>
  <si>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</si>
  <si>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</si>
  <si>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</si>
  <si>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</si>
  <si>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</si>
  <si>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</si>
  <si>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</si>
  <si>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</si>
  <si>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</si>
  <si>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</si>
  <si>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</si>
  <si>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</si>
  <si>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</si>
  <si>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</si>
  <si>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</si>
  <si>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</si>
  <si>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</si>
  <si>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</si>
  <si>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</si>
  <si>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</si>
  <si>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</si>
  <si>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</si>
  <si>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</si>
  <si>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</si>
  <si>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</si>
  <si>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</si>
  <si>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</si>
  <si>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</si>
  <si>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</si>
  <si>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</si>
  <si>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</si>
  <si>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</si>
  <si>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</si>
  <si>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</si>
  <si>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</si>
  <si>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</si>
  <si>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</si>
  <si>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</si>
  <si>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</si>
  <si>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</si>
  <si>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</si>
  <si>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</si>
  <si>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</si>
  <si>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</si>
  <si>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</si>
  <si>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</si>
  <si>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</si>
  <si>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</si>
  <si>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</si>
  <si>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</si>
  <si>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</si>
  <si>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</si>
  <si>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</si>
  <si>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</si>
  <si>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</si>
  <si>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</si>
  <si>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</si>
  <si>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</si>
  <si>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</si>
  <si>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</si>
  <si>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</si>
  <si>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</si>
  <si>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</si>
  <si>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</si>
  <si>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</si>
  <si>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</si>
  <si>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</si>
  <si>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</si>
  <si>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</si>
  <si>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</si>
  <si>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</si>
  <si>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</si>
  <si>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</si>
  <si>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</si>
  <si>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</si>
  <si>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</si>
  <si>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</si>
  <si>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</si>
  <si>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</si>
  <si>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</si>
  <si>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</si>
  <si>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</si>
  <si>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</si>
  <si>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</si>
  <si>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</si>
  <si>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</si>
  <si>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</si>
  <si>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</si>
  <si>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</si>
  <si>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</si>
  <si>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</si>
  <si>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</si>
  <si>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</si>
  <si>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</si>
  <si>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</si>
  <si>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</si>
  <si>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</si>
  <si>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</si>
  <si>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</si>
  <si>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</si>
  <si>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</si>
  <si>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</si>
  <si>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</si>
  <si>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</si>
  <si>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</si>
  <si>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</si>
  <si>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</si>
  <si>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</si>
  <si>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</si>
  <si>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</si>
  <si>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</si>
  <si>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</si>
  <si>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</si>
  <si>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</si>
  <si>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</si>
  <si>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</si>
  <si>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</si>
  <si>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</si>
  <si>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</si>
  <si>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</si>
  <si>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</si>
  <si>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</si>
  <si>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</si>
  <si>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</si>
  <si>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</si>
  <si>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</si>
  <si>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</si>
  <si>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</si>
  <si>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</si>
  <si>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</si>
  <si>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</si>
  <si>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</si>
  <si>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</si>
  <si>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</si>
  <si>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</si>
  <si>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</si>
  <si>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</si>
  <si>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</si>
  <si>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</si>
  <si>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</si>
  <si>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</si>
  <si>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</si>
  <si>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</si>
  <si>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</si>
  <si>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</si>
  <si>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</si>
  <si>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</si>
  <si>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</si>
  <si>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</si>
  <si>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</si>
  <si>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</si>
  <si>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</si>
  <si>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</si>
  <si>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</si>
  <si>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</si>
  <si>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</si>
  <si>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</si>
  <si>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</si>
  <si>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</si>
  <si>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</si>
  <si>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</si>
  <si>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</si>
  <si>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</si>
  <si>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</si>
  <si>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</si>
  <si>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</si>
  <si>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</si>
  <si>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</si>
  <si>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</si>
  <si>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</si>
  <si>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</si>
  <si>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</si>
  <si>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</si>
  <si>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</si>
  <si>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</si>
  <si>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</si>
  <si>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</si>
  <si>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</si>
  <si>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</si>
  <si>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</si>
  <si>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</si>
  <si>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</si>
  <si>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</si>
  <si>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</si>
  <si>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</si>
  <si>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</si>
  <si>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</si>
  <si>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</si>
  <si>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</si>
  <si>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</si>
  <si>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</si>
  <si>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</si>
  <si>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</si>
  <si>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</si>
  <si>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</si>
  <si>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</si>
  <si>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</si>
  <si>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</si>
  <si>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</si>
  <si>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</si>
  <si>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</si>
  <si>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</si>
  <si>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</si>
  <si>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</si>
  <si>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</si>
  <si>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</si>
  <si>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</si>
  <si>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</si>
  <si>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</si>
  <si>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</si>
  <si>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</si>
  <si>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</si>
  <si>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</si>
  <si>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</si>
  <si>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</si>
  <si>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</si>
  <si>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</si>
  <si>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</si>
  <si>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</si>
  <si>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</si>
  <si>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</si>
  <si>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</si>
  <si>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</si>
  <si>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</si>
  <si>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</si>
  <si>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</si>
  <si>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</si>
  <si>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</si>
  <si>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</si>
  <si>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</si>
  <si>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</si>
  <si>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</si>
  <si>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</si>
  <si>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</si>
  <si>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</si>
  <si>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</si>
  <si>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</si>
  <si>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</si>
  <si>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</si>
  <si>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</si>
  <si>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</si>
  <si>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</si>
  <si>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</si>
  <si>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</si>
  <si>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</si>
  <si>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</si>
  <si>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</si>
  <si>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</si>
  <si>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</si>
  <si>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</si>
  <si>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</si>
  <si>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</si>
  <si>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</si>
  <si>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</si>
  <si>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</si>
  <si>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</si>
  <si>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</si>
  <si>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</si>
  <si>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</si>
  <si>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</si>
  <si>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</si>
  <si>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</si>
  <si>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</si>
  <si>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</si>
  <si>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</si>
  <si>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</si>
  <si>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</si>
  <si>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</si>
  <si>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</si>
  <si>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</si>
  <si>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</si>
  <si>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</si>
  <si>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</si>
  <si>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</si>
  <si>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</si>
  <si>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</si>
  <si>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</si>
  <si>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</si>
  <si>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</si>
  <si>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</si>
  <si>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</si>
  <si>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</si>
  <si>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</si>
  <si>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</si>
  <si>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</si>
  <si>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</si>
  <si>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</si>
  <si>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</si>
  <si>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</si>
  <si>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</si>
  <si>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</si>
  <si>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</si>
  <si>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</si>
  <si>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</si>
  <si>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</si>
  <si>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</si>
  <si>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</si>
  <si>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</si>
  <si>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</si>
  <si>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</si>
  <si>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</si>
  <si>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</si>
  <si>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</si>
  <si>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</si>
  <si>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</si>
  <si>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</si>
  <si>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</si>
  <si>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</si>
  <si>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</si>
  <si>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</si>
  <si>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</si>
  <si>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</si>
  <si>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</si>
  <si>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</si>
  <si>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</si>
  <si>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</si>
  <si>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</si>
  <si>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</si>
  <si>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</si>
  <si>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</si>
  <si>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</si>
  <si>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</si>
  <si>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</si>
  <si>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</si>
  <si>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</si>
  <si>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</si>
  <si>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</si>
  <si>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</si>
  <si>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</si>
  <si>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</si>
  <si>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</si>
  <si>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</si>
  <si>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</si>
  <si>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</si>
  <si>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</si>
  <si>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</si>
  <si>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</si>
  <si>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</si>
  <si>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</si>
  <si>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</si>
  <si>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</si>
  <si>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</si>
  <si>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</si>
  <si>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</si>
  <si>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</si>
  <si>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</si>
  <si>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</si>
  <si>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</si>
  <si>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</si>
  <si>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</si>
  <si>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</si>
  <si>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</si>
  <si>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</si>
  <si>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</si>
  <si>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</si>
  <si>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</si>
  <si>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</si>
  <si>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</si>
  <si>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</si>
  <si>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</si>
  <si>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</si>
  <si>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</si>
  <si>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</si>
  <si>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</si>
  <si>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</si>
  <si>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</si>
  <si>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</si>
  <si>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</si>
  <si>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</si>
  <si>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</si>
  <si>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</si>
  <si>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</si>
  <si>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</si>
  <si>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</si>
  <si>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</si>
  <si>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</si>
  <si>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</si>
  <si>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</si>
  <si>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</si>
  <si>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</si>
  <si>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</si>
  <si>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</si>
  <si>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</si>
  <si>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</si>
  <si>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</si>
  <si>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</si>
  <si>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</si>
  <si>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</si>
  <si>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</si>
  <si>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</si>
  <si>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</si>
  <si>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</si>
  <si>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</si>
  <si>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</si>
  <si>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</si>
  <si>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</si>
  <si>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</si>
  <si>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</si>
  <si>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</si>
  <si>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</si>
  <si>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</si>
  <si>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</si>
  <si>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</si>
  <si>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</si>
  <si>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</si>
  <si>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</si>
  <si>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</si>
  <si>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</si>
  <si>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</si>
  <si>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</si>
  <si>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</si>
  <si>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</si>
  <si>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</si>
  <si>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</si>
  <si>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</si>
  <si>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</si>
  <si>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</si>
  <si>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</si>
  <si>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</si>
  <si>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</si>
  <si>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</si>
  <si>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</si>
  <si>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</si>
  <si>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</si>
  <si>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</si>
  <si>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</si>
  <si>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</si>
  <si>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</si>
  <si>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</si>
  <si>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</si>
  <si>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</si>
  <si>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</si>
  <si>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</si>
  <si>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</si>
  <si>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</si>
  <si>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</si>
  <si>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</si>
  <si>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</si>
  <si>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</si>
  <si>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</si>
  <si>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</si>
  <si>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</si>
  <si>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</si>
  <si>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</si>
  <si>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</si>
  <si>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</si>
  <si>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</si>
  <si>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</si>
  <si>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</si>
  <si>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</si>
  <si>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</si>
  <si>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</si>
  <si>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</si>
  <si>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</si>
  <si>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</si>
  <si>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</si>
  <si>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</si>
  <si>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</si>
  <si>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</si>
  <si>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</si>
  <si>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</si>
  <si>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</si>
  <si>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</si>
  <si>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</si>
  <si>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</si>
  <si>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</si>
  <si>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</si>
  <si>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</si>
  <si>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</si>
  <si>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</si>
  <si>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</si>
  <si>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</si>
  <si>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</si>
  <si>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</si>
  <si>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</si>
  <si>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</si>
  <si>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</si>
  <si>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</si>
  <si>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</si>
  <si>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</si>
  <si>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</si>
  <si>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</si>
  <si>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</si>
  <si>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</si>
  <si>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</si>
  <si>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</si>
  <si>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</si>
  <si>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</si>
  <si>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</si>
  <si>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</si>
  <si>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</si>
  <si>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</si>
  <si>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</si>
  <si>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</si>
  <si>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</si>
  <si>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</si>
  <si>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</si>
  <si>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</si>
  <si>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</si>
  <si>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</si>
  <si>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</si>
  <si>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</si>
  <si>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</si>
  <si>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</si>
  <si>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</si>
  <si>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</si>
  <si>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</si>
  <si>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</si>
  <si>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</si>
  <si>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</si>
  <si>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</si>
  <si>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</si>
  <si>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</si>
  <si>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</si>
  <si>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</si>
  <si>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</si>
  <si>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</si>
  <si>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</si>
  <si>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</si>
  <si>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</si>
  <si>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</si>
  <si>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</si>
  <si>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</si>
  <si>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</si>
  <si>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</si>
  <si>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</si>
  <si>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</si>
  <si>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</si>
  <si>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</si>
  <si>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</si>
  <si>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</si>
  <si>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</si>
  <si>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</si>
  <si>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</si>
  <si>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</si>
  <si>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</si>
  <si>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</si>
  <si>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</si>
  <si>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</si>
  <si>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</si>
  <si>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</si>
  <si>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</si>
  <si>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</si>
  <si>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</si>
  <si>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</si>
  <si>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</si>
  <si>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</si>
  <si>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</si>
  <si>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</si>
  <si>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</si>
  <si>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</si>
  <si>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</si>
  <si>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</si>
  <si>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</si>
  <si>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</si>
  <si>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</si>
  <si>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</si>
  <si>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</si>
  <si>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</si>
  <si>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</si>
  <si>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</si>
  <si>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</si>
  <si>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</si>
  <si>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</si>
  <si>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</si>
  <si>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</si>
  <si>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</si>
  <si>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</si>
  <si>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</si>
  <si>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</si>
  <si>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</si>
  <si>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</si>
  <si>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</si>
  <si>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</si>
  <si>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</si>
  <si>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</si>
  <si>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</si>
  <si>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</si>
  <si>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</si>
  <si>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</si>
  <si>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</si>
  <si>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</si>
  <si>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</si>
  <si>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</si>
  <si>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</si>
  <si>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</si>
  <si>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</si>
  <si>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</si>
  <si>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</si>
  <si>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</si>
  <si>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</si>
  <si>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</si>
  <si>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</si>
  <si>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</si>
  <si>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</si>
  <si>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</si>
  <si>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</si>
  <si>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</si>
  <si>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</si>
  <si>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</si>
  <si>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</si>
  <si>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</si>
  <si>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</si>
  <si>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</si>
  <si>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</si>
  <si>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</si>
  <si>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</si>
  <si>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</si>
  <si>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</si>
  <si>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</si>
  <si>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</si>
  <si>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</si>
  <si>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</si>
  <si>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</si>
  <si>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</si>
  <si>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</si>
  <si>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</si>
  <si>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</si>
  <si>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</si>
  <si>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</si>
  <si>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</si>
  <si>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</si>
  <si>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</si>
  <si>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</si>
  <si>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</si>
  <si>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</si>
  <si>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</si>
  <si>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</si>
  <si>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</si>
  <si>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</si>
  <si>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</si>
  <si>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</si>
  <si>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</si>
  <si>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</si>
  <si>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</si>
  <si>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</si>
  <si>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</si>
  <si>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</si>
  <si>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</si>
  <si>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</si>
  <si>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</si>
  <si>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</si>
  <si>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</si>
  <si>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</si>
  <si>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</si>
  <si>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</si>
  <si>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</si>
  <si>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</si>
  <si>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</si>
  <si>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</si>
  <si>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</si>
  <si>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</si>
  <si>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</si>
  <si>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</si>
  <si>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</si>
  <si>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</si>
  <si>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</si>
  <si>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</si>
  <si>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</si>
  <si>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</si>
  <si>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</si>
  <si>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</si>
  <si>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</si>
  <si>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</si>
  <si>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</si>
  <si>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</si>
  <si>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</si>
  <si>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</si>
  <si>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</si>
  <si>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</si>
  <si>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</si>
  <si>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</si>
  <si>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</si>
  <si>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</si>
  <si>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</si>
  <si>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</si>
  <si>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</si>
  <si>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</si>
  <si>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</si>
  <si>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</si>
  <si>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</si>
  <si>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</si>
  <si>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</si>
  <si>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</si>
  <si>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</si>
  <si>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</si>
  <si>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</si>
  <si>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</si>
  <si>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</si>
  <si>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</si>
  <si>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</si>
  <si>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</si>
  <si>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</si>
  <si>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</si>
  <si>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</si>
  <si>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</si>
  <si>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</si>
  <si>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</si>
  <si>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</si>
  <si>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</si>
  <si>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</si>
  <si>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</si>
  <si>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</si>
  <si>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</si>
  <si>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</si>
  <si>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</si>
  <si>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</si>
  <si>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</si>
  <si>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</si>
  <si>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</si>
  <si>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</si>
  <si>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</si>
  <si>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</si>
  <si>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</si>
  <si>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</si>
  <si>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</si>
  <si>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</si>
  <si>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</si>
  <si>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</si>
  <si>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</si>
  <si>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</si>
  <si>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</si>
  <si>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</si>
  <si>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</si>
  <si>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</si>
  <si>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</si>
  <si>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</si>
  <si>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</si>
  <si>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</si>
  <si>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</si>
  <si>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</si>
  <si>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</si>
  <si>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</si>
  <si>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</si>
  <si>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</si>
  <si>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</si>
  <si>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</si>
  <si>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</si>
  <si>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</si>
  <si>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</si>
  <si>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</si>
  <si>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</si>
  <si>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</si>
  <si>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</si>
  <si>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</si>
  <si>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</si>
  <si>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</si>
  <si>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</si>
  <si>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</si>
  <si>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</si>
  <si>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</si>
  <si>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</si>
  <si>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</si>
  <si>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</si>
  <si>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</si>
  <si>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</si>
  <si>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</si>
  <si>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</si>
  <si>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</si>
  <si>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</si>
  <si>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</si>
  <si>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</si>
  <si>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</si>
  <si>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</si>
  <si>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</si>
  <si>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</si>
  <si>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</si>
  <si>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</si>
  <si>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</si>
  <si>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</si>
  <si>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</si>
  <si>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</si>
  <si>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</si>
  <si>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</si>
  <si>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</si>
  <si>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</si>
  <si>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</si>
  <si>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</si>
  <si>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</si>
  <si>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</si>
  <si>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</si>
  <si>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</si>
  <si>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</si>
  <si>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</si>
  <si>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</si>
  <si>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</si>
  <si>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</si>
  <si>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</si>
  <si>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</si>
  <si>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</si>
  <si>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</si>
  <si>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</si>
  <si>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</si>
  <si>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</si>
  <si>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</si>
  <si>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</si>
  <si>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</si>
  <si>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</si>
  <si>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</si>
  <si>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</si>
  <si>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</si>
  <si>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</si>
  <si>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</si>
  <si>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</si>
  <si>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</si>
  <si>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</si>
  <si>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</si>
  <si>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</si>
  <si>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</si>
  <si>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</si>
  <si>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</si>
  <si>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</si>
  <si>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</si>
  <si>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</si>
  <si>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</si>
  <si>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</si>
  <si>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</si>
  <si>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</si>
  <si>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</si>
  <si>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</si>
  <si>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</si>
  <si>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</si>
  <si>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</si>
  <si>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</si>
  <si>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</si>
  <si>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</si>
  <si>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</si>
  <si>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</si>
  <si>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</si>
  <si>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</si>
  <si>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</si>
  <si>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</si>
  <si>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</si>
  <si>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</si>
  <si>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</si>
  <si>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</si>
  <si>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</si>
  <si>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</si>
  <si>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</si>
  <si>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</si>
  <si>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</si>
  <si>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</si>
  <si>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</si>
  <si>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</si>
  <si>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</si>
  <si>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</si>
  <si>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</si>
  <si>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</si>
  <si>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</si>
  <si>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</si>
  <si>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</si>
  <si>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</si>
  <si>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</si>
  <si>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</si>
  <si>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</si>
  <si>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</si>
  <si>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</si>
  <si>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</si>
  <si>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</si>
  <si>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</si>
  <si>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</si>
  <si>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</si>
  <si>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</si>
  <si>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</si>
  <si>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</si>
  <si>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</si>
  <si>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</si>
  <si>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</si>
  <si>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</si>
  <si>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</si>
  <si>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</si>
  <si>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</si>
  <si>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</si>
  <si>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</si>
  <si>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</si>
  <si>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</si>
  <si>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</si>
  <si>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</si>
  <si>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</si>
  <si>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</si>
  <si>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</si>
  <si>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</si>
  <si>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</si>
  <si>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</si>
  <si>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</si>
  <si>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</si>
  <si>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</si>
  <si>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</si>
  <si>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</si>
  <si>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</si>
  <si>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</si>
  <si>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</si>
  <si>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</si>
  <si>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</si>
  <si>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</si>
  <si>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</si>
  <si>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</si>
  <si>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</si>
  <si>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</si>
  <si>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</si>
  <si>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</si>
  <si>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</si>
  <si>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</si>
  <si>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</si>
  <si>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</si>
  <si>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</si>
  <si>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</si>
  <si>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</si>
  <si>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</si>
  <si>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</si>
  <si>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</si>
  <si>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</si>
  <si>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</si>
  <si>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</si>
  <si>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</si>
  <si>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</si>
  <si>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</si>
  <si>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</si>
  <si>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</si>
  <si>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</si>
  <si>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</si>
  <si>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</si>
  <si>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</si>
  <si>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</si>
  <si>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</si>
  <si>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</si>
  <si>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</si>
  <si>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</si>
  <si>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</si>
  <si>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</si>
  <si>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</si>
  <si>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</si>
  <si>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</si>
  <si>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</si>
  <si>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</si>
  <si>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</si>
  <si>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</si>
  <si>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</si>
  <si>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</si>
  <si>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</si>
  <si>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</si>
  <si>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</si>
  <si>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</si>
  <si>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</si>
  <si>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</si>
  <si>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</si>
  <si>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</si>
  <si>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</si>
  <si>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</si>
  <si>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</si>
  <si>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</si>
  <si>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</si>
  <si>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</si>
  <si>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</si>
  <si>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</si>
  <si>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</si>
  <si>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</si>
  <si>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</si>
  <si>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</si>
  <si>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</si>
  <si>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</si>
  <si>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</si>
  <si>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</si>
  <si>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</si>
  <si>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</si>
  <si>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</si>
  <si>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</si>
  <si>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</si>
  <si>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</si>
  <si>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</si>
  <si>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</si>
  <si>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</si>
  <si>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</si>
  <si>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</si>
  <si>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</si>
  <si>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</si>
  <si>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</si>
  <si>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</si>
  <si>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</si>
  <si>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</si>
  <si>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</si>
  <si>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</si>
  <si>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</si>
  <si>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</si>
  <si>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</si>
  <si>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</si>
  <si>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</si>
  <si>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</si>
  <si>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</si>
  <si>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</si>
  <si>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</si>
  <si>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</si>
  <si>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</si>
  <si>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</si>
  <si>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</si>
  <si>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</si>
  <si>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</si>
  <si>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</si>
  <si>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</si>
  <si>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</si>
  <si>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</si>
  <si>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</si>
  <si>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</si>
  <si>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</si>
  <si>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</si>
  <si>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</si>
  <si>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</si>
  <si>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</si>
  <si>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</si>
  <si>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</si>
  <si>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</si>
  <si>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</si>
  <si>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</si>
  <si>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</si>
  <si>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</si>
  <si>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</si>
  <si>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</si>
  <si>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</si>
  <si>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</si>
  <si>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</si>
  <si>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</si>
  <si>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</si>
  <si>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</si>
  <si>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</si>
  <si>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</si>
  <si>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</si>
  <si>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</si>
  <si>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</si>
  <si>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</si>
  <si>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</si>
  <si>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</si>
  <si>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</si>
  <si>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</si>
  <si>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</si>
  <si>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</si>
  <si>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</si>
  <si>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</si>
  <si>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</si>
  <si>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</si>
  <si>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</si>
  <si>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</si>
  <si>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</si>
  <si>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</si>
  <si>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</si>
  <si>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</si>
  <si>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</si>
  <si>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</si>
  <si>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</si>
  <si>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</si>
  <si>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</si>
  <si>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</si>
  <si>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</si>
  <si>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</si>
  <si>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</si>
  <si>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</si>
  <si>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</si>
  <si>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</si>
  <si>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</si>
  <si>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</si>
  <si>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</si>
  <si>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</si>
  <si>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</si>
  <si>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</si>
  <si>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</si>
  <si>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</si>
  <si>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</si>
  <si>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</si>
  <si>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</si>
  <si>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</si>
  <si>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</si>
  <si>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</si>
  <si>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</si>
  <si>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</si>
  <si>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</si>
  <si>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</si>
  <si>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</si>
  <si>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</si>
  <si>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</si>
  <si>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</si>
  <si>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</si>
  <si>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</si>
  <si>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</si>
  <si>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</si>
  <si>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</si>
  <si>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</si>
  <si>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</si>
  <si>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</si>
  <si>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</si>
  <si>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</si>
  <si>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</si>
  <si>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</si>
  <si>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</si>
  <si>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</si>
  <si>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</si>
  <si>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</si>
  <si>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</si>
  <si>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</si>
  <si>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</si>
  <si>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</si>
  <si>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</si>
  <si>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</si>
  <si>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</si>
  <si>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</si>
  <si>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</si>
  <si>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</si>
  <si>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</si>
  <si>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</si>
  <si>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</si>
  <si>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</si>
  <si>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</si>
  <si>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</si>
  <si>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</si>
  <si>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</si>
  <si>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</si>
  <si>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</si>
  <si>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</si>
  <si>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</si>
  <si>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</si>
  <si>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</si>
  <si>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</si>
  <si>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</si>
  <si>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</si>
  <si>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</si>
  <si>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</si>
  <si>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</si>
  <si>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</si>
  <si>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</si>
  <si>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</si>
  <si>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</si>
  <si>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</si>
  <si>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</si>
  <si>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</si>
  <si>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</si>
  <si>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</si>
  <si>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</si>
  <si>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</si>
  <si>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</si>
  <si>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</si>
  <si>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</si>
  <si>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</si>
  <si>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</si>
  <si>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</si>
  <si>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</si>
  <si>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</si>
  <si>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</si>
  <si>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</si>
  <si>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</si>
  <si>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</si>
  <si>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</si>
  <si>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</si>
  <si>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</si>
  <si>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</si>
  <si>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</si>
  <si>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</si>
  <si>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</si>
  <si>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</si>
  <si>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</si>
  <si>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</si>
  <si>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</si>
  <si>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</si>
  <si>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</si>
  <si>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</si>
  <si>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</si>
  <si>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</si>
  <si>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</si>
  <si>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</si>
  <si>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</si>
  <si>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</si>
  <si>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</si>
  <si>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</si>
  <si>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</si>
  <si>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</si>
  <si>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</si>
  <si>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</si>
  <si>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</si>
  <si>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</si>
  <si>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</si>
  <si>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</si>
  <si>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</si>
  <si>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</si>
  <si>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</si>
  <si>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</si>
  <si>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</si>
  <si>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</si>
  <si>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</si>
  <si>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</si>
  <si>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</si>
  <si>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</si>
  <si>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</si>
  <si>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</si>
  <si>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</si>
  <si>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</si>
  <si>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</si>
  <si>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</si>
  <si>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</si>
  <si>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</si>
  <si>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</si>
  <si>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</si>
  <si>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</si>
  <si>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</si>
  <si>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</si>
  <si>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</si>
  <si>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</si>
  <si>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</si>
  <si>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</si>
  <si>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</si>
  <si>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</si>
  <si>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</si>
  <si>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</si>
  <si>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</si>
  <si>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</si>
  <si>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</si>
  <si>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</si>
  <si>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</si>
  <si>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</si>
  <si>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</si>
  <si>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</si>
  <si>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</si>
  <si>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</si>
  <si>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</si>
  <si>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</si>
  <si>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</si>
  <si>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</si>
  <si>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</si>
  <si>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</si>
  <si>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</si>
  <si>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</si>
  <si>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</si>
  <si>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</si>
  <si>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</si>
  <si>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</si>
  <si>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</si>
  <si>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</si>
  <si>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</si>
  <si>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</si>
  <si>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</si>
  <si>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</si>
  <si>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</si>
  <si>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</si>
  <si>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</si>
  <si>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</si>
  <si>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</si>
  <si>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</si>
  <si>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</si>
  <si>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</si>
  <si>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</si>
  <si>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</si>
  <si>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</si>
  <si>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</si>
  <si>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</si>
  <si>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</si>
  <si>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</si>
  <si>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</si>
  <si>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</si>
  <si>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</si>
  <si>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</si>
  <si>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</si>
  <si>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</si>
  <si>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</si>
  <si>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</si>
  <si>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</si>
  <si>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</si>
  <si>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</si>
  <si>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</si>
  <si>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</si>
  <si>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</si>
  <si>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</si>
  <si>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</si>
  <si>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</si>
  <si>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</si>
  <si>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</si>
  <si>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</si>
  <si>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</si>
  <si>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</si>
  <si>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</si>
  <si>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</si>
  <si>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</si>
  <si>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</si>
  <si>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</si>
  <si>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</si>
  <si>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</si>
  <si>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</si>
  <si>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</si>
  <si>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</si>
  <si>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</si>
  <si>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</si>
  <si>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</si>
  <si>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</si>
  <si>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</si>
  <si>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</si>
  <si>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</si>
  <si>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</si>
  <si>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</si>
  <si>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</si>
  <si>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</si>
  <si>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</si>
  <si>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</si>
  <si>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</si>
  <si>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</si>
  <si>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</si>
  <si>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</si>
  <si>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</si>
  <si>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</si>
  <si>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</si>
  <si>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</si>
  <si>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</si>
  <si>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</si>
  <si>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</si>
  <si>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</si>
  <si>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</si>
  <si>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</si>
  <si>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</si>
  <si>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</si>
  <si>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</si>
  <si>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</si>
  <si>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</si>
  <si>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</si>
  <si>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</si>
  <si>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</si>
  <si>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</si>
  <si>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</si>
  <si>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</si>
  <si>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</si>
  <si>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</si>
  <si>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</si>
  <si>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</si>
  <si>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</si>
  <si>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</si>
  <si>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</si>
  <si>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</si>
  <si>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</si>
  <si>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</si>
  <si>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</si>
  <si>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</si>
  <si>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</si>
  <si>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</si>
  <si>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</si>
  <si>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</si>
  <si>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</si>
  <si>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</si>
  <si>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</si>
  <si>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</si>
  <si>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</si>
  <si>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</si>
  <si>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</si>
  <si>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</si>
  <si>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</si>
  <si>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</si>
  <si>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</si>
  <si>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</si>
  <si>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</si>
  <si>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</si>
  <si>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</si>
  <si>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</si>
  <si>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</si>
  <si>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</si>
  <si>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</si>
  <si>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</si>
  <si>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</si>
  <si>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</si>
  <si>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</si>
  <si>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</si>
  <si>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</si>
  <si>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</si>
  <si>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</si>
  <si>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</si>
  <si>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</si>
  <si>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</si>
  <si>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</si>
  <si>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</si>
  <si>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</si>
  <si>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</si>
  <si>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</si>
  <si>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</si>
  <si>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</si>
  <si>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</si>
  <si>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</si>
  <si>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</si>
  <si>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</si>
  <si>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</si>
  <si>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</si>
  <si>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</si>
  <si>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</si>
  <si>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</si>
  <si>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</si>
  <si>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</si>
  <si>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</si>
  <si>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</si>
  <si>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</si>
  <si>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</si>
  <si>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</si>
  <si>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</si>
  <si>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</si>
  <si>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</si>
  <si>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</si>
  <si>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</si>
  <si>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</si>
  <si>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</si>
  <si>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</si>
  <si>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</si>
  <si>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</si>
  <si>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</si>
  <si>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</si>
  <si>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</si>
  <si>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</si>
  <si>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</si>
  <si>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</si>
  <si>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</si>
  <si>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</si>
  <si>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</si>
  <si>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</si>
  <si>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</si>
  <si>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</si>
  <si>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</si>
  <si>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</si>
  <si>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</si>
  <si>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</si>
  <si>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</si>
  <si>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</si>
  <si>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</si>
  <si>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</si>
  <si>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</si>
  <si>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</si>
  <si>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</si>
  <si>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</si>
  <si>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</si>
  <si>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</si>
  <si>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</si>
  <si>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</si>
  <si>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</si>
  <si>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</si>
  <si>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</si>
  <si>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</si>
  <si>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</si>
  <si>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</si>
  <si>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</si>
  <si>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</si>
  <si>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</si>
  <si>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</si>
  <si>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</si>
  <si>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</si>
  <si>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</si>
  <si>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</si>
  <si>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</si>
  <si>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</si>
  <si>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</si>
  <si>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</si>
  <si>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</si>
  <si>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</si>
  <si>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</si>
  <si>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</si>
  <si>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</si>
  <si>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</si>
  <si>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</si>
  <si>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</si>
  <si>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</si>
  <si>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</si>
  <si>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</si>
  <si>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</si>
  <si>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</si>
  <si>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</si>
  <si>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</si>
  <si>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</si>
  <si>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</si>
  <si>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</si>
  <si>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</si>
  <si>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</si>
  <si>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</si>
  <si>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</si>
  <si>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</si>
  <si>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</si>
  <si>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</si>
  <si>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</si>
  <si>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</si>
  <si>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</si>
  <si>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</si>
  <si>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</si>
  <si>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</si>
  <si>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</si>
  <si>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</si>
  <si>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</si>
  <si>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</si>
  <si>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</si>
  <si>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</si>
  <si>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</si>
  <si>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</si>
  <si>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</si>
  <si>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</si>
  <si>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</si>
  <si>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</si>
  <si>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</si>
  <si>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</si>
  <si>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</si>
  <si>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</si>
  <si>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</si>
  <si>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</si>
  <si>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</si>
  <si>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</si>
  <si>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</si>
  <si>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</si>
  <si>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</si>
  <si>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</si>
  <si>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</si>
  <si>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</si>
  <si>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</si>
  <si>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</si>
  <si>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</si>
  <si>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</si>
  <si>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</si>
  <si>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</si>
  <si>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</si>
  <si>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</si>
  <si>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</si>
  <si>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</si>
  <si>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</si>
  <si>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</si>
  <si>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</si>
  <si>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</si>
  <si>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</si>
  <si>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</si>
  <si>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</si>
  <si>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</si>
  <si>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[0.368950]</t>
  </si>
  <si>
    <t>0 [0.783262]</t>
  </si>
  <si>
    <t>0 [1.198205]</t>
  </si>
  <si>
    <t>0 [1.596670]</t>
  </si>
  <si>
    <t>0 [2.006892]</t>
  </si>
  <si>
    <t>0 [2.410120]</t>
  </si>
  <si>
    <t>0 [2.830542]</t>
  </si>
  <si>
    <t>0 [3.236696]</t>
  </si>
  <si>
    <t>0 [3.635814]</t>
  </si>
  <si>
    <t>0 [4.043144]</t>
  </si>
  <si>
    <t>0 [4.428963]</t>
  </si>
  <si>
    <t>0 [4.885677]</t>
  </si>
  <si>
    <t>0 [5.254390]</t>
  </si>
  <si>
    <t>0 [5.656014]</t>
  </si>
  <si>
    <t>0 [6.065685]</t>
  </si>
  <si>
    <t>0 [6.505351]</t>
  </si>
  <si>
    <t>0 [6.871312]</t>
  </si>
  <si>
    <t>0 [7.273359]</t>
  </si>
  <si>
    <t>0 [7.702579]</t>
  </si>
  <si>
    <t>0 [8.093828]</t>
  </si>
  <si>
    <t>0 [8.498192]</t>
  </si>
  <si>
    <t>0 [8.910787]</t>
  </si>
  <si>
    <t>0 [9.301706]</t>
  </si>
  <si>
    <t>0 [9.732800]</t>
  </si>
  <si>
    <t>0 [10.124500]</t>
  </si>
  <si>
    <t>0 [10.532081]</t>
  </si>
  <si>
    <t>0 [10.971298]</t>
  </si>
  <si>
    <t>0 [11.383617]</t>
  </si>
  <si>
    <t>0 [11.740270]</t>
  </si>
  <si>
    <t>0 [12.152204]</t>
  </si>
  <si>
    <t>0 [12.580152]</t>
  </si>
  <si>
    <t>0 [12.968469]</t>
  </si>
  <si>
    <t>0 [13.375297]</t>
  </si>
  <si>
    <t>0 [13.787016]</t>
  </si>
  <si>
    <t>0 [14.200823]</t>
  </si>
  <si>
    <t>0 [14.594171]</t>
  </si>
  <si>
    <t>0 [14.993477]</t>
  </si>
  <si>
    <t>0 [15.405859]</t>
  </si>
  <si>
    <t>0 [15.808255]</t>
  </si>
  <si>
    <t>0 [16.216044]</t>
  </si>
  <si>
    <t>0 [16.632749]</t>
  </si>
  <si>
    <t>0 [17.061162]</t>
  </si>
  <si>
    <t>0 [17.445814]</t>
  </si>
  <si>
    <t>0 [17.839233]</t>
  </si>
  <si>
    <t>0 [18.273819]</t>
  </si>
  <si>
    <t>0 [18.655068]</t>
  </si>
  <si>
    <t>0 [19.071056]</t>
  </si>
  <si>
    <t>0 [19.466838]</t>
  </si>
  <si>
    <t>0 [19.880242]</t>
  </si>
  <si>
    <t>0 [20.277633]</t>
  </si>
  <si>
    <t>0 [20.701107]</t>
  </si>
  <si>
    <t>0 [21.097991]</t>
  </si>
  <si>
    <t>0 [21.503398]</t>
  </si>
  <si>
    <t>0 [21.936581]</t>
  </si>
  <si>
    <t>0 [22.335223]</t>
  </si>
  <si>
    <t>0 [22.715222]</t>
  </si>
  <si>
    <t>0 [23.139651]</t>
  </si>
  <si>
    <t>0 [23.535579]</t>
  </si>
  <si>
    <t>0 [23.980394]</t>
  </si>
  <si>
    <t>0 [24.338451]</t>
  </si>
  <si>
    <t>0 [24.811406]</t>
  </si>
  <si>
    <t>0 [25.146338]</t>
  </si>
  <si>
    <t>0 [25.566736]</t>
  </si>
  <si>
    <t>0 [25.963283]</t>
  </si>
  <si>
    <t>0 [26.368581]</t>
  </si>
  <si>
    <t>0 [26.790062]</t>
  </si>
  <si>
    <t>0 [27.193791]</t>
  </si>
  <si>
    <t>0 [27.585146]</t>
  </si>
  <si>
    <t>0 [28.009930]</t>
  </si>
  <si>
    <t>0 [28.413694]</t>
  </si>
  <si>
    <t>0 [28.858894]</t>
  </si>
  <si>
    <t>0 [29.239016]</t>
  </si>
  <si>
    <t>0 [29.634926]</t>
  </si>
  <si>
    <t>0 [30.041347]</t>
  </si>
  <si>
    <t>0 [30.506528]</t>
  </si>
  <si>
    <t>0 [30.853071]</t>
  </si>
  <si>
    <t>0 [31.251686]</t>
  </si>
  <si>
    <t>0 [31.664099]</t>
  </si>
  <si>
    <t>0 [32.068488]</t>
  </si>
  <si>
    <t>0 [32.467152]</t>
  </si>
  <si>
    <t>0 [32.870342]</t>
  </si>
  <si>
    <t>0 [33.270184]</t>
  </si>
  <si>
    <t>0 [33.688610]</t>
  </si>
  <si>
    <t>0 [34.084313]</t>
  </si>
  <si>
    <t>0 [34.499940]</t>
  </si>
  <si>
    <t>0 [34.906985]</t>
  </si>
  <si>
    <t>0 [35.335839]</t>
  </si>
  <si>
    <t>0 [35.724526]</t>
  </si>
  <si>
    <t>0 [36.141893]</t>
  </si>
  <si>
    <t>0 [36.525592]</t>
  </si>
  <si>
    <t>0 [36.934543]</t>
  </si>
  <si>
    <t>0 [37.356462]</t>
  </si>
  <si>
    <t>0 [37.743919]</t>
  </si>
  <si>
    <t>0 [38.157092]</t>
  </si>
  <si>
    <t>0 [38.579135]</t>
  </si>
  <si>
    <t>0 [38.966184]</t>
  </si>
  <si>
    <t>0 [39.374492]</t>
  </si>
  <si>
    <t>0 [39.783811]</t>
  </si>
  <si>
    <t>vision^4kvF^1^6^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</si>
</sst>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42.06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42.064960000000006</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9"/>
                <c:pt idx="0">
                  <c:v>5.2074499999999997</c:v>
                </c:pt>
                <c:pt idx="1">
                  <c:v>5.2136199999999997</c:v>
                </c:pt>
                <c:pt idx="2">
                  <c:v>5.2153499999999999</c:v>
                </c:pt>
                <c:pt idx="3">
                  <c:v>5.2128300000000003</c:v>
                </c:pt>
                <c:pt idx="4">
                  <c:v>5.2055100000000003</c:v>
                </c:pt>
                <c:pt idx="5">
                  <c:v>5.19381</c:v>
                </c:pt>
                <c:pt idx="6">
                  <c:v>5.1781500000000005</c:v>
                </c:pt>
                <c:pt idx="7">
                  <c:v>5.1606799999999993</c:v>
                </c:pt>
                <c:pt idx="8">
                  <c:v>5.1475099999999996</c:v>
                </c:pt>
                <c:pt idx="9">
                  <c:v>5.1339199999999998</c:v>
                </c:pt>
                <c:pt idx="10">
                  <c:v>5.1221899999999998</c:v>
                </c:pt>
                <c:pt idx="11">
                  <c:v>5.1147200000000002</c:v>
                </c:pt>
                <c:pt idx="12">
                  <c:v>5.1121600000000003</c:v>
                </c:pt>
                <c:pt idx="13">
                  <c:v>5.1126799999999992</c:v>
                </c:pt>
                <c:pt idx="14">
                  <c:v>5.1142000000000003</c:v>
                </c:pt>
                <c:pt idx="15">
                  <c:v>5.1173299999999999</c:v>
                </c:pt>
                <c:pt idx="16">
                  <c:v>5.1204499999999999</c:v>
                </c:pt>
                <c:pt idx="17">
                  <c:v>5.1239800000000004</c:v>
                </c:pt>
                <c:pt idx="18">
                  <c:v>5.1258400000000002</c:v>
                </c:pt>
                <c:pt idx="19">
                  <c:v>5.1238299999999999</c:v>
                </c:pt>
                <c:pt idx="20">
                  <c:v>5.1189300000000006</c:v>
                </c:pt>
                <c:pt idx="21">
                  <c:v>5.1148099999999994</c:v>
                </c:pt>
                <c:pt idx="22">
                  <c:v>5.1104199999999995</c:v>
                </c:pt>
                <c:pt idx="23">
                  <c:v>5.1028200000000004</c:v>
                </c:pt>
                <c:pt idx="24">
                  <c:v>5.0925099999999999</c:v>
                </c:pt>
                <c:pt idx="25">
                  <c:v>5.0811799999999998</c:v>
                </c:pt>
                <c:pt idx="26">
                  <c:v>5.0704899999999995</c:v>
                </c:pt>
                <c:pt idx="27">
                  <c:v>5.0604899999999997</c:v>
                </c:pt>
                <c:pt idx="28">
                  <c:v>5.0514000000000001</c:v>
                </c:pt>
                <c:pt idx="29">
                  <c:v>5.0438999999999998</c:v>
                </c:pt>
                <c:pt idx="30">
                  <c:v>5.0366299999999997</c:v>
                </c:pt>
                <c:pt idx="31">
                  <c:v>5.0260700000000007</c:v>
                </c:pt>
                <c:pt idx="32">
                  <c:v>5.0127600000000001</c:v>
                </c:pt>
                <c:pt idx="33">
                  <c:v>4.9962900000000001</c:v>
                </c:pt>
                <c:pt idx="34">
                  <c:v>4.9765999999999995</c:v>
                </c:pt>
                <c:pt idx="35">
                  <c:v>4.9614500000000001</c:v>
                </c:pt>
                <c:pt idx="36">
                  <c:v>4.9340700000000002</c:v>
                </c:pt>
                <c:pt idx="37">
                  <c:v>4.9138099999999998</c:v>
                </c:pt>
                <c:pt idx="38">
                  <c:v>4.8949800000000003</c:v>
                </c:pt>
                <c:pt idx="39">
                  <c:v>4.8765599999999996</c:v>
                </c:pt>
                <c:pt idx="40">
                  <c:v>4.8579400000000001</c:v>
                </c:pt>
                <c:pt idx="41">
                  <c:v>4.8400999999999996</c:v>
                </c:pt>
                <c:pt idx="42">
                  <c:v>4.8260800000000001</c:v>
                </c:pt>
                <c:pt idx="43">
                  <c:v>4.8133599999999994</c:v>
                </c:pt>
                <c:pt idx="44">
                  <c:v>4.8005199999999997</c:v>
                </c:pt>
                <c:pt idx="45">
                  <c:v>4.7871799999999993</c:v>
                </c:pt>
                <c:pt idx="46">
                  <c:v>4.7734100000000002</c:v>
                </c:pt>
                <c:pt idx="47">
                  <c:v>4.7604000000000006</c:v>
                </c:pt>
                <c:pt idx="48">
                  <c:v>4.7504600000000003</c:v>
                </c:pt>
                <c:pt idx="49">
                  <c:v>4.7427299999999999</c:v>
                </c:pt>
                <c:pt idx="50">
                  <c:v>4.7355</c:v>
                </c:pt>
                <c:pt idx="51">
                  <c:v>4.7275499999999999</c:v>
                </c:pt>
                <c:pt idx="52">
                  <c:v>4.7207799999999995</c:v>
                </c:pt>
                <c:pt idx="53">
                  <c:v>4.7152799999999999</c:v>
                </c:pt>
                <c:pt idx="54">
                  <c:v>4.71014</c:v>
                </c:pt>
                <c:pt idx="55">
                  <c:v>4.7036899999999999</c:v>
                </c:pt>
                <c:pt idx="56">
                  <c:v>4.6987699999999997</c:v>
                </c:pt>
                <c:pt idx="57">
                  <c:v>4.6955</c:v>
                </c:pt>
                <c:pt idx="58">
                  <c:v>4.6928399999999995</c:v>
                </c:pt>
                <c:pt idx="59">
                  <c:v>4.69109</c:v>
                </c:pt>
                <c:pt idx="60">
                  <c:v>4.6888500000000004</c:v>
                </c:pt>
                <c:pt idx="61">
                  <c:v>4.68642</c:v>
                </c:pt>
                <c:pt idx="62">
                  <c:v>4.6842499999999996</c:v>
                </c:pt>
                <c:pt idx="63">
                  <c:v>4.6811799999999995</c:v>
                </c:pt>
                <c:pt idx="64">
                  <c:v>4.6756099999999998</c:v>
                </c:pt>
                <c:pt idx="65">
                  <c:v>4.66662</c:v>
                </c:pt>
                <c:pt idx="66">
                  <c:v>4.6555299999999997</c:v>
                </c:pt>
                <c:pt idx="67">
                  <c:v>4.6423100000000002</c:v>
                </c:pt>
                <c:pt idx="68">
                  <c:v>4.6287400000000005</c:v>
                </c:pt>
                <c:pt idx="69">
                  <c:v>4.6202900000000007</c:v>
                </c:pt>
                <c:pt idx="70">
                  <c:v>4.60806</c:v>
                </c:pt>
                <c:pt idx="71">
                  <c:v>4.5991300000000006</c:v>
                </c:pt>
                <c:pt idx="72">
                  <c:v>4.5918099999999997</c:v>
                </c:pt>
                <c:pt idx="73">
                  <c:v>4.5832199999999998</c:v>
                </c:pt>
                <c:pt idx="74">
                  <c:v>4.5766900000000001</c:v>
                </c:pt>
                <c:pt idx="75">
                  <c:v>4.57233</c:v>
                </c:pt>
                <c:pt idx="76">
                  <c:v>4.5689799999999998</c:v>
                </c:pt>
                <c:pt idx="77">
                  <c:v>4.5639900000000004</c:v>
                </c:pt>
                <c:pt idx="78">
                  <c:v>4.5576699999999999</c:v>
                </c:pt>
                <c:pt idx="79">
                  <c:v>4.5516000000000005</c:v>
                </c:pt>
                <c:pt idx="80">
                  <c:v>4.5476200000000002</c:v>
                </c:pt>
                <c:pt idx="81">
                  <c:v>4.5432299999999994</c:v>
                </c:pt>
                <c:pt idx="82">
                  <c:v>4.5381999999999998</c:v>
                </c:pt>
                <c:pt idx="83">
                  <c:v>4.5329699999999997</c:v>
                </c:pt>
                <c:pt idx="84">
                  <c:v>4.5273500000000002</c:v>
                </c:pt>
                <c:pt idx="85">
                  <c:v>4.5208500000000003</c:v>
                </c:pt>
                <c:pt idx="86">
                  <c:v>4.5144200000000003</c:v>
                </c:pt>
                <c:pt idx="87">
                  <c:v>4.50345</c:v>
                </c:pt>
                <c:pt idx="88">
                  <c:v>4.4901600000000004</c:v>
                </c:pt>
                <c:pt idx="89">
                  <c:v>4.4781500000000003</c:v>
                </c:pt>
                <c:pt idx="90">
                  <c:v>4.4709199999999996</c:v>
                </c:pt>
                <c:pt idx="91">
                  <c:v>4.4699</c:v>
                </c:pt>
                <c:pt idx="92">
                  <c:v>4.4701300000000002</c:v>
                </c:pt>
                <c:pt idx="93">
                  <c:v>4.4716899999999997</c:v>
                </c:pt>
                <c:pt idx="94">
                  <c:v>4.4663399999999998</c:v>
                </c:pt>
                <c:pt idx="95">
                  <c:v>4.4625399999999997</c:v>
                </c:pt>
                <c:pt idx="96">
                  <c:v>4.4628499999999995</c:v>
                </c:pt>
                <c:pt idx="97">
                  <c:v>4.4586699999999997</c:v>
                </c:pt>
                <c:pt idx="98">
                  <c:v>4.4595900000000004</c:v>
                </c:pt>
              </c:numCache>
            </c:numRef>
          </c:xVal>
          <c:yVal>
            <c:numRef>
              <c:f>[0]!FT_PH</c:f>
              <c:numCache>
                <c:formatCode>0.00</c:formatCode>
                <c:ptCount val="99"/>
                <c:pt idx="0">
                  <c:v>53.126600000000003</c:v>
                </c:pt>
                <c:pt idx="1">
                  <c:v>52.773400000000002</c:v>
                </c:pt>
                <c:pt idx="2">
                  <c:v>52.386600000000008</c:v>
                </c:pt>
                <c:pt idx="3">
                  <c:v>51.990800000000007</c:v>
                </c:pt>
                <c:pt idx="4">
                  <c:v>51.590100000000007</c:v>
                </c:pt>
                <c:pt idx="5">
                  <c:v>51.170700000000004</c:v>
                </c:pt>
                <c:pt idx="6">
                  <c:v>50.830299999999994</c:v>
                </c:pt>
                <c:pt idx="7">
                  <c:v>50.589700000000008</c:v>
                </c:pt>
                <c:pt idx="8">
                  <c:v>50.349299999999999</c:v>
                </c:pt>
                <c:pt idx="9">
                  <c:v>50.212699999999998</c:v>
                </c:pt>
                <c:pt idx="10">
                  <c:v>50.075400000000002</c:v>
                </c:pt>
                <c:pt idx="11">
                  <c:v>49.855800000000002</c:v>
                </c:pt>
                <c:pt idx="12">
                  <c:v>49.577799999999996</c:v>
                </c:pt>
                <c:pt idx="13">
                  <c:v>49.268799999999999</c:v>
                </c:pt>
                <c:pt idx="14">
                  <c:v>48.953699999999998</c:v>
                </c:pt>
                <c:pt idx="15">
                  <c:v>48.625500000000002</c:v>
                </c:pt>
                <c:pt idx="16">
                  <c:v>48.308099999999996</c:v>
                </c:pt>
                <c:pt idx="17">
                  <c:v>48.001100000000001</c:v>
                </c:pt>
                <c:pt idx="18">
                  <c:v>47.719099999999997</c:v>
                </c:pt>
                <c:pt idx="19">
                  <c:v>47.466799999999999</c:v>
                </c:pt>
                <c:pt idx="20">
                  <c:v>47.238100000000003</c:v>
                </c:pt>
                <c:pt idx="21">
                  <c:v>47.053400000000003</c:v>
                </c:pt>
                <c:pt idx="22">
                  <c:v>46.874400000000001</c:v>
                </c:pt>
                <c:pt idx="23">
                  <c:v>46.711399999999998</c:v>
                </c:pt>
                <c:pt idx="24">
                  <c:v>46.535700000000006</c:v>
                </c:pt>
                <c:pt idx="25">
                  <c:v>46.321899999999999</c:v>
                </c:pt>
                <c:pt idx="26">
                  <c:v>46.079700000000003</c:v>
                </c:pt>
                <c:pt idx="27">
                  <c:v>45.770800000000001</c:v>
                </c:pt>
                <c:pt idx="28">
                  <c:v>45.407799999999995</c:v>
                </c:pt>
                <c:pt idx="29">
                  <c:v>45.049499999999995</c:v>
                </c:pt>
                <c:pt idx="30">
                  <c:v>44.727899999999998</c:v>
                </c:pt>
                <c:pt idx="31">
                  <c:v>44.373600000000003</c:v>
                </c:pt>
                <c:pt idx="32">
                  <c:v>43.9636</c:v>
                </c:pt>
                <c:pt idx="33">
                  <c:v>43.5456</c:v>
                </c:pt>
                <c:pt idx="34">
                  <c:v>43.147200000000005</c:v>
                </c:pt>
                <c:pt idx="35">
                  <c:v>42.9178</c:v>
                </c:pt>
                <c:pt idx="36">
                  <c:v>42.612400000000001</c:v>
                </c:pt>
                <c:pt idx="37">
                  <c:v>42.377400000000002</c:v>
                </c:pt>
                <c:pt idx="38">
                  <c:v>42.173200000000001</c:v>
                </c:pt>
                <c:pt idx="39">
                  <c:v>42.017099999999999</c:v>
                </c:pt>
                <c:pt idx="40">
                  <c:v>41.914000000000001</c:v>
                </c:pt>
                <c:pt idx="41">
                  <c:v>41.846200000000003</c:v>
                </c:pt>
                <c:pt idx="42">
                  <c:v>41.730200000000004</c:v>
                </c:pt>
                <c:pt idx="43">
                  <c:v>41.640599999999999</c:v>
                </c:pt>
                <c:pt idx="44">
                  <c:v>41.6203</c:v>
                </c:pt>
                <c:pt idx="45">
                  <c:v>41.640100000000004</c:v>
                </c:pt>
                <c:pt idx="46">
                  <c:v>41.6404</c:v>
                </c:pt>
                <c:pt idx="47">
                  <c:v>41.647600000000004</c:v>
                </c:pt>
                <c:pt idx="48">
                  <c:v>41.660599999999995</c:v>
                </c:pt>
                <c:pt idx="49">
                  <c:v>41.711799999999997</c:v>
                </c:pt>
                <c:pt idx="50">
                  <c:v>41.7697</c:v>
                </c:pt>
                <c:pt idx="51">
                  <c:v>41.845599999999997</c:v>
                </c:pt>
                <c:pt idx="52">
                  <c:v>41.986000000000004</c:v>
                </c:pt>
                <c:pt idx="53">
                  <c:v>42.1526</c:v>
                </c:pt>
                <c:pt idx="54">
                  <c:v>42.3339</c:v>
                </c:pt>
                <c:pt idx="55">
                  <c:v>42.5471</c:v>
                </c:pt>
                <c:pt idx="56">
                  <c:v>42.794499999999999</c:v>
                </c:pt>
                <c:pt idx="57">
                  <c:v>43.034800000000004</c:v>
                </c:pt>
                <c:pt idx="58">
                  <c:v>43.296099999999996</c:v>
                </c:pt>
                <c:pt idx="59">
                  <c:v>43.5623</c:v>
                </c:pt>
                <c:pt idx="60">
                  <c:v>43.790300000000002</c:v>
                </c:pt>
                <c:pt idx="61">
                  <c:v>43.983699999999999</c:v>
                </c:pt>
                <c:pt idx="62">
                  <c:v>44.1494</c:v>
                </c:pt>
                <c:pt idx="63">
                  <c:v>44.304700000000004</c:v>
                </c:pt>
                <c:pt idx="64">
                  <c:v>44.442599999999999</c:v>
                </c:pt>
                <c:pt idx="65">
                  <c:v>44.592500000000001</c:v>
                </c:pt>
                <c:pt idx="66">
                  <c:v>44.7224</c:v>
                </c:pt>
                <c:pt idx="67">
                  <c:v>44.857500000000002</c:v>
                </c:pt>
                <c:pt idx="68">
                  <c:v>44.965899999999998</c:v>
                </c:pt>
                <c:pt idx="69">
                  <c:v>45.0809</c:v>
                </c:pt>
                <c:pt idx="70">
                  <c:v>45.1661</c:v>
                </c:pt>
                <c:pt idx="71">
                  <c:v>45.3249</c:v>
                </c:pt>
                <c:pt idx="72">
                  <c:v>45.459200000000003</c:v>
                </c:pt>
                <c:pt idx="73">
                  <c:v>45.568899999999999</c:v>
                </c:pt>
                <c:pt idx="74">
                  <c:v>45.632099999999994</c:v>
                </c:pt>
                <c:pt idx="75">
                  <c:v>45.686500000000002</c:v>
                </c:pt>
                <c:pt idx="76">
                  <c:v>45.717500000000001</c:v>
                </c:pt>
                <c:pt idx="77">
                  <c:v>45.749600000000001</c:v>
                </c:pt>
                <c:pt idx="78">
                  <c:v>45.768599999999999</c:v>
                </c:pt>
                <c:pt idx="79">
                  <c:v>45.756599999999999</c:v>
                </c:pt>
                <c:pt idx="80">
                  <c:v>45.683099999999996</c:v>
                </c:pt>
                <c:pt idx="81">
                  <c:v>45.584699999999998</c:v>
                </c:pt>
                <c:pt idx="82">
                  <c:v>45.511499999999998</c:v>
                </c:pt>
                <c:pt idx="83">
                  <c:v>45.427299999999995</c:v>
                </c:pt>
                <c:pt idx="84">
                  <c:v>45.329300000000003</c:v>
                </c:pt>
                <c:pt idx="85">
                  <c:v>45.268099999999997</c:v>
                </c:pt>
                <c:pt idx="86">
                  <c:v>45.2042</c:v>
                </c:pt>
                <c:pt idx="87">
                  <c:v>45.2958</c:v>
                </c:pt>
                <c:pt idx="88">
                  <c:v>45.4236</c:v>
                </c:pt>
                <c:pt idx="89">
                  <c:v>45.643299999999996</c:v>
                </c:pt>
                <c:pt idx="90">
                  <c:v>45.840499999999999</c:v>
                </c:pt>
                <c:pt idx="91">
                  <c:v>45.9955</c:v>
                </c:pt>
                <c:pt idx="92">
                  <c:v>46.3322</c:v>
                </c:pt>
                <c:pt idx="93">
                  <c:v>46.808</c:v>
                </c:pt>
                <c:pt idx="94">
                  <c:v>47.269199999999998</c:v>
                </c:pt>
                <c:pt idx="95">
                  <c:v>47.698399999999999</c:v>
                </c:pt>
                <c:pt idx="96">
                  <c:v>47.667400000000001</c:v>
                </c:pt>
                <c:pt idx="97">
                  <c:v>47.47</c:v>
                </c:pt>
                <c:pt idx="98">
                  <c:v>47.384799999999998</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5.1475099999999996</c:v>
                </c:pt>
                <c:pt idx="1">
                  <c:v>4.4901600000000004</c:v>
                </c:pt>
              </c:numCache>
            </c:numRef>
          </c:xVal>
          <c:yVal>
            <c:numRef>
              <c:f>info!$W$2:$W$3</c:f>
              <c:numCache>
                <c:formatCode>0.00</c:formatCode>
                <c:ptCount val="2"/>
                <c:pt idx="0">
                  <c:v>50.349299999999999</c:v>
                </c:pt>
                <c:pt idx="1">
                  <c:v>45.4236</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4.8005199999999997</c:v>
                </c:pt>
                <c:pt idx="1">
                  <c:v>5.2074499999999997</c:v>
                </c:pt>
              </c:numCache>
            </c:numRef>
          </c:xVal>
          <c:yVal>
            <c:numRef>
              <c:f>info!$W$15:$W$16</c:f>
              <c:numCache>
                <c:formatCode>0.00_ </c:formatCode>
                <c:ptCount val="2"/>
                <c:pt idx="0">
                  <c:v>41.6203</c:v>
                </c:pt>
                <c:pt idx="1">
                  <c:v>53.126600000000003</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4.8117980808080807</c:v>
                </c:pt>
              </c:numCache>
            </c:numRef>
          </c:xVal>
          <c:yVal>
            <c:numRef>
              <c:f>info!$N$9</c:f>
              <c:numCache>
                <c:formatCode>0.0</c:formatCode>
                <c:ptCount val="1"/>
                <c:pt idx="0">
                  <c:v>45.633353535353528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47.012700000000002</c:v>
                </c:pt>
                <c:pt idx="1">
                  <c:v>17.8002</c:v>
                </c:pt>
                <c:pt idx="2">
                  <c:v>11.4719</c:v>
                </c:pt>
                <c:pt idx="3">
                  <c:v>25.314</c:v>
                </c:pt>
                <c:pt idx="4">
                  <c:v>72.800700000000006</c:v>
                </c:pt>
                <c:pt idx="5">
                  <c:v>82.403099999999995</c:v>
                </c:pt>
                <c:pt idx="6">
                  <c:v>37.289099999999998</c:v>
                </c:pt>
                <c:pt idx="7">
                  <c:v>77.429599999999994</c:v>
                </c:pt>
                <c:pt idx="8">
                  <c:v>25.838000000000001</c:v>
                </c:pt>
                <c:pt idx="9">
                  <c:v>36.146799999999999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42.06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42.064960000000006</c:v>
                </c:pt>
                <c:pt idx="1">
                  <c:v>42.064960000000006</c:v>
                </c:pt>
                <c:pt idx="2">
                  <c:v>0</c:v>
                </c:pt>
              </c:numCache>
            </c:numRef>
          </c:xVal>
          <c:yVal>
            <c:numRef>
              <c:f>'R2'!$I$5:$I$7</c:f>
              <c:numCache>
                <c:formatCode>0.0_ </c:formatCode>
                <c:ptCount val="3"/>
                <c:pt idx="0">
                  <c:v>0</c:v>
                </c:pt>
                <c:pt idx="1">
                  <c:v>36.038337596783833</c:v>
                </c:pt>
                <c:pt idx="2">
                  <c:v>36.038337596783833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81.304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81.304000000000002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2.44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2.43912</c:v>
                </c:pt>
                <c:pt idx="1">
                  <c:v>2.43912</c:v>
                </c:pt>
                <c:pt idx="2">
                  <c:v>0</c:v>
                </c:pt>
              </c:numCache>
            </c:numRef>
          </c:xVal>
          <c:yVal>
            <c:numRef>
              <c:f>'R3'!$I$6:$I$8</c:f>
              <c:numCache>
                <c:formatCode>0.0_ </c:formatCode>
                <c:ptCount val="3"/>
                <c:pt idx="0">
                  <c:v>0</c:v>
                </c:pt>
                <c:pt idx="1">
                  <c:v>77.524276669790822</c:v>
                </c:pt>
                <c:pt idx="2">
                  <c:v>77.524276669790822</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2.3738866691461906</c:v>
                </c:pt>
                <c:pt idx="1">
                  <c:v>2.3738866691461906</c:v>
                </c:pt>
                <c:pt idx="2">
                  <c:v>-7</c:v>
                </c:pt>
              </c:numCache>
            </c:numRef>
          </c:xVal>
          <c:yVal>
            <c:numRef>
              <c:f>'R'!$I$5:$I$7</c:f>
              <c:numCache>
                <c:formatCode>0.0_ </c:formatCode>
                <c:ptCount val="3"/>
                <c:pt idx="0">
                  <c:v>0</c:v>
                </c:pt>
                <c:pt idx="1">
                  <c:v>93.456617053169026</c:v>
                </c:pt>
                <c:pt idx="2">
                  <c:v>93.456617053169026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2.3738866691461906</c:v>
                </c:pt>
              </c:numCache>
            </c:numRef>
          </c:xVal>
          <c:yVal>
            <c:numRef>
              <c:f>'R'!$I$4</c:f>
              <c:numCache>
                <c:formatCode>0.00_ </c:formatCode>
                <c:ptCount val="1"/>
                <c:pt idx="0">
                  <c:v>93.456617053169026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42.06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42.064960000000006</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9"/>
                <c:pt idx="0">
                  <c:v>5.2074499999999997</c:v>
                </c:pt>
                <c:pt idx="1">
                  <c:v>5.2136199999999997</c:v>
                </c:pt>
                <c:pt idx="2">
                  <c:v>5.2153499999999999</c:v>
                </c:pt>
                <c:pt idx="3">
                  <c:v>5.2128300000000003</c:v>
                </c:pt>
                <c:pt idx="4">
                  <c:v>5.2055100000000003</c:v>
                </c:pt>
                <c:pt idx="5">
                  <c:v>5.19381</c:v>
                </c:pt>
                <c:pt idx="6">
                  <c:v>5.1781500000000005</c:v>
                </c:pt>
                <c:pt idx="7">
                  <c:v>5.1606799999999993</c:v>
                </c:pt>
                <c:pt idx="8">
                  <c:v>5.1475099999999996</c:v>
                </c:pt>
                <c:pt idx="9">
                  <c:v>5.1339199999999998</c:v>
                </c:pt>
                <c:pt idx="10">
                  <c:v>5.1221899999999998</c:v>
                </c:pt>
                <c:pt idx="11">
                  <c:v>5.1147200000000002</c:v>
                </c:pt>
                <c:pt idx="12">
                  <c:v>5.1121600000000003</c:v>
                </c:pt>
                <c:pt idx="13">
                  <c:v>5.1126799999999992</c:v>
                </c:pt>
                <c:pt idx="14">
                  <c:v>5.1142000000000003</c:v>
                </c:pt>
                <c:pt idx="15">
                  <c:v>5.1173299999999999</c:v>
                </c:pt>
                <c:pt idx="16">
                  <c:v>5.1204499999999999</c:v>
                </c:pt>
                <c:pt idx="17">
                  <c:v>5.1239800000000004</c:v>
                </c:pt>
                <c:pt idx="18">
                  <c:v>5.1258400000000002</c:v>
                </c:pt>
                <c:pt idx="19">
                  <c:v>5.1238299999999999</c:v>
                </c:pt>
                <c:pt idx="20">
                  <c:v>5.1189300000000006</c:v>
                </c:pt>
                <c:pt idx="21">
                  <c:v>5.1148099999999994</c:v>
                </c:pt>
                <c:pt idx="22">
                  <c:v>5.1104199999999995</c:v>
                </c:pt>
                <c:pt idx="23">
                  <c:v>5.1028200000000004</c:v>
                </c:pt>
                <c:pt idx="24">
                  <c:v>5.0925099999999999</c:v>
                </c:pt>
                <c:pt idx="25">
                  <c:v>5.0811799999999998</c:v>
                </c:pt>
                <c:pt idx="26">
                  <c:v>5.0704899999999995</c:v>
                </c:pt>
                <c:pt idx="27">
                  <c:v>5.0604899999999997</c:v>
                </c:pt>
                <c:pt idx="28">
                  <c:v>5.0514000000000001</c:v>
                </c:pt>
                <c:pt idx="29">
                  <c:v>5.0438999999999998</c:v>
                </c:pt>
                <c:pt idx="30">
                  <c:v>5.0366299999999997</c:v>
                </c:pt>
                <c:pt idx="31">
                  <c:v>5.0260700000000007</c:v>
                </c:pt>
                <c:pt idx="32">
                  <c:v>5.0127600000000001</c:v>
                </c:pt>
                <c:pt idx="33">
                  <c:v>4.9962900000000001</c:v>
                </c:pt>
                <c:pt idx="34">
                  <c:v>4.9765999999999995</c:v>
                </c:pt>
                <c:pt idx="35">
                  <c:v>4.9614500000000001</c:v>
                </c:pt>
                <c:pt idx="36">
                  <c:v>4.9340700000000002</c:v>
                </c:pt>
                <c:pt idx="37">
                  <c:v>4.9138099999999998</c:v>
                </c:pt>
                <c:pt idx="38">
                  <c:v>4.8949800000000003</c:v>
                </c:pt>
                <c:pt idx="39">
                  <c:v>4.8765599999999996</c:v>
                </c:pt>
                <c:pt idx="40">
                  <c:v>4.8579400000000001</c:v>
                </c:pt>
                <c:pt idx="41">
                  <c:v>4.8400999999999996</c:v>
                </c:pt>
                <c:pt idx="42">
                  <c:v>4.8260800000000001</c:v>
                </c:pt>
                <c:pt idx="43">
                  <c:v>4.8133599999999994</c:v>
                </c:pt>
                <c:pt idx="44">
                  <c:v>4.8005199999999997</c:v>
                </c:pt>
                <c:pt idx="45">
                  <c:v>4.7871799999999993</c:v>
                </c:pt>
                <c:pt idx="46">
                  <c:v>4.7734100000000002</c:v>
                </c:pt>
                <c:pt idx="47">
                  <c:v>4.7604000000000006</c:v>
                </c:pt>
                <c:pt idx="48">
                  <c:v>4.7504600000000003</c:v>
                </c:pt>
                <c:pt idx="49">
                  <c:v>4.7427299999999999</c:v>
                </c:pt>
                <c:pt idx="50">
                  <c:v>4.7355</c:v>
                </c:pt>
                <c:pt idx="51">
                  <c:v>4.7275499999999999</c:v>
                </c:pt>
                <c:pt idx="52">
                  <c:v>4.7207799999999995</c:v>
                </c:pt>
                <c:pt idx="53">
                  <c:v>4.7152799999999999</c:v>
                </c:pt>
                <c:pt idx="54">
                  <c:v>4.71014</c:v>
                </c:pt>
                <c:pt idx="55">
                  <c:v>4.7036899999999999</c:v>
                </c:pt>
                <c:pt idx="56">
                  <c:v>4.6987699999999997</c:v>
                </c:pt>
                <c:pt idx="57">
                  <c:v>4.6955</c:v>
                </c:pt>
                <c:pt idx="58">
                  <c:v>4.6928399999999995</c:v>
                </c:pt>
                <c:pt idx="59">
                  <c:v>4.69109</c:v>
                </c:pt>
                <c:pt idx="60">
                  <c:v>4.6888500000000004</c:v>
                </c:pt>
                <c:pt idx="61">
                  <c:v>4.68642</c:v>
                </c:pt>
                <c:pt idx="62">
                  <c:v>4.6842499999999996</c:v>
                </c:pt>
                <c:pt idx="63">
                  <c:v>4.6811799999999995</c:v>
                </c:pt>
                <c:pt idx="64">
                  <c:v>4.6756099999999998</c:v>
                </c:pt>
                <c:pt idx="65">
                  <c:v>4.66662</c:v>
                </c:pt>
                <c:pt idx="66">
                  <c:v>4.6555299999999997</c:v>
                </c:pt>
                <c:pt idx="67">
                  <c:v>4.6423100000000002</c:v>
                </c:pt>
                <c:pt idx="68">
                  <c:v>4.6287400000000005</c:v>
                </c:pt>
                <c:pt idx="69">
                  <c:v>4.6202900000000007</c:v>
                </c:pt>
                <c:pt idx="70">
                  <c:v>4.60806</c:v>
                </c:pt>
                <c:pt idx="71">
                  <c:v>4.5991300000000006</c:v>
                </c:pt>
                <c:pt idx="72">
                  <c:v>4.5918099999999997</c:v>
                </c:pt>
                <c:pt idx="73">
                  <c:v>4.5832199999999998</c:v>
                </c:pt>
                <c:pt idx="74">
                  <c:v>4.5766900000000001</c:v>
                </c:pt>
                <c:pt idx="75">
                  <c:v>4.57233</c:v>
                </c:pt>
                <c:pt idx="76">
                  <c:v>4.5689799999999998</c:v>
                </c:pt>
                <c:pt idx="77">
                  <c:v>4.5639900000000004</c:v>
                </c:pt>
                <c:pt idx="78">
                  <c:v>4.5576699999999999</c:v>
                </c:pt>
                <c:pt idx="79">
                  <c:v>4.5516000000000005</c:v>
                </c:pt>
                <c:pt idx="80">
                  <c:v>4.5476200000000002</c:v>
                </c:pt>
                <c:pt idx="81">
                  <c:v>4.5432299999999994</c:v>
                </c:pt>
                <c:pt idx="82">
                  <c:v>4.5381999999999998</c:v>
                </c:pt>
                <c:pt idx="83">
                  <c:v>4.5329699999999997</c:v>
                </c:pt>
                <c:pt idx="84">
                  <c:v>4.5273500000000002</c:v>
                </c:pt>
                <c:pt idx="85">
                  <c:v>4.5208500000000003</c:v>
                </c:pt>
                <c:pt idx="86">
                  <c:v>4.5144200000000003</c:v>
                </c:pt>
                <c:pt idx="87">
                  <c:v>4.50345</c:v>
                </c:pt>
                <c:pt idx="88">
                  <c:v>4.4901600000000004</c:v>
                </c:pt>
                <c:pt idx="89">
                  <c:v>4.4781500000000003</c:v>
                </c:pt>
                <c:pt idx="90">
                  <c:v>4.4709199999999996</c:v>
                </c:pt>
                <c:pt idx="91">
                  <c:v>4.4699</c:v>
                </c:pt>
                <c:pt idx="92">
                  <c:v>4.4701300000000002</c:v>
                </c:pt>
                <c:pt idx="93">
                  <c:v>4.4716899999999997</c:v>
                </c:pt>
                <c:pt idx="94">
                  <c:v>4.4663399999999998</c:v>
                </c:pt>
                <c:pt idx="95">
                  <c:v>4.4625399999999997</c:v>
                </c:pt>
                <c:pt idx="96">
                  <c:v>4.4628499999999995</c:v>
                </c:pt>
                <c:pt idx="97">
                  <c:v>4.4586699999999997</c:v>
                </c:pt>
                <c:pt idx="98">
                  <c:v>4.4595900000000004</c:v>
                </c:pt>
              </c:numCache>
            </c:numRef>
          </c:xVal>
          <c:yVal>
            <c:numRef>
              <c:f>[0]!FT_PH</c:f>
              <c:numCache>
                <c:formatCode>0.00</c:formatCode>
                <c:ptCount val="99"/>
                <c:pt idx="0">
                  <c:v>53.126600000000003</c:v>
                </c:pt>
                <c:pt idx="1">
                  <c:v>52.773400000000002</c:v>
                </c:pt>
                <c:pt idx="2">
                  <c:v>52.386600000000008</c:v>
                </c:pt>
                <c:pt idx="3">
                  <c:v>51.990800000000007</c:v>
                </c:pt>
                <c:pt idx="4">
                  <c:v>51.590100000000007</c:v>
                </c:pt>
                <c:pt idx="5">
                  <c:v>51.170700000000004</c:v>
                </c:pt>
                <c:pt idx="6">
                  <c:v>50.830299999999994</c:v>
                </c:pt>
                <c:pt idx="7">
                  <c:v>50.589700000000008</c:v>
                </c:pt>
                <c:pt idx="8">
                  <c:v>50.349299999999999</c:v>
                </c:pt>
                <c:pt idx="9">
                  <c:v>50.212699999999998</c:v>
                </c:pt>
                <c:pt idx="10">
                  <c:v>50.075400000000002</c:v>
                </c:pt>
                <c:pt idx="11">
                  <c:v>49.855800000000002</c:v>
                </c:pt>
                <c:pt idx="12">
                  <c:v>49.577799999999996</c:v>
                </c:pt>
                <c:pt idx="13">
                  <c:v>49.268799999999999</c:v>
                </c:pt>
                <c:pt idx="14">
                  <c:v>48.953699999999998</c:v>
                </c:pt>
                <c:pt idx="15">
                  <c:v>48.625500000000002</c:v>
                </c:pt>
                <c:pt idx="16">
                  <c:v>48.308099999999996</c:v>
                </c:pt>
                <c:pt idx="17">
                  <c:v>48.001100000000001</c:v>
                </c:pt>
                <c:pt idx="18">
                  <c:v>47.719099999999997</c:v>
                </c:pt>
                <c:pt idx="19">
                  <c:v>47.466799999999999</c:v>
                </c:pt>
                <c:pt idx="20">
                  <c:v>47.238100000000003</c:v>
                </c:pt>
                <c:pt idx="21">
                  <c:v>47.053400000000003</c:v>
                </c:pt>
                <c:pt idx="22">
                  <c:v>46.874400000000001</c:v>
                </c:pt>
                <c:pt idx="23">
                  <c:v>46.711399999999998</c:v>
                </c:pt>
                <c:pt idx="24">
                  <c:v>46.535700000000006</c:v>
                </c:pt>
                <c:pt idx="25">
                  <c:v>46.321899999999999</c:v>
                </c:pt>
                <c:pt idx="26">
                  <c:v>46.079700000000003</c:v>
                </c:pt>
                <c:pt idx="27">
                  <c:v>45.770800000000001</c:v>
                </c:pt>
                <c:pt idx="28">
                  <c:v>45.407799999999995</c:v>
                </c:pt>
                <c:pt idx="29">
                  <c:v>45.049499999999995</c:v>
                </c:pt>
                <c:pt idx="30">
                  <c:v>44.727899999999998</c:v>
                </c:pt>
                <c:pt idx="31">
                  <c:v>44.373600000000003</c:v>
                </c:pt>
                <c:pt idx="32">
                  <c:v>43.9636</c:v>
                </c:pt>
                <c:pt idx="33">
                  <c:v>43.5456</c:v>
                </c:pt>
                <c:pt idx="34">
                  <c:v>43.147200000000005</c:v>
                </c:pt>
                <c:pt idx="35">
                  <c:v>42.9178</c:v>
                </c:pt>
                <c:pt idx="36">
                  <c:v>42.612400000000001</c:v>
                </c:pt>
                <c:pt idx="37">
                  <c:v>42.377400000000002</c:v>
                </c:pt>
                <c:pt idx="38">
                  <c:v>42.173200000000001</c:v>
                </c:pt>
                <c:pt idx="39">
                  <c:v>42.017099999999999</c:v>
                </c:pt>
                <c:pt idx="40">
                  <c:v>41.914000000000001</c:v>
                </c:pt>
                <c:pt idx="41">
                  <c:v>41.846200000000003</c:v>
                </c:pt>
                <c:pt idx="42">
                  <c:v>41.730200000000004</c:v>
                </c:pt>
                <c:pt idx="43">
                  <c:v>41.640599999999999</c:v>
                </c:pt>
                <c:pt idx="44">
                  <c:v>41.6203</c:v>
                </c:pt>
                <c:pt idx="45">
                  <c:v>41.640100000000004</c:v>
                </c:pt>
                <c:pt idx="46">
                  <c:v>41.6404</c:v>
                </c:pt>
                <c:pt idx="47">
                  <c:v>41.647600000000004</c:v>
                </c:pt>
                <c:pt idx="48">
                  <c:v>41.660599999999995</c:v>
                </c:pt>
                <c:pt idx="49">
                  <c:v>41.711799999999997</c:v>
                </c:pt>
                <c:pt idx="50">
                  <c:v>41.7697</c:v>
                </c:pt>
                <c:pt idx="51">
                  <c:v>41.845599999999997</c:v>
                </c:pt>
                <c:pt idx="52">
                  <c:v>41.986000000000004</c:v>
                </c:pt>
                <c:pt idx="53">
                  <c:v>42.1526</c:v>
                </c:pt>
                <c:pt idx="54">
                  <c:v>42.3339</c:v>
                </c:pt>
                <c:pt idx="55">
                  <c:v>42.5471</c:v>
                </c:pt>
                <c:pt idx="56">
                  <c:v>42.794499999999999</c:v>
                </c:pt>
                <c:pt idx="57">
                  <c:v>43.034800000000004</c:v>
                </c:pt>
                <c:pt idx="58">
                  <c:v>43.296099999999996</c:v>
                </c:pt>
                <c:pt idx="59">
                  <c:v>43.5623</c:v>
                </c:pt>
                <c:pt idx="60">
                  <c:v>43.790300000000002</c:v>
                </c:pt>
                <c:pt idx="61">
                  <c:v>43.983699999999999</c:v>
                </c:pt>
                <c:pt idx="62">
                  <c:v>44.1494</c:v>
                </c:pt>
                <c:pt idx="63">
                  <c:v>44.304700000000004</c:v>
                </c:pt>
                <c:pt idx="64">
                  <c:v>44.442599999999999</c:v>
                </c:pt>
                <c:pt idx="65">
                  <c:v>44.592500000000001</c:v>
                </c:pt>
                <c:pt idx="66">
                  <c:v>44.7224</c:v>
                </c:pt>
                <c:pt idx="67">
                  <c:v>44.857500000000002</c:v>
                </c:pt>
                <c:pt idx="68">
                  <c:v>44.965899999999998</c:v>
                </c:pt>
                <c:pt idx="69">
                  <c:v>45.0809</c:v>
                </c:pt>
                <c:pt idx="70">
                  <c:v>45.1661</c:v>
                </c:pt>
                <c:pt idx="71">
                  <c:v>45.3249</c:v>
                </c:pt>
                <c:pt idx="72">
                  <c:v>45.459200000000003</c:v>
                </c:pt>
                <c:pt idx="73">
                  <c:v>45.568899999999999</c:v>
                </c:pt>
                <c:pt idx="74">
                  <c:v>45.632099999999994</c:v>
                </c:pt>
                <c:pt idx="75">
                  <c:v>45.686500000000002</c:v>
                </c:pt>
                <c:pt idx="76">
                  <c:v>45.717500000000001</c:v>
                </c:pt>
                <c:pt idx="77">
                  <c:v>45.749600000000001</c:v>
                </c:pt>
                <c:pt idx="78">
                  <c:v>45.768599999999999</c:v>
                </c:pt>
                <c:pt idx="79">
                  <c:v>45.756599999999999</c:v>
                </c:pt>
                <c:pt idx="80">
                  <c:v>45.683099999999996</c:v>
                </c:pt>
                <c:pt idx="81">
                  <c:v>45.584699999999998</c:v>
                </c:pt>
                <c:pt idx="82">
                  <c:v>45.511499999999998</c:v>
                </c:pt>
                <c:pt idx="83">
                  <c:v>45.427299999999995</c:v>
                </c:pt>
                <c:pt idx="84">
                  <c:v>45.329300000000003</c:v>
                </c:pt>
                <c:pt idx="85">
                  <c:v>45.268099999999997</c:v>
                </c:pt>
                <c:pt idx="86">
                  <c:v>45.2042</c:v>
                </c:pt>
                <c:pt idx="87">
                  <c:v>45.2958</c:v>
                </c:pt>
                <c:pt idx="88">
                  <c:v>45.4236</c:v>
                </c:pt>
                <c:pt idx="89">
                  <c:v>45.643299999999996</c:v>
                </c:pt>
                <c:pt idx="90">
                  <c:v>45.840499999999999</c:v>
                </c:pt>
                <c:pt idx="91">
                  <c:v>45.9955</c:v>
                </c:pt>
                <c:pt idx="92">
                  <c:v>46.3322</c:v>
                </c:pt>
                <c:pt idx="93">
                  <c:v>46.808</c:v>
                </c:pt>
                <c:pt idx="94">
                  <c:v>47.269199999999998</c:v>
                </c:pt>
                <c:pt idx="95">
                  <c:v>47.698399999999999</c:v>
                </c:pt>
                <c:pt idx="96">
                  <c:v>47.667400000000001</c:v>
                </c:pt>
                <c:pt idx="97">
                  <c:v>47.47</c:v>
                </c:pt>
                <c:pt idx="98">
                  <c:v>47.384799999999998</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5.1475099999999996</c:v>
                </c:pt>
                <c:pt idx="1">
                  <c:v>4.4901600000000004</c:v>
                </c:pt>
              </c:numCache>
            </c:numRef>
          </c:xVal>
          <c:yVal>
            <c:numRef>
              <c:f>info!$W$2:$W$3</c:f>
              <c:numCache>
                <c:formatCode>0.00</c:formatCode>
                <c:ptCount val="2"/>
                <c:pt idx="0">
                  <c:v>50.349299999999999</c:v>
                </c:pt>
                <c:pt idx="1">
                  <c:v>45.4236</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4.8005199999999997</c:v>
                </c:pt>
                <c:pt idx="1">
                  <c:v>5.2074499999999997</c:v>
                </c:pt>
              </c:numCache>
            </c:numRef>
          </c:xVal>
          <c:yVal>
            <c:numRef>
              <c:f>info!$W$15:$W$16</c:f>
              <c:numCache>
                <c:formatCode>0.00_ </c:formatCode>
                <c:ptCount val="2"/>
                <c:pt idx="0">
                  <c:v>41.6203</c:v>
                </c:pt>
                <c:pt idx="1">
                  <c:v>53.126600000000003</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4.8117980808080807</c:v>
                </c:pt>
              </c:numCache>
            </c:numRef>
          </c:xVal>
          <c:yVal>
            <c:numRef>
              <c:f>info!$N$9</c:f>
              <c:numCache>
                <c:formatCode>0.0</c:formatCode>
                <c:ptCount val="1"/>
                <c:pt idx="0">
                  <c:v>45.633353535353528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47.012700000000002</c:v>
                </c:pt>
                <c:pt idx="1">
                  <c:v>17.8002</c:v>
                </c:pt>
                <c:pt idx="2">
                  <c:v>11.4719</c:v>
                </c:pt>
                <c:pt idx="3">
                  <c:v>25.314</c:v>
                </c:pt>
                <c:pt idx="4">
                  <c:v>72.800700000000006</c:v>
                </c:pt>
                <c:pt idx="5">
                  <c:v>82.403099999999995</c:v>
                </c:pt>
                <c:pt idx="6">
                  <c:v>37.289099999999998</c:v>
                </c:pt>
                <c:pt idx="7">
                  <c:v>77.429599999999994</c:v>
                </c:pt>
                <c:pt idx="8">
                  <c:v>25.838000000000001</c:v>
                </c:pt>
                <c:pt idx="9">
                  <c:v>36.146799999999999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42.06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42.064960000000006</c:v>
                </c:pt>
                <c:pt idx="1">
                  <c:v>42.064960000000006</c:v>
                </c:pt>
                <c:pt idx="2">
                  <c:v>0</c:v>
                </c:pt>
              </c:numCache>
            </c:numRef>
          </c:xVal>
          <c:yVal>
            <c:numRef>
              <c:f>'R2'!$I$5:$I$7</c:f>
              <c:numCache>
                <c:formatCode>0.0_ </c:formatCode>
                <c:ptCount val="3"/>
                <c:pt idx="0">
                  <c:v>0</c:v>
                </c:pt>
                <c:pt idx="1">
                  <c:v>36.038337596783833</c:v>
                </c:pt>
                <c:pt idx="2">
                  <c:v>36.038337596783833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81.304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81.304000000000002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2.44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2.43912</c:v>
                </c:pt>
                <c:pt idx="1">
                  <c:v>2.43912</c:v>
                </c:pt>
                <c:pt idx="2">
                  <c:v>0</c:v>
                </c:pt>
              </c:numCache>
            </c:numRef>
          </c:xVal>
          <c:yVal>
            <c:numRef>
              <c:f>'R3'!$I$6:$I$8</c:f>
              <c:numCache>
                <c:formatCode>0.0_ </c:formatCode>
                <c:ptCount val="3"/>
                <c:pt idx="0">
                  <c:v>0</c:v>
                </c:pt>
                <c:pt idx="1">
                  <c:v>77.524276669790822</c:v>
                </c:pt>
                <c:pt idx="2">
                  <c:v>77.524276669790822</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2.3738866691461906</c:v>
                </c:pt>
                <c:pt idx="1">
                  <c:v>2.3738866691461906</c:v>
                </c:pt>
                <c:pt idx="2">
                  <c:v>-7</c:v>
                </c:pt>
              </c:numCache>
            </c:numRef>
          </c:xVal>
          <c:yVal>
            <c:numRef>
              <c:f>'R'!$I$5:$I$7</c:f>
              <c:numCache>
                <c:formatCode>0.0_ </c:formatCode>
                <c:ptCount val="3"/>
                <c:pt idx="0">
                  <c:v>0</c:v>
                </c:pt>
                <c:pt idx="1">
                  <c:v>93.456617053169026</c:v>
                </c:pt>
                <c:pt idx="2">
                  <c:v>93.456617053169026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2.3738866691461906</c:v>
                </c:pt>
              </c:numCache>
            </c:numRef>
          </c:xVal>
          <c:yVal>
            <c:numRef>
              <c:f>'R'!$I$4</c:f>
              <c:numCache>
                <c:formatCode>0.00_ </c:formatCode>
                <c:ptCount val="1"/>
                <c:pt idx="0">
                  <c:v>93.456617053169026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0.36895</c:v>
                </c:pt>
                <c:pt idx="2">
                  <c:v>0.78326200000000001</c:v>
                </c:pt>
                <c:pt idx="3">
                  <c:v>1.1981999999999999</c:v>
                </c:pt>
                <c:pt idx="4">
                  <c:v>1.59667</c:v>
                </c:pt>
                <c:pt idx="5">
                  <c:v>2.0068899999999998</c:v>
                </c:pt>
                <c:pt idx="6">
                  <c:v>2.41012</c:v>
                </c:pt>
                <c:pt idx="7">
                  <c:v>2.8305400000000001</c:v>
                </c:pt>
                <c:pt idx="8">
                  <c:v>3.2366999999999999</c:v>
                </c:pt>
                <c:pt idx="9">
                  <c:v>3.6358100000000002</c:v>
                </c:pt>
                <c:pt idx="10">
                  <c:v>4.0431400000000002</c:v>
                </c:pt>
                <c:pt idx="11">
                  <c:v>4.42896</c:v>
                </c:pt>
                <c:pt idx="12">
                  <c:v>4.8856799999999998</c:v>
                </c:pt>
                <c:pt idx="13">
                  <c:v>5.2543899999999999</c:v>
                </c:pt>
                <c:pt idx="14">
                  <c:v>5.6560100000000002</c:v>
                </c:pt>
                <c:pt idx="15">
                  <c:v>6.0656800000000004</c:v>
                </c:pt>
                <c:pt idx="16">
                  <c:v>6.50535</c:v>
                </c:pt>
                <c:pt idx="17">
                  <c:v>6.8713100000000003</c:v>
                </c:pt>
                <c:pt idx="18">
                  <c:v>7.2733600000000003</c:v>
                </c:pt>
                <c:pt idx="19">
                  <c:v>7.7025800000000002</c:v>
                </c:pt>
                <c:pt idx="20">
                  <c:v>8.0938300000000005</c:v>
                </c:pt>
                <c:pt idx="21">
                  <c:v>8.4981899999999992</c:v>
                </c:pt>
                <c:pt idx="22">
                  <c:v>8.9107900000000004</c:v>
                </c:pt>
                <c:pt idx="23">
                  <c:v>9.3017099999999999</c:v>
                </c:pt>
                <c:pt idx="24">
                  <c:v>9.7327999999999992</c:v>
                </c:pt>
                <c:pt idx="25">
                  <c:v>10.124499999999999</c:v>
                </c:pt>
                <c:pt idx="26">
                  <c:v>10.5321</c:v>
                </c:pt>
                <c:pt idx="27">
                  <c:v>10.971299999999999</c:v>
                </c:pt>
                <c:pt idx="28">
                  <c:v>11.383599999999999</c:v>
                </c:pt>
                <c:pt idx="29">
                  <c:v>11.7403</c:v>
                </c:pt>
                <c:pt idx="30">
                  <c:v>12.152200000000001</c:v>
                </c:pt>
                <c:pt idx="31">
                  <c:v>12.5802</c:v>
                </c:pt>
                <c:pt idx="32">
                  <c:v>12.968500000000001</c:v>
                </c:pt>
                <c:pt idx="33">
                  <c:v>13.375299999999999</c:v>
                </c:pt>
                <c:pt idx="34">
                  <c:v>13.787000000000001</c:v>
                </c:pt>
                <c:pt idx="35">
                  <c:v>14.200799999999999</c:v>
                </c:pt>
                <c:pt idx="36">
                  <c:v>14.594200000000001</c:v>
                </c:pt>
                <c:pt idx="37">
                  <c:v>14.993499999999999</c:v>
                </c:pt>
                <c:pt idx="38">
                  <c:v>15.405900000000001</c:v>
                </c:pt>
                <c:pt idx="39">
                  <c:v>15.808299999999999</c:v>
                </c:pt>
                <c:pt idx="40">
                  <c:v>16.216000000000001</c:v>
                </c:pt>
                <c:pt idx="41">
                  <c:v>16.6327</c:v>
                </c:pt>
                <c:pt idx="42">
                  <c:v>17.061199999999999</c:v>
                </c:pt>
                <c:pt idx="43">
                  <c:v>17.445799999999998</c:v>
                </c:pt>
                <c:pt idx="44">
                  <c:v>17.839200000000002</c:v>
                </c:pt>
                <c:pt idx="45">
                  <c:v>18.273800000000001</c:v>
                </c:pt>
                <c:pt idx="46">
                  <c:v>18.655100000000001</c:v>
                </c:pt>
                <c:pt idx="47">
                  <c:v>19.071100000000001</c:v>
                </c:pt>
                <c:pt idx="48">
                  <c:v>19.466799999999999</c:v>
                </c:pt>
                <c:pt idx="49">
                  <c:v>19.880199999999999</c:v>
                </c:pt>
                <c:pt idx="50">
                  <c:v>20.2776</c:v>
                </c:pt>
                <c:pt idx="51">
                  <c:v>20.7011</c:v>
                </c:pt>
                <c:pt idx="52">
                  <c:v>21.097999999999999</c:v>
                </c:pt>
                <c:pt idx="53">
                  <c:v>21.503399999999999</c:v>
                </c:pt>
                <c:pt idx="54">
                  <c:v>21.936599999999999</c:v>
                </c:pt>
                <c:pt idx="55">
                  <c:v>22.3352</c:v>
                </c:pt>
                <c:pt idx="56">
                  <c:v>22.715199999999999</c:v>
                </c:pt>
                <c:pt idx="57">
                  <c:v>23.139700000000001</c:v>
                </c:pt>
                <c:pt idx="58">
                  <c:v>23.535599999999999</c:v>
                </c:pt>
                <c:pt idx="59">
                  <c:v>23.980399999999999</c:v>
                </c:pt>
                <c:pt idx="60">
                  <c:v>24.3385</c:v>
                </c:pt>
                <c:pt idx="61">
                  <c:v>24.811399999999999</c:v>
                </c:pt>
                <c:pt idx="62">
                  <c:v>25.1463</c:v>
                </c:pt>
                <c:pt idx="63">
                  <c:v>25.566700000000001</c:v>
                </c:pt>
                <c:pt idx="64">
                  <c:v>25.9633</c:v>
                </c:pt>
                <c:pt idx="65">
                  <c:v>26.368600000000001</c:v>
                </c:pt>
                <c:pt idx="66">
                  <c:v>26.790099999999999</c:v>
                </c:pt>
                <c:pt idx="67">
                  <c:v>27.1938</c:v>
                </c:pt>
                <c:pt idx="68">
                  <c:v>27.585100000000001</c:v>
                </c:pt>
                <c:pt idx="69">
                  <c:v>28.009899999999998</c:v>
                </c:pt>
                <c:pt idx="70">
                  <c:v>28.413699999999999</c:v>
                </c:pt>
                <c:pt idx="71">
                  <c:v>28.858899999999998</c:v>
                </c:pt>
                <c:pt idx="72">
                  <c:v>29.239000000000001</c:v>
                </c:pt>
                <c:pt idx="73">
                  <c:v>29.634899999999998</c:v>
                </c:pt>
                <c:pt idx="74">
                  <c:v>30.0413</c:v>
                </c:pt>
                <c:pt idx="75">
                  <c:v>30.506499999999999</c:v>
                </c:pt>
                <c:pt idx="76">
                  <c:v>30.853100000000001</c:v>
                </c:pt>
                <c:pt idx="77">
                  <c:v>31.2517</c:v>
                </c:pt>
                <c:pt idx="78">
                  <c:v>31.664100000000001</c:v>
                </c:pt>
                <c:pt idx="79">
                  <c:v>32.0685</c:v>
                </c:pt>
                <c:pt idx="80">
                  <c:v>32.467199999999998</c:v>
                </c:pt>
                <c:pt idx="81">
                  <c:v>32.8703</c:v>
                </c:pt>
                <c:pt idx="82">
                  <c:v>33.270200000000003</c:v>
                </c:pt>
                <c:pt idx="83">
                  <c:v>33.688600000000001</c:v>
                </c:pt>
                <c:pt idx="84">
                  <c:v>34.084299999999999</c:v>
                </c:pt>
                <c:pt idx="85">
                  <c:v>34.499899999999997</c:v>
                </c:pt>
                <c:pt idx="86">
                  <c:v>34.906999999999996</c:v>
                </c:pt>
                <c:pt idx="87">
                  <c:v>35.335799999999999</c:v>
                </c:pt>
                <c:pt idx="88">
                  <c:v>35.724499999999999</c:v>
                </c:pt>
                <c:pt idx="89">
                  <c:v>36.1419</c:v>
                </c:pt>
                <c:pt idx="90">
                  <c:v>36.525599999999997</c:v>
                </c:pt>
                <c:pt idx="91">
                  <c:v>36.9345</c:v>
                </c:pt>
                <c:pt idx="92">
                  <c:v>37.356499999999997</c:v>
                </c:pt>
                <c:pt idx="93">
                  <c:v>37.743899999999996</c:v>
                </c:pt>
                <c:pt idx="94">
                  <c:v>38.1571</c:v>
                </c:pt>
                <c:pt idx="95">
                  <c:v>38.579099999999997</c:v>
                </c:pt>
                <c:pt idx="96">
                  <c:v>38.966200000000001</c:v>
                </c:pt>
                <c:pt idx="97">
                  <c:v>39.374499999999998</c:v>
                </c:pt>
                <c:pt idx="98">
                  <c:v>39.783799999999999</c:v>
                </c:pt>
              </c:numCache>
            </c:numRef>
          </c:xVal>
          <c:yVal>
            <c:numRef>
              <c:f>FT!$J$2:$J$2000</c:f>
              <c:numCache>
                <c:formatCode>General</c:formatCode>
                <c:ptCount val="1999"/>
                <c:pt idx="0">
                  <c:v>5.2074499999999997</c:v>
                </c:pt>
                <c:pt idx="1">
                  <c:v>5.2136199999999997</c:v>
                </c:pt>
                <c:pt idx="2">
                  <c:v>5.2153499999999999</c:v>
                </c:pt>
                <c:pt idx="3">
                  <c:v>5.2128300000000003</c:v>
                </c:pt>
                <c:pt idx="4">
                  <c:v>5.2055100000000003</c:v>
                </c:pt>
                <c:pt idx="5">
                  <c:v>5.19381</c:v>
                </c:pt>
                <c:pt idx="6">
                  <c:v>5.1781500000000005</c:v>
                </c:pt>
                <c:pt idx="7">
                  <c:v>5.1606799999999993</c:v>
                </c:pt>
                <c:pt idx="8">
                  <c:v>5.1475099999999996</c:v>
                </c:pt>
                <c:pt idx="9">
                  <c:v>5.1339199999999998</c:v>
                </c:pt>
                <c:pt idx="10">
                  <c:v>5.1221899999999998</c:v>
                </c:pt>
                <c:pt idx="11">
                  <c:v>5.1147200000000002</c:v>
                </c:pt>
                <c:pt idx="12">
                  <c:v>5.1121600000000003</c:v>
                </c:pt>
                <c:pt idx="13">
                  <c:v>5.1126799999999992</c:v>
                </c:pt>
                <c:pt idx="14">
                  <c:v>5.1142000000000003</c:v>
                </c:pt>
                <c:pt idx="15">
                  <c:v>5.1173299999999999</c:v>
                </c:pt>
                <c:pt idx="16">
                  <c:v>5.1204499999999999</c:v>
                </c:pt>
                <c:pt idx="17">
                  <c:v>5.1239800000000004</c:v>
                </c:pt>
                <c:pt idx="18">
                  <c:v>5.1258400000000002</c:v>
                </c:pt>
                <c:pt idx="19">
                  <c:v>5.1238299999999999</c:v>
                </c:pt>
                <c:pt idx="20">
                  <c:v>5.1189300000000006</c:v>
                </c:pt>
                <c:pt idx="21">
                  <c:v>5.1148099999999994</c:v>
                </c:pt>
                <c:pt idx="22">
                  <c:v>5.1104199999999995</c:v>
                </c:pt>
                <c:pt idx="23">
                  <c:v>5.1028200000000004</c:v>
                </c:pt>
                <c:pt idx="24">
                  <c:v>5.0925099999999999</c:v>
                </c:pt>
                <c:pt idx="25">
                  <c:v>5.0811799999999998</c:v>
                </c:pt>
                <c:pt idx="26">
                  <c:v>5.0704899999999995</c:v>
                </c:pt>
                <c:pt idx="27">
                  <c:v>5.0604899999999997</c:v>
                </c:pt>
                <c:pt idx="28">
                  <c:v>5.0514000000000001</c:v>
                </c:pt>
                <c:pt idx="29">
                  <c:v>5.0438999999999998</c:v>
                </c:pt>
                <c:pt idx="30">
                  <c:v>5.0366299999999997</c:v>
                </c:pt>
                <c:pt idx="31">
                  <c:v>5.0260700000000007</c:v>
                </c:pt>
                <c:pt idx="32">
                  <c:v>5.0127600000000001</c:v>
                </c:pt>
                <c:pt idx="33">
                  <c:v>4.9962900000000001</c:v>
                </c:pt>
                <c:pt idx="34">
                  <c:v>4.9765999999999995</c:v>
                </c:pt>
                <c:pt idx="35">
                  <c:v>4.9614500000000001</c:v>
                </c:pt>
                <c:pt idx="36">
                  <c:v>4.9340700000000002</c:v>
                </c:pt>
                <c:pt idx="37">
                  <c:v>4.9138099999999998</c:v>
                </c:pt>
                <c:pt idx="38">
                  <c:v>4.8949800000000003</c:v>
                </c:pt>
                <c:pt idx="39">
                  <c:v>4.8765599999999996</c:v>
                </c:pt>
                <c:pt idx="40">
                  <c:v>4.8579400000000001</c:v>
                </c:pt>
                <c:pt idx="41">
                  <c:v>4.8400999999999996</c:v>
                </c:pt>
                <c:pt idx="42">
                  <c:v>4.8260800000000001</c:v>
                </c:pt>
                <c:pt idx="43">
                  <c:v>4.8133599999999994</c:v>
                </c:pt>
                <c:pt idx="44">
                  <c:v>4.8005199999999997</c:v>
                </c:pt>
                <c:pt idx="45">
                  <c:v>4.7871799999999993</c:v>
                </c:pt>
                <c:pt idx="46">
                  <c:v>4.7734100000000002</c:v>
                </c:pt>
                <c:pt idx="47">
                  <c:v>4.7604000000000006</c:v>
                </c:pt>
                <c:pt idx="48">
                  <c:v>4.7504600000000003</c:v>
                </c:pt>
                <c:pt idx="49">
                  <c:v>4.7427299999999999</c:v>
                </c:pt>
                <c:pt idx="50">
                  <c:v>4.7355</c:v>
                </c:pt>
                <c:pt idx="51">
                  <c:v>4.7275499999999999</c:v>
                </c:pt>
                <c:pt idx="52">
                  <c:v>4.7207799999999995</c:v>
                </c:pt>
                <c:pt idx="53">
                  <c:v>4.7152799999999999</c:v>
                </c:pt>
                <c:pt idx="54">
                  <c:v>4.71014</c:v>
                </c:pt>
                <c:pt idx="55">
                  <c:v>4.7036899999999999</c:v>
                </c:pt>
                <c:pt idx="56">
                  <c:v>4.6987699999999997</c:v>
                </c:pt>
                <c:pt idx="57">
                  <c:v>4.6955</c:v>
                </c:pt>
                <c:pt idx="58">
                  <c:v>4.6928399999999995</c:v>
                </c:pt>
                <c:pt idx="59">
                  <c:v>4.69109</c:v>
                </c:pt>
                <c:pt idx="60">
                  <c:v>4.6888500000000004</c:v>
                </c:pt>
                <c:pt idx="61">
                  <c:v>4.68642</c:v>
                </c:pt>
                <c:pt idx="62">
                  <c:v>4.6842499999999996</c:v>
                </c:pt>
                <c:pt idx="63">
                  <c:v>4.6811799999999995</c:v>
                </c:pt>
                <c:pt idx="64">
                  <c:v>4.6756099999999998</c:v>
                </c:pt>
                <c:pt idx="65">
                  <c:v>4.66662</c:v>
                </c:pt>
                <c:pt idx="66">
                  <c:v>4.6555299999999997</c:v>
                </c:pt>
                <c:pt idx="67">
                  <c:v>4.6423100000000002</c:v>
                </c:pt>
                <c:pt idx="68">
                  <c:v>4.6287400000000005</c:v>
                </c:pt>
                <c:pt idx="69">
                  <c:v>4.6202900000000007</c:v>
                </c:pt>
                <c:pt idx="70">
                  <c:v>4.60806</c:v>
                </c:pt>
                <c:pt idx="71">
                  <c:v>4.5991300000000006</c:v>
                </c:pt>
                <c:pt idx="72">
                  <c:v>4.5918099999999997</c:v>
                </c:pt>
                <c:pt idx="73">
                  <c:v>4.5832199999999998</c:v>
                </c:pt>
                <c:pt idx="74">
                  <c:v>4.5766900000000001</c:v>
                </c:pt>
                <c:pt idx="75">
                  <c:v>4.57233</c:v>
                </c:pt>
                <c:pt idx="76">
                  <c:v>4.5689799999999998</c:v>
                </c:pt>
                <c:pt idx="77">
                  <c:v>4.5639900000000004</c:v>
                </c:pt>
                <c:pt idx="78">
                  <c:v>4.5576699999999999</c:v>
                </c:pt>
                <c:pt idx="79">
                  <c:v>4.5516000000000005</c:v>
                </c:pt>
                <c:pt idx="80">
                  <c:v>4.5476200000000002</c:v>
                </c:pt>
                <c:pt idx="81">
                  <c:v>4.5432299999999994</c:v>
                </c:pt>
                <c:pt idx="82">
                  <c:v>4.5381999999999998</c:v>
                </c:pt>
                <c:pt idx="83">
                  <c:v>4.5329699999999997</c:v>
                </c:pt>
                <c:pt idx="84">
                  <c:v>4.5273500000000002</c:v>
                </c:pt>
                <c:pt idx="85">
                  <c:v>4.5208500000000003</c:v>
                </c:pt>
                <c:pt idx="86">
                  <c:v>4.5144200000000003</c:v>
                </c:pt>
                <c:pt idx="87">
                  <c:v>4.50345</c:v>
                </c:pt>
                <c:pt idx="88">
                  <c:v>4.4901600000000004</c:v>
                </c:pt>
                <c:pt idx="89">
                  <c:v>4.4781500000000003</c:v>
                </c:pt>
                <c:pt idx="90">
                  <c:v>4.4709199999999996</c:v>
                </c:pt>
                <c:pt idx="91">
                  <c:v>4.4699</c:v>
                </c:pt>
                <c:pt idx="92">
                  <c:v>4.4701300000000002</c:v>
                </c:pt>
                <c:pt idx="93">
                  <c:v>4.4716899999999997</c:v>
                </c:pt>
                <c:pt idx="94">
                  <c:v>4.4663399999999998</c:v>
                </c:pt>
                <c:pt idx="95">
                  <c:v>4.4625399999999997</c:v>
                </c:pt>
                <c:pt idx="96">
                  <c:v>4.4628499999999995</c:v>
                </c:pt>
                <c:pt idx="97">
                  <c:v>4.4586699999999997</c:v>
                </c:pt>
                <c:pt idx="98">
                  <c:v>4.4595900000000004</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5.2074499999999997</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5.2074499999999997</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5.2074499999999997</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5.2074499999999997</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5.2074499999999997</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5.2074499999999997</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5.2074499999999997</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5.2074499999999997</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5.2074499999999997</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5.2074499999999997</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5.2074499999999997</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5.2074499999999997</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5.2074499999999997</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5.2074499999999997</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5.2074499999999997</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5.2074499999999997</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5.2074499999999997</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5.2074499999999997</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5.2074499999999997</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5.2074499999999997</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5.2074499999999997</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5.2074499999999997</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5.2074499999999997</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5.2074499999999997</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0.36895</c:v>
                </c:pt>
                <c:pt idx="2">
                  <c:v>0.78326200000000001</c:v>
                </c:pt>
                <c:pt idx="3">
                  <c:v>1.1981999999999999</c:v>
                </c:pt>
                <c:pt idx="4">
                  <c:v>1.59667</c:v>
                </c:pt>
                <c:pt idx="5">
                  <c:v>2.0068899999999998</c:v>
                </c:pt>
                <c:pt idx="6">
                  <c:v>2.41012</c:v>
                </c:pt>
                <c:pt idx="7">
                  <c:v>2.8305400000000001</c:v>
                </c:pt>
                <c:pt idx="8">
                  <c:v>3.2366999999999999</c:v>
                </c:pt>
                <c:pt idx="9">
                  <c:v>3.6358100000000002</c:v>
                </c:pt>
                <c:pt idx="10">
                  <c:v>4.0431400000000002</c:v>
                </c:pt>
                <c:pt idx="11">
                  <c:v>4.42896</c:v>
                </c:pt>
                <c:pt idx="12">
                  <c:v>4.8856799999999998</c:v>
                </c:pt>
                <c:pt idx="13">
                  <c:v>5.2543899999999999</c:v>
                </c:pt>
                <c:pt idx="14">
                  <c:v>5.6560100000000002</c:v>
                </c:pt>
                <c:pt idx="15">
                  <c:v>6.0656800000000004</c:v>
                </c:pt>
                <c:pt idx="16">
                  <c:v>6.50535</c:v>
                </c:pt>
                <c:pt idx="17">
                  <c:v>6.8713100000000003</c:v>
                </c:pt>
                <c:pt idx="18">
                  <c:v>7.2733600000000003</c:v>
                </c:pt>
                <c:pt idx="19">
                  <c:v>7.7025800000000002</c:v>
                </c:pt>
                <c:pt idx="20">
                  <c:v>8.0938300000000005</c:v>
                </c:pt>
                <c:pt idx="21">
                  <c:v>8.4981899999999992</c:v>
                </c:pt>
                <c:pt idx="22">
                  <c:v>8.9107900000000004</c:v>
                </c:pt>
                <c:pt idx="23">
                  <c:v>9.3017099999999999</c:v>
                </c:pt>
                <c:pt idx="24">
                  <c:v>9.7327999999999992</c:v>
                </c:pt>
                <c:pt idx="25">
                  <c:v>10.124499999999999</c:v>
                </c:pt>
                <c:pt idx="26">
                  <c:v>10.5321</c:v>
                </c:pt>
                <c:pt idx="27">
                  <c:v>10.971299999999999</c:v>
                </c:pt>
                <c:pt idx="28">
                  <c:v>11.383599999999999</c:v>
                </c:pt>
                <c:pt idx="29">
                  <c:v>11.7403</c:v>
                </c:pt>
                <c:pt idx="30">
                  <c:v>12.152200000000001</c:v>
                </c:pt>
                <c:pt idx="31">
                  <c:v>12.5802</c:v>
                </c:pt>
                <c:pt idx="32">
                  <c:v>12.968500000000001</c:v>
                </c:pt>
                <c:pt idx="33">
                  <c:v>13.375299999999999</c:v>
                </c:pt>
                <c:pt idx="34">
                  <c:v>13.787000000000001</c:v>
                </c:pt>
                <c:pt idx="35">
                  <c:v>14.200799999999999</c:v>
                </c:pt>
                <c:pt idx="36">
                  <c:v>14.594200000000001</c:v>
                </c:pt>
                <c:pt idx="37">
                  <c:v>14.993499999999999</c:v>
                </c:pt>
                <c:pt idx="38">
                  <c:v>15.405900000000001</c:v>
                </c:pt>
                <c:pt idx="39">
                  <c:v>15.808299999999999</c:v>
                </c:pt>
                <c:pt idx="40">
                  <c:v>16.216000000000001</c:v>
                </c:pt>
                <c:pt idx="41">
                  <c:v>16.6327</c:v>
                </c:pt>
                <c:pt idx="42">
                  <c:v>17.061199999999999</c:v>
                </c:pt>
                <c:pt idx="43">
                  <c:v>17.445799999999998</c:v>
                </c:pt>
                <c:pt idx="44">
                  <c:v>17.839200000000002</c:v>
                </c:pt>
                <c:pt idx="45">
                  <c:v>18.273800000000001</c:v>
                </c:pt>
                <c:pt idx="46">
                  <c:v>18.655100000000001</c:v>
                </c:pt>
                <c:pt idx="47">
                  <c:v>19.071100000000001</c:v>
                </c:pt>
                <c:pt idx="48">
                  <c:v>19.466799999999999</c:v>
                </c:pt>
                <c:pt idx="49">
                  <c:v>19.880199999999999</c:v>
                </c:pt>
                <c:pt idx="50">
                  <c:v>20.2776</c:v>
                </c:pt>
                <c:pt idx="51">
                  <c:v>20.7011</c:v>
                </c:pt>
                <c:pt idx="52">
                  <c:v>21.097999999999999</c:v>
                </c:pt>
                <c:pt idx="53">
                  <c:v>21.503399999999999</c:v>
                </c:pt>
                <c:pt idx="54">
                  <c:v>21.936599999999999</c:v>
                </c:pt>
                <c:pt idx="55">
                  <c:v>22.3352</c:v>
                </c:pt>
                <c:pt idx="56">
                  <c:v>22.715199999999999</c:v>
                </c:pt>
                <c:pt idx="57">
                  <c:v>23.139700000000001</c:v>
                </c:pt>
                <c:pt idx="58">
                  <c:v>23.535599999999999</c:v>
                </c:pt>
                <c:pt idx="59">
                  <c:v>23.980399999999999</c:v>
                </c:pt>
                <c:pt idx="60">
                  <c:v>24.3385</c:v>
                </c:pt>
                <c:pt idx="61">
                  <c:v>24.811399999999999</c:v>
                </c:pt>
                <c:pt idx="62">
                  <c:v>25.1463</c:v>
                </c:pt>
                <c:pt idx="63">
                  <c:v>25.566700000000001</c:v>
                </c:pt>
                <c:pt idx="64">
                  <c:v>25.9633</c:v>
                </c:pt>
                <c:pt idx="65">
                  <c:v>26.368600000000001</c:v>
                </c:pt>
                <c:pt idx="66">
                  <c:v>26.790099999999999</c:v>
                </c:pt>
                <c:pt idx="67">
                  <c:v>27.1938</c:v>
                </c:pt>
                <c:pt idx="68">
                  <c:v>27.585100000000001</c:v>
                </c:pt>
                <c:pt idx="69">
                  <c:v>28.009899999999998</c:v>
                </c:pt>
                <c:pt idx="70">
                  <c:v>28.413699999999999</c:v>
                </c:pt>
                <c:pt idx="71">
                  <c:v>28.858899999999998</c:v>
                </c:pt>
                <c:pt idx="72">
                  <c:v>29.239000000000001</c:v>
                </c:pt>
                <c:pt idx="73">
                  <c:v>29.634899999999998</c:v>
                </c:pt>
                <c:pt idx="74">
                  <c:v>30.0413</c:v>
                </c:pt>
                <c:pt idx="75">
                  <c:v>30.506499999999999</c:v>
                </c:pt>
                <c:pt idx="76">
                  <c:v>30.853100000000001</c:v>
                </c:pt>
                <c:pt idx="77">
                  <c:v>31.2517</c:v>
                </c:pt>
                <c:pt idx="78">
                  <c:v>31.664100000000001</c:v>
                </c:pt>
                <c:pt idx="79">
                  <c:v>32.0685</c:v>
                </c:pt>
                <c:pt idx="80">
                  <c:v>32.467199999999998</c:v>
                </c:pt>
                <c:pt idx="81">
                  <c:v>32.8703</c:v>
                </c:pt>
                <c:pt idx="82">
                  <c:v>33.270200000000003</c:v>
                </c:pt>
                <c:pt idx="83">
                  <c:v>33.688600000000001</c:v>
                </c:pt>
                <c:pt idx="84">
                  <c:v>34.084299999999999</c:v>
                </c:pt>
                <c:pt idx="85">
                  <c:v>34.499899999999997</c:v>
                </c:pt>
                <c:pt idx="86">
                  <c:v>34.906999999999996</c:v>
                </c:pt>
                <c:pt idx="87">
                  <c:v>35.335799999999999</c:v>
                </c:pt>
                <c:pt idx="88">
                  <c:v>35.724499999999999</c:v>
                </c:pt>
                <c:pt idx="89">
                  <c:v>36.1419</c:v>
                </c:pt>
                <c:pt idx="90">
                  <c:v>36.525599999999997</c:v>
                </c:pt>
                <c:pt idx="91">
                  <c:v>36.9345</c:v>
                </c:pt>
                <c:pt idx="92">
                  <c:v>37.356499999999997</c:v>
                </c:pt>
                <c:pt idx="93">
                  <c:v>37.743899999999996</c:v>
                </c:pt>
                <c:pt idx="94">
                  <c:v>38.1571</c:v>
                </c:pt>
                <c:pt idx="95">
                  <c:v>38.579099999999997</c:v>
                </c:pt>
                <c:pt idx="96">
                  <c:v>38.966200000000001</c:v>
                </c:pt>
                <c:pt idx="97">
                  <c:v>39.374499999999998</c:v>
                </c:pt>
                <c:pt idx="98">
                  <c:v>39.783799999999999</c:v>
                </c:pt>
              </c:numCache>
            </c:numRef>
          </c:xVal>
          <c:yVal>
            <c:numRef>
              <c:f>FT!$K$2:$K$2000</c:f>
              <c:numCache>
                <c:formatCode>General</c:formatCode>
                <c:ptCount val="1999"/>
                <c:pt idx="0">
                  <c:v>53.126600000000003</c:v>
                </c:pt>
                <c:pt idx="1">
                  <c:v>52.773400000000002</c:v>
                </c:pt>
                <c:pt idx="2">
                  <c:v>52.386600000000008</c:v>
                </c:pt>
                <c:pt idx="3">
                  <c:v>51.990800000000007</c:v>
                </c:pt>
                <c:pt idx="4">
                  <c:v>51.590100000000007</c:v>
                </c:pt>
                <c:pt idx="5">
                  <c:v>51.170700000000004</c:v>
                </c:pt>
                <c:pt idx="6">
                  <c:v>50.830299999999994</c:v>
                </c:pt>
                <c:pt idx="7">
                  <c:v>50.589700000000008</c:v>
                </c:pt>
                <c:pt idx="8">
                  <c:v>50.349299999999999</c:v>
                </c:pt>
                <c:pt idx="9">
                  <c:v>50.212699999999998</c:v>
                </c:pt>
                <c:pt idx="10">
                  <c:v>50.075400000000002</c:v>
                </c:pt>
                <c:pt idx="11">
                  <c:v>49.855800000000002</c:v>
                </c:pt>
                <c:pt idx="12">
                  <c:v>49.577799999999996</c:v>
                </c:pt>
                <c:pt idx="13">
                  <c:v>49.268799999999999</c:v>
                </c:pt>
                <c:pt idx="14">
                  <c:v>48.953699999999998</c:v>
                </c:pt>
                <c:pt idx="15">
                  <c:v>48.625500000000002</c:v>
                </c:pt>
                <c:pt idx="16">
                  <c:v>48.308099999999996</c:v>
                </c:pt>
                <c:pt idx="17">
                  <c:v>48.001100000000001</c:v>
                </c:pt>
                <c:pt idx="18">
                  <c:v>47.719099999999997</c:v>
                </c:pt>
                <c:pt idx="19">
                  <c:v>47.466799999999999</c:v>
                </c:pt>
                <c:pt idx="20">
                  <c:v>47.238100000000003</c:v>
                </c:pt>
                <c:pt idx="21">
                  <c:v>47.053400000000003</c:v>
                </c:pt>
                <c:pt idx="22">
                  <c:v>46.874400000000001</c:v>
                </c:pt>
                <c:pt idx="23">
                  <c:v>46.711399999999998</c:v>
                </c:pt>
                <c:pt idx="24">
                  <c:v>46.535700000000006</c:v>
                </c:pt>
                <c:pt idx="25">
                  <c:v>46.321899999999999</c:v>
                </c:pt>
                <c:pt idx="26">
                  <c:v>46.079700000000003</c:v>
                </c:pt>
                <c:pt idx="27">
                  <c:v>45.770800000000001</c:v>
                </c:pt>
                <c:pt idx="28">
                  <c:v>45.407799999999995</c:v>
                </c:pt>
                <c:pt idx="29">
                  <c:v>45.049499999999995</c:v>
                </c:pt>
                <c:pt idx="30">
                  <c:v>44.727899999999998</c:v>
                </c:pt>
                <c:pt idx="31">
                  <c:v>44.373600000000003</c:v>
                </c:pt>
                <c:pt idx="32">
                  <c:v>43.9636</c:v>
                </c:pt>
                <c:pt idx="33">
                  <c:v>43.5456</c:v>
                </c:pt>
                <c:pt idx="34">
                  <c:v>43.147200000000005</c:v>
                </c:pt>
                <c:pt idx="35">
                  <c:v>42.9178</c:v>
                </c:pt>
                <c:pt idx="36">
                  <c:v>42.612400000000001</c:v>
                </c:pt>
                <c:pt idx="37">
                  <c:v>42.377400000000002</c:v>
                </c:pt>
                <c:pt idx="38">
                  <c:v>42.173200000000001</c:v>
                </c:pt>
                <c:pt idx="39">
                  <c:v>42.017099999999999</c:v>
                </c:pt>
                <c:pt idx="40">
                  <c:v>41.914000000000001</c:v>
                </c:pt>
                <c:pt idx="41">
                  <c:v>41.846200000000003</c:v>
                </c:pt>
                <c:pt idx="42">
                  <c:v>41.730200000000004</c:v>
                </c:pt>
                <c:pt idx="43">
                  <c:v>41.640599999999999</c:v>
                </c:pt>
                <c:pt idx="44">
                  <c:v>41.6203</c:v>
                </c:pt>
                <c:pt idx="45">
                  <c:v>41.640100000000004</c:v>
                </c:pt>
                <c:pt idx="46">
                  <c:v>41.6404</c:v>
                </c:pt>
                <c:pt idx="47">
                  <c:v>41.647600000000004</c:v>
                </c:pt>
                <c:pt idx="48">
                  <c:v>41.660599999999995</c:v>
                </c:pt>
                <c:pt idx="49">
                  <c:v>41.711799999999997</c:v>
                </c:pt>
                <c:pt idx="50">
                  <c:v>41.7697</c:v>
                </c:pt>
                <c:pt idx="51">
                  <c:v>41.845599999999997</c:v>
                </c:pt>
                <c:pt idx="52">
                  <c:v>41.986000000000004</c:v>
                </c:pt>
                <c:pt idx="53">
                  <c:v>42.1526</c:v>
                </c:pt>
                <c:pt idx="54">
                  <c:v>42.3339</c:v>
                </c:pt>
                <c:pt idx="55">
                  <c:v>42.5471</c:v>
                </c:pt>
                <c:pt idx="56">
                  <c:v>42.794499999999999</c:v>
                </c:pt>
                <c:pt idx="57">
                  <c:v>43.034800000000004</c:v>
                </c:pt>
                <c:pt idx="58">
                  <c:v>43.296099999999996</c:v>
                </c:pt>
                <c:pt idx="59">
                  <c:v>43.5623</c:v>
                </c:pt>
                <c:pt idx="60">
                  <c:v>43.790300000000002</c:v>
                </c:pt>
                <c:pt idx="61">
                  <c:v>43.983699999999999</c:v>
                </c:pt>
                <c:pt idx="62">
                  <c:v>44.1494</c:v>
                </c:pt>
                <c:pt idx="63">
                  <c:v>44.304700000000004</c:v>
                </c:pt>
                <c:pt idx="64">
                  <c:v>44.442599999999999</c:v>
                </c:pt>
                <c:pt idx="65">
                  <c:v>44.592500000000001</c:v>
                </c:pt>
                <c:pt idx="66">
                  <c:v>44.7224</c:v>
                </c:pt>
                <c:pt idx="67">
                  <c:v>44.857500000000002</c:v>
                </c:pt>
                <c:pt idx="68">
                  <c:v>44.965899999999998</c:v>
                </c:pt>
                <c:pt idx="69">
                  <c:v>45.0809</c:v>
                </c:pt>
                <c:pt idx="70">
                  <c:v>45.1661</c:v>
                </c:pt>
                <c:pt idx="71">
                  <c:v>45.3249</c:v>
                </c:pt>
                <c:pt idx="72">
                  <c:v>45.459200000000003</c:v>
                </c:pt>
                <c:pt idx="73">
                  <c:v>45.568899999999999</c:v>
                </c:pt>
                <c:pt idx="74">
                  <c:v>45.632099999999994</c:v>
                </c:pt>
                <c:pt idx="75">
                  <c:v>45.686500000000002</c:v>
                </c:pt>
                <c:pt idx="76">
                  <c:v>45.717500000000001</c:v>
                </c:pt>
                <c:pt idx="77">
                  <c:v>45.749600000000001</c:v>
                </c:pt>
                <c:pt idx="78">
                  <c:v>45.768599999999999</c:v>
                </c:pt>
                <c:pt idx="79">
                  <c:v>45.756599999999999</c:v>
                </c:pt>
                <c:pt idx="80">
                  <c:v>45.683099999999996</c:v>
                </c:pt>
                <c:pt idx="81">
                  <c:v>45.584699999999998</c:v>
                </c:pt>
                <c:pt idx="82">
                  <c:v>45.511499999999998</c:v>
                </c:pt>
                <c:pt idx="83">
                  <c:v>45.427299999999995</c:v>
                </c:pt>
                <c:pt idx="84">
                  <c:v>45.329300000000003</c:v>
                </c:pt>
                <c:pt idx="85">
                  <c:v>45.268099999999997</c:v>
                </c:pt>
                <c:pt idx="86">
                  <c:v>45.2042</c:v>
                </c:pt>
                <c:pt idx="87">
                  <c:v>45.2958</c:v>
                </c:pt>
                <c:pt idx="88">
                  <c:v>45.4236</c:v>
                </c:pt>
                <c:pt idx="89">
                  <c:v>45.643299999999996</c:v>
                </c:pt>
                <c:pt idx="90">
                  <c:v>45.840499999999999</c:v>
                </c:pt>
                <c:pt idx="91">
                  <c:v>45.9955</c:v>
                </c:pt>
                <c:pt idx="92">
                  <c:v>46.3322</c:v>
                </c:pt>
                <c:pt idx="93">
                  <c:v>46.808</c:v>
                </c:pt>
                <c:pt idx="94">
                  <c:v>47.269199999999998</c:v>
                </c:pt>
                <c:pt idx="95">
                  <c:v>47.698399999999999</c:v>
                </c:pt>
                <c:pt idx="96">
                  <c:v>47.667400000000001</c:v>
                </c:pt>
                <c:pt idx="97">
                  <c:v>47.47</c:v>
                </c:pt>
                <c:pt idx="98">
                  <c:v>47.384799999999998</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53.126600000000003</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53.126600000000003</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53.126600000000003</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53.126600000000003</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53.126600000000003</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53.126600000000003</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53.126600000000003</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53.126600000000003</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53.126600000000003</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53.126600000000003</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53.126600000000003</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53.126600000000003</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53.126600000000003</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53.126600000000003</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53.126600000000003</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53.126600000000003</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53.126600000000003</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53.126600000000003</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53.126600000000003</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53.126600000000003</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53.126600000000003</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53.126600000000003</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53.126600000000003</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53.126600000000003</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0.36895</c:v>
                </c:pt>
                <c:pt idx="2">
                  <c:v>0.78326200000000001</c:v>
                </c:pt>
                <c:pt idx="3">
                  <c:v>1.1981999999999999</c:v>
                </c:pt>
                <c:pt idx="4">
                  <c:v>1.59667</c:v>
                </c:pt>
                <c:pt idx="5">
                  <c:v>2.0068899999999998</c:v>
                </c:pt>
                <c:pt idx="6">
                  <c:v>2.41012</c:v>
                </c:pt>
                <c:pt idx="7">
                  <c:v>2.8305400000000001</c:v>
                </c:pt>
                <c:pt idx="8">
                  <c:v>3.2366999999999999</c:v>
                </c:pt>
                <c:pt idx="9">
                  <c:v>3.6358100000000002</c:v>
                </c:pt>
                <c:pt idx="10">
                  <c:v>4.0431400000000002</c:v>
                </c:pt>
                <c:pt idx="11">
                  <c:v>4.42896</c:v>
                </c:pt>
                <c:pt idx="12">
                  <c:v>4.8856799999999998</c:v>
                </c:pt>
                <c:pt idx="13">
                  <c:v>5.2543899999999999</c:v>
                </c:pt>
                <c:pt idx="14">
                  <c:v>5.6560100000000002</c:v>
                </c:pt>
                <c:pt idx="15">
                  <c:v>6.0656800000000004</c:v>
                </c:pt>
                <c:pt idx="16">
                  <c:v>6.50535</c:v>
                </c:pt>
                <c:pt idx="17">
                  <c:v>6.8713100000000003</c:v>
                </c:pt>
                <c:pt idx="18">
                  <c:v>7.2733600000000003</c:v>
                </c:pt>
                <c:pt idx="19">
                  <c:v>7.7025800000000002</c:v>
                </c:pt>
                <c:pt idx="20">
                  <c:v>8.0938300000000005</c:v>
                </c:pt>
                <c:pt idx="21">
                  <c:v>8.4981899999999992</c:v>
                </c:pt>
                <c:pt idx="22">
                  <c:v>8.9107900000000004</c:v>
                </c:pt>
                <c:pt idx="23">
                  <c:v>9.3017099999999999</c:v>
                </c:pt>
                <c:pt idx="24">
                  <c:v>9.7327999999999992</c:v>
                </c:pt>
                <c:pt idx="25">
                  <c:v>10.124499999999999</c:v>
                </c:pt>
                <c:pt idx="26">
                  <c:v>10.5321</c:v>
                </c:pt>
                <c:pt idx="27">
                  <c:v>10.971299999999999</c:v>
                </c:pt>
                <c:pt idx="28">
                  <c:v>11.383599999999999</c:v>
                </c:pt>
                <c:pt idx="29">
                  <c:v>11.7403</c:v>
                </c:pt>
                <c:pt idx="30">
                  <c:v>12.152200000000001</c:v>
                </c:pt>
                <c:pt idx="31">
                  <c:v>12.5802</c:v>
                </c:pt>
                <c:pt idx="32">
                  <c:v>12.968500000000001</c:v>
                </c:pt>
                <c:pt idx="33">
                  <c:v>13.375299999999999</c:v>
                </c:pt>
                <c:pt idx="34">
                  <c:v>13.787000000000001</c:v>
                </c:pt>
                <c:pt idx="35">
                  <c:v>14.200799999999999</c:v>
                </c:pt>
                <c:pt idx="36">
                  <c:v>14.594200000000001</c:v>
                </c:pt>
                <c:pt idx="37">
                  <c:v>14.993499999999999</c:v>
                </c:pt>
                <c:pt idx="38">
                  <c:v>15.405900000000001</c:v>
                </c:pt>
                <c:pt idx="39">
                  <c:v>15.808299999999999</c:v>
                </c:pt>
                <c:pt idx="40">
                  <c:v>16.216000000000001</c:v>
                </c:pt>
                <c:pt idx="41">
                  <c:v>16.6327</c:v>
                </c:pt>
                <c:pt idx="42">
                  <c:v>17.061199999999999</c:v>
                </c:pt>
                <c:pt idx="43">
                  <c:v>17.445799999999998</c:v>
                </c:pt>
                <c:pt idx="44">
                  <c:v>17.839200000000002</c:v>
                </c:pt>
                <c:pt idx="45">
                  <c:v>18.273800000000001</c:v>
                </c:pt>
                <c:pt idx="46">
                  <c:v>18.655100000000001</c:v>
                </c:pt>
                <c:pt idx="47">
                  <c:v>19.071100000000001</c:v>
                </c:pt>
                <c:pt idx="48">
                  <c:v>19.466799999999999</c:v>
                </c:pt>
                <c:pt idx="49">
                  <c:v>19.880199999999999</c:v>
                </c:pt>
                <c:pt idx="50">
                  <c:v>20.2776</c:v>
                </c:pt>
                <c:pt idx="51">
                  <c:v>20.7011</c:v>
                </c:pt>
                <c:pt idx="52">
                  <c:v>21.097999999999999</c:v>
                </c:pt>
                <c:pt idx="53">
                  <c:v>21.503399999999999</c:v>
                </c:pt>
                <c:pt idx="54">
                  <c:v>21.936599999999999</c:v>
                </c:pt>
                <c:pt idx="55">
                  <c:v>22.3352</c:v>
                </c:pt>
                <c:pt idx="56">
                  <c:v>22.715199999999999</c:v>
                </c:pt>
                <c:pt idx="57">
                  <c:v>23.139700000000001</c:v>
                </c:pt>
                <c:pt idx="58">
                  <c:v>23.535599999999999</c:v>
                </c:pt>
                <c:pt idx="59">
                  <c:v>23.980399999999999</c:v>
                </c:pt>
                <c:pt idx="60">
                  <c:v>24.3385</c:v>
                </c:pt>
                <c:pt idx="61">
                  <c:v>24.811399999999999</c:v>
                </c:pt>
                <c:pt idx="62">
                  <c:v>25.1463</c:v>
                </c:pt>
                <c:pt idx="63">
                  <c:v>25.566700000000001</c:v>
                </c:pt>
                <c:pt idx="64">
                  <c:v>25.9633</c:v>
                </c:pt>
                <c:pt idx="65">
                  <c:v>26.368600000000001</c:v>
                </c:pt>
                <c:pt idx="66">
                  <c:v>26.790099999999999</c:v>
                </c:pt>
                <c:pt idx="67">
                  <c:v>27.1938</c:v>
                </c:pt>
                <c:pt idx="68">
                  <c:v>27.585100000000001</c:v>
                </c:pt>
                <c:pt idx="69">
                  <c:v>28.009899999999998</c:v>
                </c:pt>
                <c:pt idx="70">
                  <c:v>28.413699999999999</c:v>
                </c:pt>
                <c:pt idx="71">
                  <c:v>28.858899999999998</c:v>
                </c:pt>
                <c:pt idx="72">
                  <c:v>29.239000000000001</c:v>
                </c:pt>
                <c:pt idx="73">
                  <c:v>29.634899999999998</c:v>
                </c:pt>
                <c:pt idx="74">
                  <c:v>30.0413</c:v>
                </c:pt>
                <c:pt idx="75">
                  <c:v>30.506499999999999</c:v>
                </c:pt>
                <c:pt idx="76">
                  <c:v>30.853100000000001</c:v>
                </c:pt>
                <c:pt idx="77">
                  <c:v>31.2517</c:v>
                </c:pt>
                <c:pt idx="78">
                  <c:v>31.664100000000001</c:v>
                </c:pt>
                <c:pt idx="79">
                  <c:v>32.0685</c:v>
                </c:pt>
                <c:pt idx="80">
                  <c:v>32.467199999999998</c:v>
                </c:pt>
                <c:pt idx="81">
                  <c:v>32.8703</c:v>
                </c:pt>
                <c:pt idx="82">
                  <c:v>33.270200000000003</c:v>
                </c:pt>
                <c:pt idx="83">
                  <c:v>33.688600000000001</c:v>
                </c:pt>
                <c:pt idx="84">
                  <c:v>34.084299999999999</c:v>
                </c:pt>
                <c:pt idx="85">
                  <c:v>34.499899999999997</c:v>
                </c:pt>
                <c:pt idx="86">
                  <c:v>34.906999999999996</c:v>
                </c:pt>
                <c:pt idx="87">
                  <c:v>35.335799999999999</c:v>
                </c:pt>
                <c:pt idx="88">
                  <c:v>35.724499999999999</c:v>
                </c:pt>
                <c:pt idx="89">
                  <c:v>36.1419</c:v>
                </c:pt>
                <c:pt idx="90">
                  <c:v>36.525599999999997</c:v>
                </c:pt>
                <c:pt idx="91">
                  <c:v>36.9345</c:v>
                </c:pt>
                <c:pt idx="92">
                  <c:v>37.356499999999997</c:v>
                </c:pt>
                <c:pt idx="93">
                  <c:v>37.743899999999996</c:v>
                </c:pt>
                <c:pt idx="94">
                  <c:v>38.1571</c:v>
                </c:pt>
                <c:pt idx="95">
                  <c:v>38.579099999999997</c:v>
                </c:pt>
                <c:pt idx="96">
                  <c:v>38.966200000000001</c:v>
                </c:pt>
                <c:pt idx="97">
                  <c:v>39.374499999999998</c:v>
                </c:pt>
                <c:pt idx="98">
                  <c:v>39.783799999999999</c:v>
                </c:pt>
              </c:numCache>
            </c:numRef>
          </c:xVal>
          <c:yVal>
            <c:numRef>
              <c:f>FT!$L$2:$L$2000</c:f>
              <c:numCache>
                <c:formatCode>General</c:formatCode>
                <c:ptCount val="1999"/>
                <c:pt idx="0">
                  <c:v>10.202037465554159</c:v>
                </c:pt>
                <c:pt idx="1">
                  <c:v>10.122218343492623</c:v>
                </c:pt>
                <c:pt idx="2">
                  <c:v>10.044694986913631</c:v>
                </c:pt>
                <c:pt idx="3">
                  <c:v>9.973622773042667</c:v>
                </c:pt>
                <c:pt idx="4">
                  <c:v>9.9106715768483795</c:v>
                </c:pt>
                <c:pt idx="5">
                  <c:v>9.8522471942562397</c:v>
                </c:pt>
                <c:pt idx="6">
                  <c:v>9.8163050510317369</c:v>
                </c:pt>
                <c:pt idx="7">
                  <c:v>9.8029135695296006</c:v>
                </c:pt>
                <c:pt idx="8">
                  <c:v>9.7812923141480059</c:v>
                </c:pt>
                <c:pt idx="9">
                  <c:v>9.7805770249633817</c:v>
                </c:pt>
                <c:pt idx="10">
                  <c:v>9.7761699585528845</c:v>
                </c:pt>
                <c:pt idx="11">
                  <c:v>9.7475130603434792</c:v>
                </c:pt>
                <c:pt idx="12">
                  <c:v>9.6980141466620751</c:v>
                </c:pt>
                <c:pt idx="13">
                  <c:v>9.6365898119968403</c:v>
                </c:pt>
                <c:pt idx="14">
                  <c:v>9.5721129404403413</c:v>
                </c:pt>
                <c:pt idx="15">
                  <c:v>9.5021231775164008</c:v>
                </c:pt>
                <c:pt idx="16">
                  <c:v>9.4343465906316819</c:v>
                </c:pt>
                <c:pt idx="17">
                  <c:v>9.3679327397843082</c:v>
                </c:pt>
                <c:pt idx="18">
                  <c:v>9.3095180497245327</c:v>
                </c:pt>
                <c:pt idx="19">
                  <c:v>9.263929521471244</c:v>
                </c:pt>
                <c:pt idx="20">
                  <c:v>9.2281199391279038</c:v>
                </c:pt>
                <c:pt idx="21">
                  <c:v>9.1994424035301421</c:v>
                </c:pt>
                <c:pt idx="22">
                  <c:v>9.1723185178517621</c:v>
                </c:pt>
                <c:pt idx="23">
                  <c:v>9.1540363955616684</c:v>
                </c:pt>
                <c:pt idx="24">
                  <c:v>9.138067475567059</c:v>
                </c:pt>
                <c:pt idx="25">
                  <c:v>9.1163666707339637</c:v>
                </c:pt>
                <c:pt idx="26">
                  <c:v>9.0878199148405798</c:v>
                </c:pt>
                <c:pt idx="27">
                  <c:v>9.0447367745020752</c:v>
                </c:pt>
                <c:pt idx="28">
                  <c:v>8.9891515223502374</c:v>
                </c:pt>
                <c:pt idx="29">
                  <c:v>8.931481591625527</c:v>
                </c:pt>
                <c:pt idx="30">
                  <c:v>8.8805213009492459</c:v>
                </c:pt>
                <c:pt idx="31">
                  <c:v>8.8286872248098405</c:v>
                </c:pt>
                <c:pt idx="32">
                  <c:v>8.7703380971760065</c:v>
                </c:pt>
                <c:pt idx="33">
                  <c:v>8.7155869655284217</c:v>
                </c:pt>
                <c:pt idx="34">
                  <c:v>8.6700156733512852</c:v>
                </c:pt>
                <c:pt idx="35">
                  <c:v>8.6502534541313523</c:v>
                </c:pt>
                <c:pt idx="36">
                  <c:v>8.636359030171846</c:v>
                </c:pt>
                <c:pt idx="37">
                  <c:v>8.6241429766311679</c:v>
                </c:pt>
                <c:pt idx="38">
                  <c:v>8.6156021066480353</c:v>
                </c:pt>
                <c:pt idx="39">
                  <c:v>8.6161351444460852</c:v>
                </c:pt>
                <c:pt idx="40">
                  <c:v>8.6279369444661729</c:v>
                </c:pt>
                <c:pt idx="41">
                  <c:v>8.6457304601144624</c:v>
                </c:pt>
                <c:pt idx="42">
                  <c:v>8.6468106620694236</c:v>
                </c:pt>
                <c:pt idx="43">
                  <c:v>8.6510462545913889</c:v>
                </c:pt>
                <c:pt idx="44">
                  <c:v>8.6699565880362961</c:v>
                </c:pt>
                <c:pt idx="45">
                  <c:v>8.6982524158272749</c:v>
                </c:pt>
                <c:pt idx="46">
                  <c:v>8.723407375440198</c:v>
                </c:pt>
                <c:pt idx="47">
                  <c:v>8.7487606083522387</c:v>
                </c:pt>
                <c:pt idx="48">
                  <c:v>8.7698033453602378</c:v>
                </c:pt>
                <c:pt idx="49">
                  <c:v>8.7948923931996958</c:v>
                </c:pt>
                <c:pt idx="50">
                  <c:v>8.8205469327420545</c:v>
                </c:pt>
                <c:pt idx="51">
                  <c:v>8.8514346754661499</c:v>
                </c:pt>
                <c:pt idx="52">
                  <c:v>8.8938692334741312</c:v>
                </c:pt>
                <c:pt idx="53">
                  <c:v>8.9395751683887283</c:v>
                </c:pt>
                <c:pt idx="54">
                  <c:v>8.9878220180291883</c:v>
                </c:pt>
                <c:pt idx="55">
                  <c:v>9.0454728096451937</c:v>
                </c:pt>
                <c:pt idx="56">
                  <c:v>9.1075962432721767</c:v>
                </c:pt>
                <c:pt idx="57">
                  <c:v>9.1651155361516352</c:v>
                </c:pt>
                <c:pt idx="58">
                  <c:v>9.2259910842901096</c:v>
                </c:pt>
                <c:pt idx="59">
                  <c:v>9.2861786919457945</c:v>
                </c:pt>
                <c:pt idx="60">
                  <c:v>9.3392409652686688</c:v>
                </c:pt>
                <c:pt idx="61">
                  <c:v>9.385351718369245</c:v>
                </c:pt>
                <c:pt idx="62">
                  <c:v>9.4250733842130554</c:v>
                </c:pt>
                <c:pt idx="63">
                  <c:v>9.4644299086982357</c:v>
                </c:pt>
                <c:pt idx="64">
                  <c:v>9.5051982522066645</c:v>
                </c:pt>
                <c:pt idx="65">
                  <c:v>9.5556312705984201</c:v>
                </c:pt>
                <c:pt idx="66">
                  <c:v>9.6062961682128574</c:v>
                </c:pt>
                <c:pt idx="67">
                  <c:v>9.662754103021987</c:v>
                </c:pt>
                <c:pt idx="68">
                  <c:v>9.7145011385387807</c:v>
                </c:pt>
                <c:pt idx="69">
                  <c:v>9.7571581004655545</c:v>
                </c:pt>
                <c:pt idx="70">
                  <c:v>9.8015433826816487</c:v>
                </c:pt>
                <c:pt idx="71">
                  <c:v>9.855103030355739</c:v>
                </c:pt>
                <c:pt idx="72">
                  <c:v>9.900061195911853</c:v>
                </c:pt>
                <c:pt idx="73">
                  <c:v>9.942551306723221</c:v>
                </c:pt>
                <c:pt idx="74">
                  <c:v>9.9705463992536068</c:v>
                </c:pt>
                <c:pt idx="75">
                  <c:v>9.9919515870464295</c:v>
                </c:pt>
                <c:pt idx="76">
                  <c:v>10.006062622292065</c:v>
                </c:pt>
                <c:pt idx="77">
                  <c:v>10.024035986056059</c:v>
                </c:pt>
                <c:pt idx="78">
                  <c:v>10.042104847433009</c:v>
                </c:pt>
                <c:pt idx="79">
                  <c:v>10.052860532559977</c:v>
                </c:pt>
                <c:pt idx="80">
                  <c:v>10.045496325550506</c:v>
                </c:pt>
                <c:pt idx="81">
                  <c:v>10.033544416637504</c:v>
                </c:pt>
                <c:pt idx="82">
                  <c:v>10.028535542726191</c:v>
                </c:pt>
                <c:pt idx="83">
                  <c:v>10.021531137422043</c:v>
                </c:pt>
                <c:pt idx="84">
                  <c:v>10.012325090836804</c:v>
                </c:pt>
                <c:pt idx="85">
                  <c:v>10.013183361535994</c:v>
                </c:pt>
                <c:pt idx="86">
                  <c:v>10.013290743882935</c:v>
                </c:pt>
                <c:pt idx="87">
                  <c:v>10.058022182993039</c:v>
                </c:pt>
                <c:pt idx="88">
                  <c:v>10.116254209204126</c:v>
                </c:pt>
                <c:pt idx="89">
                  <c:v>10.192445541127473</c:v>
                </c:pt>
                <c:pt idx="90">
                  <c:v>10.253035169495318</c:v>
                </c:pt>
                <c:pt idx="91">
                  <c:v>10.290051231571177</c:v>
                </c:pt>
                <c:pt idx="92">
                  <c:v>10.364843975454852</c:v>
                </c:pt>
                <c:pt idx="93">
                  <c:v>10.467630806249987</c:v>
                </c:pt>
                <c:pt idx="94">
                  <c:v>10.583430728515966</c:v>
                </c:pt>
                <c:pt idx="95">
                  <c:v>10.688621278464732</c:v>
                </c:pt>
                <c:pt idx="96">
                  <c:v>10.680932587920276</c:v>
                </c:pt>
                <c:pt idx="97">
                  <c:v>10.646672662475583</c:v>
                </c:pt>
                <c:pt idx="98">
                  <c:v>10.625371390643533</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2.0168078431372548E-2</c:v>
                </c:pt>
                <c:pt idx="2">
                  <c:v>4.0336156862745096E-2</c:v>
                </c:pt>
                <c:pt idx="3">
                  <c:v>6.0504235294117643E-2</c:v>
                </c:pt>
                <c:pt idx="4">
                  <c:v>8.0672313725490191E-2</c:v>
                </c:pt>
                <c:pt idx="5">
                  <c:v>0.10084039215686275</c:v>
                </c:pt>
                <c:pt idx="6">
                  <c:v>0.12100847058823529</c:v>
                </c:pt>
                <c:pt idx="7">
                  <c:v>0.14117654901960783</c:v>
                </c:pt>
                <c:pt idx="8">
                  <c:v>0.16134462745098038</c:v>
                </c:pt>
                <c:pt idx="9">
                  <c:v>0.18151270588235294</c:v>
                </c:pt>
                <c:pt idx="10">
                  <c:v>0.20168078431372549</c:v>
                </c:pt>
                <c:pt idx="11">
                  <c:v>0.22184886274509802</c:v>
                </c:pt>
                <c:pt idx="12">
                  <c:v>0.24201694117647057</c:v>
                </c:pt>
                <c:pt idx="13">
                  <c:v>0.26218501960784313</c:v>
                </c:pt>
                <c:pt idx="14">
                  <c:v>0.28235309803921566</c:v>
                </c:pt>
                <c:pt idx="15">
                  <c:v>0.30252117647058824</c:v>
                </c:pt>
                <c:pt idx="16">
                  <c:v>0.32268925490196076</c:v>
                </c:pt>
                <c:pt idx="17">
                  <c:v>0.34285733333333329</c:v>
                </c:pt>
                <c:pt idx="18">
                  <c:v>0.36302541176470587</c:v>
                </c:pt>
                <c:pt idx="19">
                  <c:v>0.3831934901960784</c:v>
                </c:pt>
                <c:pt idx="20">
                  <c:v>0.40336156862745098</c:v>
                </c:pt>
                <c:pt idx="21">
                  <c:v>0.42352964705882351</c:v>
                </c:pt>
                <c:pt idx="22">
                  <c:v>0.44369772549019604</c:v>
                </c:pt>
                <c:pt idx="23">
                  <c:v>0.46386580392156862</c:v>
                </c:pt>
                <c:pt idx="24">
                  <c:v>0.48403388235294115</c:v>
                </c:pt>
                <c:pt idx="25">
                  <c:v>0.50420196078431367</c:v>
                </c:pt>
                <c:pt idx="26">
                  <c:v>0.52437003921568626</c:v>
                </c:pt>
                <c:pt idx="27">
                  <c:v>0.54453811764705884</c:v>
                </c:pt>
                <c:pt idx="28">
                  <c:v>0.56470619607843131</c:v>
                </c:pt>
                <c:pt idx="29">
                  <c:v>0.58487427450980389</c:v>
                </c:pt>
                <c:pt idx="30">
                  <c:v>0.60504235294117648</c:v>
                </c:pt>
                <c:pt idx="31">
                  <c:v>0.62521043137254895</c:v>
                </c:pt>
                <c:pt idx="32">
                  <c:v>0.64537850980392153</c:v>
                </c:pt>
                <c:pt idx="33">
                  <c:v>0.66554658823529411</c:v>
                </c:pt>
                <c:pt idx="34">
                  <c:v>0.68571466666666658</c:v>
                </c:pt>
                <c:pt idx="35">
                  <c:v>0.70588274509803928</c:v>
                </c:pt>
                <c:pt idx="36">
                  <c:v>0.72605082352941175</c:v>
                </c:pt>
                <c:pt idx="37">
                  <c:v>0.74621890196078433</c:v>
                </c:pt>
                <c:pt idx="38">
                  <c:v>0.7663869803921568</c:v>
                </c:pt>
                <c:pt idx="39">
                  <c:v>0.78655505882352938</c:v>
                </c:pt>
                <c:pt idx="40">
                  <c:v>0.80672313725490197</c:v>
                </c:pt>
                <c:pt idx="41">
                  <c:v>0.82689121568627455</c:v>
                </c:pt>
                <c:pt idx="42">
                  <c:v>0.84705929411764702</c:v>
                </c:pt>
                <c:pt idx="43">
                  <c:v>0.8672273725490196</c:v>
                </c:pt>
                <c:pt idx="44">
                  <c:v>0.88739545098039208</c:v>
                </c:pt>
                <c:pt idx="45">
                  <c:v>0.90756352941176477</c:v>
                </c:pt>
                <c:pt idx="46">
                  <c:v>0.92773160784313724</c:v>
                </c:pt>
                <c:pt idx="47">
                  <c:v>0.94789968627450982</c:v>
                </c:pt>
                <c:pt idx="48">
                  <c:v>0.96806776470588229</c:v>
                </c:pt>
                <c:pt idx="49">
                  <c:v>0.98823584313725488</c:v>
                </c:pt>
                <c:pt idx="50">
                  <c:v>1.0084039215686273</c:v>
                </c:pt>
                <c:pt idx="51">
                  <c:v>1.028572</c:v>
                </c:pt>
                <c:pt idx="52">
                  <c:v>1.0487400784313725</c:v>
                </c:pt>
                <c:pt idx="53">
                  <c:v>1.0689081568627452</c:v>
                </c:pt>
                <c:pt idx="54">
                  <c:v>1.0890762352941177</c:v>
                </c:pt>
                <c:pt idx="55">
                  <c:v>1.1092443137254901</c:v>
                </c:pt>
                <c:pt idx="56">
                  <c:v>1.1294123921568626</c:v>
                </c:pt>
                <c:pt idx="57">
                  <c:v>1.1495804705882353</c:v>
                </c:pt>
                <c:pt idx="58">
                  <c:v>1.1697485490196078</c:v>
                </c:pt>
                <c:pt idx="59">
                  <c:v>1.1899166274509805</c:v>
                </c:pt>
                <c:pt idx="60">
                  <c:v>1.210084705882353</c:v>
                </c:pt>
                <c:pt idx="61">
                  <c:v>1.2302527843137254</c:v>
                </c:pt>
                <c:pt idx="62">
                  <c:v>1.2504208627450979</c:v>
                </c:pt>
                <c:pt idx="63">
                  <c:v>1.2705889411764706</c:v>
                </c:pt>
                <c:pt idx="64">
                  <c:v>1.2907570196078431</c:v>
                </c:pt>
                <c:pt idx="65">
                  <c:v>1.3109250980392155</c:v>
                </c:pt>
                <c:pt idx="66">
                  <c:v>1.3310931764705882</c:v>
                </c:pt>
                <c:pt idx="67">
                  <c:v>1.3512612549019607</c:v>
                </c:pt>
                <c:pt idx="68">
                  <c:v>1.3714293333333332</c:v>
                </c:pt>
                <c:pt idx="69">
                  <c:v>1.3915974117647056</c:v>
                </c:pt>
                <c:pt idx="70">
                  <c:v>1.4117654901960786</c:v>
                </c:pt>
                <c:pt idx="71">
                  <c:v>1.431933568627451</c:v>
                </c:pt>
                <c:pt idx="72">
                  <c:v>1.4521016470588235</c:v>
                </c:pt>
                <c:pt idx="73">
                  <c:v>1.472269725490196</c:v>
                </c:pt>
                <c:pt idx="74">
                  <c:v>1.4924378039215687</c:v>
                </c:pt>
                <c:pt idx="75">
                  <c:v>1.5126058823529411</c:v>
                </c:pt>
                <c:pt idx="76">
                  <c:v>1.5327739607843136</c:v>
                </c:pt>
                <c:pt idx="77">
                  <c:v>1.5529420392156861</c:v>
                </c:pt>
                <c:pt idx="78">
                  <c:v>1.5731101176470588</c:v>
                </c:pt>
                <c:pt idx="79">
                  <c:v>1.5932781960784312</c:v>
                </c:pt>
                <c:pt idx="80">
                  <c:v>1.6134462745098039</c:v>
                </c:pt>
                <c:pt idx="81">
                  <c:v>1.6336143529411764</c:v>
                </c:pt>
                <c:pt idx="82">
                  <c:v>1.6537824313725491</c:v>
                </c:pt>
                <c:pt idx="83">
                  <c:v>1.6739505098039216</c:v>
                </c:pt>
                <c:pt idx="84">
                  <c:v>1.694118588235294</c:v>
                </c:pt>
                <c:pt idx="85">
                  <c:v>1.7142866666666665</c:v>
                </c:pt>
                <c:pt idx="86">
                  <c:v>1.7344547450980392</c:v>
                </c:pt>
                <c:pt idx="87">
                  <c:v>1.7546228235294117</c:v>
                </c:pt>
                <c:pt idx="88">
                  <c:v>1.7747909019607842</c:v>
                </c:pt>
                <c:pt idx="89">
                  <c:v>1.7949589803921566</c:v>
                </c:pt>
                <c:pt idx="90">
                  <c:v>1.8151270588235295</c:v>
                </c:pt>
                <c:pt idx="91">
                  <c:v>1.835295137254902</c:v>
                </c:pt>
                <c:pt idx="92">
                  <c:v>1.8554632156862745</c:v>
                </c:pt>
                <c:pt idx="93">
                  <c:v>1.875631294117647</c:v>
                </c:pt>
                <c:pt idx="94">
                  <c:v>1.8957993725490196</c:v>
                </c:pt>
                <c:pt idx="95">
                  <c:v>1.9159674509803921</c:v>
                </c:pt>
                <c:pt idx="96">
                  <c:v>1.9361355294117646</c:v>
                </c:pt>
                <c:pt idx="97">
                  <c:v>1.9563036078431371</c:v>
                </c:pt>
                <c:pt idx="98">
                  <c:v>1.9764716862745098</c:v>
                </c:pt>
                <c:pt idx="99">
                  <c:v>1.9966397647058822</c:v>
                </c:pt>
                <c:pt idx="100">
                  <c:v>2.0168078431372547</c:v>
                </c:pt>
                <c:pt idx="101">
                  <c:v>2.0369759215686272</c:v>
                </c:pt>
                <c:pt idx="102">
                  <c:v>2.0571440000000001</c:v>
                </c:pt>
                <c:pt idx="103">
                  <c:v>2.0773120784313726</c:v>
                </c:pt>
                <c:pt idx="104">
                  <c:v>2.097480156862745</c:v>
                </c:pt>
                <c:pt idx="105">
                  <c:v>2.1176482352941175</c:v>
                </c:pt>
                <c:pt idx="106">
                  <c:v>2.1378163137254904</c:v>
                </c:pt>
                <c:pt idx="107">
                  <c:v>2.1579843921568629</c:v>
                </c:pt>
                <c:pt idx="108">
                  <c:v>2.1781524705882354</c:v>
                </c:pt>
                <c:pt idx="109">
                  <c:v>2.1983205490196078</c:v>
                </c:pt>
                <c:pt idx="110">
                  <c:v>2.2184886274509803</c:v>
                </c:pt>
                <c:pt idx="111">
                  <c:v>2.2386567058823528</c:v>
                </c:pt>
                <c:pt idx="112">
                  <c:v>2.2588247843137252</c:v>
                </c:pt>
                <c:pt idx="113">
                  <c:v>2.2789928627450977</c:v>
                </c:pt>
                <c:pt idx="114">
                  <c:v>2.2991609411764706</c:v>
                </c:pt>
                <c:pt idx="115">
                  <c:v>2.3193290196078431</c:v>
                </c:pt>
                <c:pt idx="116">
                  <c:v>2.3394970980392156</c:v>
                </c:pt>
                <c:pt idx="117">
                  <c:v>2.359665176470588</c:v>
                </c:pt>
                <c:pt idx="118">
                  <c:v>2.379833254901961</c:v>
                </c:pt>
                <c:pt idx="119">
                  <c:v>2.4000013333333334</c:v>
                </c:pt>
                <c:pt idx="120">
                  <c:v>2.4201694117647059</c:v>
                </c:pt>
                <c:pt idx="121">
                  <c:v>2.4403374901960784</c:v>
                </c:pt>
                <c:pt idx="122">
                  <c:v>2.4605055686274508</c:v>
                </c:pt>
                <c:pt idx="123">
                  <c:v>2.4806736470588233</c:v>
                </c:pt>
                <c:pt idx="124">
                  <c:v>2.5008417254901958</c:v>
                </c:pt>
                <c:pt idx="125">
                  <c:v>2.5210098039215683</c:v>
                </c:pt>
                <c:pt idx="126">
                  <c:v>2.5411778823529412</c:v>
                </c:pt>
                <c:pt idx="127">
                  <c:v>2.5613459607843136</c:v>
                </c:pt>
                <c:pt idx="128">
                  <c:v>2.5815140392156861</c:v>
                </c:pt>
                <c:pt idx="129">
                  <c:v>2.6016821176470586</c:v>
                </c:pt>
                <c:pt idx="130">
                  <c:v>2.6218501960784311</c:v>
                </c:pt>
                <c:pt idx="131">
                  <c:v>2.6420182745098035</c:v>
                </c:pt>
                <c:pt idx="132">
                  <c:v>2.6621863529411764</c:v>
                </c:pt>
                <c:pt idx="133">
                  <c:v>2.6823544313725489</c:v>
                </c:pt>
                <c:pt idx="134">
                  <c:v>2.7025225098039214</c:v>
                </c:pt>
                <c:pt idx="135">
                  <c:v>2.7226905882352939</c:v>
                </c:pt>
                <c:pt idx="136">
                  <c:v>2.7428586666666663</c:v>
                </c:pt>
                <c:pt idx="137">
                  <c:v>2.7630267450980388</c:v>
                </c:pt>
                <c:pt idx="138">
                  <c:v>2.7831948235294113</c:v>
                </c:pt>
                <c:pt idx="139">
                  <c:v>2.8033629019607837</c:v>
                </c:pt>
                <c:pt idx="140">
                  <c:v>2.8235309803921571</c:v>
                </c:pt>
                <c:pt idx="141">
                  <c:v>2.8436990588235296</c:v>
                </c:pt>
                <c:pt idx="142">
                  <c:v>2.8638671372549021</c:v>
                </c:pt>
                <c:pt idx="143">
                  <c:v>2.8840352156862745</c:v>
                </c:pt>
                <c:pt idx="144">
                  <c:v>2.904203294117647</c:v>
                </c:pt>
                <c:pt idx="145">
                  <c:v>2.9243713725490195</c:v>
                </c:pt>
                <c:pt idx="146">
                  <c:v>2.9445394509803919</c:v>
                </c:pt>
                <c:pt idx="147">
                  <c:v>2.9647075294117644</c:v>
                </c:pt>
                <c:pt idx="148">
                  <c:v>2.9848756078431373</c:v>
                </c:pt>
                <c:pt idx="149">
                  <c:v>3.0050436862745098</c:v>
                </c:pt>
                <c:pt idx="150">
                  <c:v>3.0252117647058823</c:v>
                </c:pt>
                <c:pt idx="151">
                  <c:v>3.0453798431372547</c:v>
                </c:pt>
                <c:pt idx="152">
                  <c:v>3.0655479215686272</c:v>
                </c:pt>
                <c:pt idx="153">
                  <c:v>3.0857159999999997</c:v>
                </c:pt>
                <c:pt idx="154">
                  <c:v>3.1058840784313722</c:v>
                </c:pt>
                <c:pt idx="155">
                  <c:v>3.1260521568627446</c:v>
                </c:pt>
                <c:pt idx="156">
                  <c:v>3.1462202352941175</c:v>
                </c:pt>
                <c:pt idx="157">
                  <c:v>3.16638831372549</c:v>
                </c:pt>
                <c:pt idx="158">
                  <c:v>3.1865563921568625</c:v>
                </c:pt>
                <c:pt idx="159">
                  <c:v>3.206724470588235</c:v>
                </c:pt>
                <c:pt idx="160">
                  <c:v>3.2268925490196079</c:v>
                </c:pt>
                <c:pt idx="161">
                  <c:v>3.2470606274509803</c:v>
                </c:pt>
                <c:pt idx="162">
                  <c:v>3.2672287058823528</c:v>
                </c:pt>
                <c:pt idx="163">
                  <c:v>3.2873967843137253</c:v>
                </c:pt>
                <c:pt idx="164">
                  <c:v>3.3075648627450982</c:v>
                </c:pt>
                <c:pt idx="165">
                  <c:v>3.3277329411764707</c:v>
                </c:pt>
                <c:pt idx="166">
                  <c:v>3.3479010196078431</c:v>
                </c:pt>
                <c:pt idx="167">
                  <c:v>3.3680690980392156</c:v>
                </c:pt>
                <c:pt idx="168">
                  <c:v>3.3882371764705881</c:v>
                </c:pt>
                <c:pt idx="169">
                  <c:v>3.4084052549019606</c:v>
                </c:pt>
                <c:pt idx="170">
                  <c:v>3.428573333333333</c:v>
                </c:pt>
                <c:pt idx="171">
                  <c:v>3.4487414117647055</c:v>
                </c:pt>
                <c:pt idx="172">
                  <c:v>3.4689094901960784</c:v>
                </c:pt>
                <c:pt idx="173">
                  <c:v>3.4890775686274509</c:v>
                </c:pt>
                <c:pt idx="174">
                  <c:v>3.5092456470588234</c:v>
                </c:pt>
                <c:pt idx="175">
                  <c:v>3.5294137254901958</c:v>
                </c:pt>
                <c:pt idx="176">
                  <c:v>3.5495818039215683</c:v>
                </c:pt>
                <c:pt idx="177">
                  <c:v>3.5697498823529408</c:v>
                </c:pt>
                <c:pt idx="178">
                  <c:v>3.5899179607843132</c:v>
                </c:pt>
                <c:pt idx="179">
                  <c:v>3.6100860392156857</c:v>
                </c:pt>
                <c:pt idx="180">
                  <c:v>3.6302541176470591</c:v>
                </c:pt>
                <c:pt idx="181">
                  <c:v>3.6504221960784315</c:v>
                </c:pt>
                <c:pt idx="182">
                  <c:v>3.670590274509804</c:v>
                </c:pt>
                <c:pt idx="183">
                  <c:v>3.6907583529411765</c:v>
                </c:pt>
                <c:pt idx="184">
                  <c:v>3.710926431372549</c:v>
                </c:pt>
                <c:pt idx="185">
                  <c:v>3.7310945098039214</c:v>
                </c:pt>
                <c:pt idx="186">
                  <c:v>3.7512625882352939</c:v>
                </c:pt>
                <c:pt idx="187">
                  <c:v>3.7714306666666664</c:v>
                </c:pt>
                <c:pt idx="188">
                  <c:v>3.7915987450980393</c:v>
                </c:pt>
                <c:pt idx="189">
                  <c:v>3.8117668235294118</c:v>
                </c:pt>
                <c:pt idx="190">
                  <c:v>3.8319349019607842</c:v>
                </c:pt>
                <c:pt idx="191">
                  <c:v>3.8521029803921567</c:v>
                </c:pt>
                <c:pt idx="192">
                  <c:v>3.8722710588235292</c:v>
                </c:pt>
                <c:pt idx="193">
                  <c:v>3.8924391372549016</c:v>
                </c:pt>
                <c:pt idx="194">
                  <c:v>3.9126072156862741</c:v>
                </c:pt>
                <c:pt idx="195">
                  <c:v>3.9327752941176466</c:v>
                </c:pt>
                <c:pt idx="196">
                  <c:v>3.9529433725490195</c:v>
                </c:pt>
                <c:pt idx="197">
                  <c:v>3.973111450980392</c:v>
                </c:pt>
                <c:pt idx="198">
                  <c:v>3.9932795294117645</c:v>
                </c:pt>
                <c:pt idx="199">
                  <c:v>4.0134476078431369</c:v>
                </c:pt>
                <c:pt idx="200">
                  <c:v>4.0336156862745094</c:v>
                </c:pt>
                <c:pt idx="201">
                  <c:v>4.0537837647058819</c:v>
                </c:pt>
                <c:pt idx="202">
                  <c:v>4.0739518431372543</c:v>
                </c:pt>
                <c:pt idx="203">
                  <c:v>4.0941199215686268</c:v>
                </c:pt>
                <c:pt idx="204">
                  <c:v>4.1142880000000002</c:v>
                </c:pt>
                <c:pt idx="205">
                  <c:v>4.1344560784313726</c:v>
                </c:pt>
                <c:pt idx="206">
                  <c:v>4.1546241568627451</c:v>
                </c:pt>
                <c:pt idx="207">
                  <c:v>4.1747922352941176</c:v>
                </c:pt>
                <c:pt idx="208">
                  <c:v>4.1949603137254901</c:v>
                </c:pt>
                <c:pt idx="209">
                  <c:v>4.2151283921568625</c:v>
                </c:pt>
                <c:pt idx="210">
                  <c:v>4.235296470588235</c:v>
                </c:pt>
                <c:pt idx="211">
                  <c:v>4.2554645490196075</c:v>
                </c:pt>
                <c:pt idx="212">
                  <c:v>4.2756326274509808</c:v>
                </c:pt>
                <c:pt idx="213">
                  <c:v>4.2958007058823533</c:v>
                </c:pt>
                <c:pt idx="214">
                  <c:v>4.3159687843137258</c:v>
                </c:pt>
                <c:pt idx="215">
                  <c:v>4.3361368627450982</c:v>
                </c:pt>
                <c:pt idx="216">
                  <c:v>4.3563049411764707</c:v>
                </c:pt>
                <c:pt idx="217">
                  <c:v>4.3764730196078432</c:v>
                </c:pt>
                <c:pt idx="218">
                  <c:v>4.3966410980392157</c:v>
                </c:pt>
                <c:pt idx="219">
                  <c:v>4.4168091764705881</c:v>
                </c:pt>
                <c:pt idx="220">
                  <c:v>4.4369772549019606</c:v>
                </c:pt>
                <c:pt idx="221">
                  <c:v>4.4571453333333331</c:v>
                </c:pt>
                <c:pt idx="222">
                  <c:v>4.4773134117647055</c:v>
                </c:pt>
                <c:pt idx="223">
                  <c:v>4.497481490196078</c:v>
                </c:pt>
                <c:pt idx="224">
                  <c:v>4.5176495686274505</c:v>
                </c:pt>
                <c:pt idx="225">
                  <c:v>4.537817647058823</c:v>
                </c:pt>
                <c:pt idx="226">
                  <c:v>4.5579857254901954</c:v>
                </c:pt>
                <c:pt idx="227">
                  <c:v>4.5781538039215679</c:v>
                </c:pt>
                <c:pt idx="228">
                  <c:v>4.5983218823529413</c:v>
                </c:pt>
                <c:pt idx="229">
                  <c:v>4.6184899607843137</c:v>
                </c:pt>
                <c:pt idx="230">
                  <c:v>4.6386580392156862</c:v>
                </c:pt>
                <c:pt idx="231">
                  <c:v>4.6588261176470587</c:v>
                </c:pt>
                <c:pt idx="232">
                  <c:v>4.6789941960784311</c:v>
                </c:pt>
                <c:pt idx="233">
                  <c:v>4.6991622745098036</c:v>
                </c:pt>
                <c:pt idx="234">
                  <c:v>4.7193303529411761</c:v>
                </c:pt>
                <c:pt idx="235">
                  <c:v>4.7394984313725486</c:v>
                </c:pt>
                <c:pt idx="236">
                  <c:v>4.7596665098039219</c:v>
                </c:pt>
                <c:pt idx="237">
                  <c:v>4.7798345882352944</c:v>
                </c:pt>
                <c:pt idx="238">
                  <c:v>4.8000026666666669</c:v>
                </c:pt>
                <c:pt idx="239">
                  <c:v>4.8201707450980393</c:v>
                </c:pt>
                <c:pt idx="240">
                  <c:v>4.8403388235294118</c:v>
                </c:pt>
                <c:pt idx="241">
                  <c:v>4.8605069019607843</c:v>
                </c:pt>
                <c:pt idx="242">
                  <c:v>4.8806749803921567</c:v>
                </c:pt>
                <c:pt idx="243">
                  <c:v>4.9008430588235292</c:v>
                </c:pt>
                <c:pt idx="244">
                  <c:v>4.9210111372549017</c:v>
                </c:pt>
                <c:pt idx="245">
                  <c:v>4.9411792156862742</c:v>
                </c:pt>
                <c:pt idx="246">
                  <c:v>4.9613472941176466</c:v>
                </c:pt>
                <c:pt idx="247">
                  <c:v>4.9815153725490191</c:v>
                </c:pt>
                <c:pt idx="248">
                  <c:v>5.0016834509803916</c:v>
                </c:pt>
                <c:pt idx="249">
                  <c:v>5.021851529411764</c:v>
                </c:pt>
                <c:pt idx="250">
                  <c:v>5.0420196078431365</c:v>
                </c:pt>
                <c:pt idx="251">
                  <c:v>5.062187686274509</c:v>
                </c:pt>
                <c:pt idx="252">
                  <c:v>5.0823557647058824</c:v>
                </c:pt>
                <c:pt idx="253">
                  <c:v>5.1025238431372548</c:v>
                </c:pt>
                <c:pt idx="254">
                  <c:v>5.1226919215686273</c:v>
                </c:pt>
                <c:pt idx="255">
                  <c:v>5.1428599999999998</c:v>
                </c:pt>
              </c:numCache>
            </c:numRef>
          </c:xVal>
          <c:yVal>
            <c:numRef>
              <c:f>info!$C$2:$C$257</c:f>
              <c:numCache>
                <c:formatCode>0.00</c:formatCode>
                <c:ptCount val="256"/>
                <c:pt idx="0">
                  <c:v>0</c:v>
                </c:pt>
                <c:pt idx="1">
                  <c:v>0</c:v>
                </c:pt>
                <c:pt idx="2">
                  <c:v>0</c:v>
                </c:pt>
                <c:pt idx="3">
                  <c:v>0</c:v>
                </c:pt>
                <c:pt idx="4">
                  <c:v>0</c:v>
                </c:pt>
                <c:pt idx="5">
                  <c:v>0</c:v>
                </c:pt>
                <c:pt idx="6">
                  <c:v>5.3333145042393703E-4</c:v>
                </c:pt>
                <c:pt idx="7">
                  <c:v>0</c:v>
                </c:pt>
                <c:pt idx="8">
                  <c:v>1.0437268049098745E-3</c:v>
                </c:pt>
                <c:pt idx="9">
                  <c:v>0</c:v>
                </c:pt>
                <c:pt idx="10">
                  <c:v>0</c:v>
                </c:pt>
                <c:pt idx="11">
                  <c:v>1.9670170761053149E-3</c:v>
                </c:pt>
                <c:pt idx="12">
                  <c:v>0</c:v>
                </c:pt>
                <c:pt idx="13">
                  <c:v>3.0910292547632902E-3</c:v>
                </c:pt>
                <c:pt idx="14">
                  <c:v>0</c:v>
                </c:pt>
                <c:pt idx="15">
                  <c:v>0</c:v>
                </c:pt>
                <c:pt idx="16">
                  <c:v>4.6279408691133192E-3</c:v>
                </c:pt>
                <c:pt idx="17">
                  <c:v>0</c:v>
                </c:pt>
                <c:pt idx="18">
                  <c:v>0</c:v>
                </c:pt>
                <c:pt idx="19">
                  <c:v>3.435115883658794E-3</c:v>
                </c:pt>
                <c:pt idx="20">
                  <c:v>0</c:v>
                </c:pt>
                <c:pt idx="21">
                  <c:v>2.3575531968977187E-2</c:v>
                </c:pt>
                <c:pt idx="22">
                  <c:v>0</c:v>
                </c:pt>
                <c:pt idx="23">
                  <c:v>0</c:v>
                </c:pt>
                <c:pt idx="24">
                  <c:v>1.2564861521428451E-2</c:v>
                </c:pt>
                <c:pt idx="25">
                  <c:v>0</c:v>
                </c:pt>
                <c:pt idx="26">
                  <c:v>4.5591280623167698E-3</c:v>
                </c:pt>
                <c:pt idx="27">
                  <c:v>0</c:v>
                </c:pt>
                <c:pt idx="28">
                  <c:v>0</c:v>
                </c:pt>
                <c:pt idx="29">
                  <c:v>1.8351192728957074E-3</c:v>
                </c:pt>
                <c:pt idx="30">
                  <c:v>0</c:v>
                </c:pt>
                <c:pt idx="31">
                  <c:v>2.55196547497331E-3</c:v>
                </c:pt>
                <c:pt idx="32">
                  <c:v>0</c:v>
                </c:pt>
                <c:pt idx="33">
                  <c:v>0</c:v>
                </c:pt>
                <c:pt idx="34">
                  <c:v>4.0372646598618323E-3</c:v>
                </c:pt>
                <c:pt idx="35">
                  <c:v>0</c:v>
                </c:pt>
                <c:pt idx="36">
                  <c:v>0</c:v>
                </c:pt>
                <c:pt idx="37">
                  <c:v>9.2157305782603043E-3</c:v>
                </c:pt>
                <c:pt idx="38">
                  <c:v>0</c:v>
                </c:pt>
                <c:pt idx="39">
                  <c:v>9.083832775050699E-3</c:v>
                </c:pt>
                <c:pt idx="40">
                  <c:v>0</c:v>
                </c:pt>
                <c:pt idx="41">
                  <c:v>0</c:v>
                </c:pt>
                <c:pt idx="42">
                  <c:v>1.0999260016607261E-2</c:v>
                </c:pt>
                <c:pt idx="43">
                  <c:v>0</c:v>
                </c:pt>
                <c:pt idx="44">
                  <c:v>1.6871621354452047E-2</c:v>
                </c:pt>
                <c:pt idx="45">
                  <c:v>0</c:v>
                </c:pt>
                <c:pt idx="46">
                  <c:v>0</c:v>
                </c:pt>
                <c:pt idx="47">
                  <c:v>1.9297411187871052E-2</c:v>
                </c:pt>
                <c:pt idx="48">
                  <c:v>0</c:v>
                </c:pt>
                <c:pt idx="49">
                  <c:v>5.7049330343273211E-2</c:v>
                </c:pt>
                <c:pt idx="50">
                  <c:v>0</c:v>
                </c:pt>
                <c:pt idx="51">
                  <c:v>0</c:v>
                </c:pt>
                <c:pt idx="52">
                  <c:v>8.6101304291338804E-2</c:v>
                </c:pt>
                <c:pt idx="53">
                  <c:v>0</c:v>
                </c:pt>
                <c:pt idx="54">
                  <c:v>0</c:v>
                </c:pt>
                <c:pt idx="55">
                  <c:v>9.4325287661483029E-2</c:v>
                </c:pt>
                <c:pt idx="56">
                  <c:v>0</c:v>
                </c:pt>
                <c:pt idx="57">
                  <c:v>9.6768362603159908E-2</c:v>
                </c:pt>
                <c:pt idx="58">
                  <c:v>0</c:v>
                </c:pt>
                <c:pt idx="59">
                  <c:v>0</c:v>
                </c:pt>
                <c:pt idx="60">
                  <c:v>0.13852263162948864</c:v>
                </c:pt>
                <c:pt idx="61">
                  <c:v>0</c:v>
                </c:pt>
                <c:pt idx="62">
                  <c:v>0.16374420299269621</c:v>
                </c:pt>
                <c:pt idx="63">
                  <c:v>0</c:v>
                </c:pt>
                <c:pt idx="64">
                  <c:v>0</c:v>
                </c:pt>
                <c:pt idx="65">
                  <c:v>0.1880823132671679</c:v>
                </c:pt>
                <c:pt idx="66">
                  <c:v>0</c:v>
                </c:pt>
                <c:pt idx="67">
                  <c:v>0.2285238178624083</c:v>
                </c:pt>
                <c:pt idx="68">
                  <c:v>0</c:v>
                </c:pt>
                <c:pt idx="69">
                  <c:v>0</c:v>
                </c:pt>
                <c:pt idx="70">
                  <c:v>0.27106438985262471</c:v>
                </c:pt>
                <c:pt idx="71">
                  <c:v>0</c:v>
                </c:pt>
                <c:pt idx="72">
                  <c:v>0</c:v>
                </c:pt>
                <c:pt idx="73">
                  <c:v>0.29707169930690103</c:v>
                </c:pt>
                <c:pt idx="74">
                  <c:v>0</c:v>
                </c:pt>
                <c:pt idx="75">
                  <c:v>0.30722754771763139</c:v>
                </c:pt>
                <c:pt idx="76">
                  <c:v>0</c:v>
                </c:pt>
                <c:pt idx="77">
                  <c:v>0</c:v>
                </c:pt>
                <c:pt idx="78">
                  <c:v>0.35179262389073102</c:v>
                </c:pt>
                <c:pt idx="79">
                  <c:v>0</c:v>
                </c:pt>
                <c:pt idx="80">
                  <c:v>0.36624376521626156</c:v>
                </c:pt>
                <c:pt idx="81">
                  <c:v>0</c:v>
                </c:pt>
                <c:pt idx="82">
                  <c:v>0</c:v>
                </c:pt>
                <c:pt idx="83">
                  <c:v>0.40043438719772245</c:v>
                </c:pt>
                <c:pt idx="84">
                  <c:v>0</c:v>
                </c:pt>
                <c:pt idx="85">
                  <c:v>0</c:v>
                </c:pt>
                <c:pt idx="86">
                  <c:v>0.42114262473804026</c:v>
                </c:pt>
                <c:pt idx="87">
                  <c:v>0</c:v>
                </c:pt>
                <c:pt idx="88">
                  <c:v>0.43964333930215616</c:v>
                </c:pt>
                <c:pt idx="89">
                  <c:v>0</c:v>
                </c:pt>
                <c:pt idx="90">
                  <c:v>0</c:v>
                </c:pt>
                <c:pt idx="91">
                  <c:v>0.44143794024775324</c:v>
                </c:pt>
                <c:pt idx="92">
                  <c:v>0</c:v>
                </c:pt>
                <c:pt idx="93">
                  <c:v>0.45477684699289955</c:v>
                </c:pt>
                <c:pt idx="94">
                  <c:v>0</c:v>
                </c:pt>
                <c:pt idx="95">
                  <c:v>0</c:v>
                </c:pt>
                <c:pt idx="96">
                  <c:v>0.48038818060113769</c:v>
                </c:pt>
                <c:pt idx="97">
                  <c:v>0</c:v>
                </c:pt>
                <c:pt idx="98">
                  <c:v>0.43244572984392571</c:v>
                </c:pt>
                <c:pt idx="99">
                  <c:v>0</c:v>
                </c:pt>
                <c:pt idx="100">
                  <c:v>0</c:v>
                </c:pt>
                <c:pt idx="101">
                  <c:v>0.46240432466630144</c:v>
                </c:pt>
                <c:pt idx="102">
                  <c:v>0</c:v>
                </c:pt>
                <c:pt idx="103">
                  <c:v>0</c:v>
                </c:pt>
                <c:pt idx="104">
                  <c:v>0.53618744739621871</c:v>
                </c:pt>
                <c:pt idx="105">
                  <c:v>0</c:v>
                </c:pt>
                <c:pt idx="106">
                  <c:v>0.6143104879936282</c:v>
                </c:pt>
                <c:pt idx="107">
                  <c:v>0</c:v>
                </c:pt>
                <c:pt idx="108">
                  <c:v>0</c:v>
                </c:pt>
                <c:pt idx="109">
                  <c:v>0.65587383000717392</c:v>
                </c:pt>
                <c:pt idx="110">
                  <c:v>0</c:v>
                </c:pt>
                <c:pt idx="111">
                  <c:v>0.72443809276341431</c:v>
                </c:pt>
                <c:pt idx="112">
                  <c:v>0</c:v>
                </c:pt>
                <c:pt idx="113">
                  <c:v>0</c:v>
                </c:pt>
                <c:pt idx="114">
                  <c:v>0.90528212572939204</c:v>
                </c:pt>
                <c:pt idx="115">
                  <c:v>0</c:v>
                </c:pt>
                <c:pt idx="116">
                  <c:v>0.96174116397693066</c:v>
                </c:pt>
                <c:pt idx="117">
                  <c:v>0</c:v>
                </c:pt>
                <c:pt idx="118">
                  <c:v>0</c:v>
                </c:pt>
                <c:pt idx="119">
                  <c:v>1</c:v>
                </c:pt>
                <c:pt idx="120">
                  <c:v>0</c:v>
                </c:pt>
                <c:pt idx="121">
                  <c:v>0</c:v>
                </c:pt>
                <c:pt idx="122">
                  <c:v>0.95462941518717059</c:v>
                </c:pt>
                <c:pt idx="123">
                  <c:v>0</c:v>
                </c:pt>
                <c:pt idx="124">
                  <c:v>0.97904321841937292</c:v>
                </c:pt>
                <c:pt idx="125">
                  <c:v>0</c:v>
                </c:pt>
                <c:pt idx="126">
                  <c:v>0</c:v>
                </c:pt>
                <c:pt idx="127">
                  <c:v>0.91757375826832588</c:v>
                </c:pt>
                <c:pt idx="128">
                  <c:v>0</c:v>
                </c:pt>
                <c:pt idx="129">
                  <c:v>0.80471216905513732</c:v>
                </c:pt>
                <c:pt idx="130">
                  <c:v>0</c:v>
                </c:pt>
                <c:pt idx="131">
                  <c:v>0</c:v>
                </c:pt>
                <c:pt idx="132">
                  <c:v>0.75977653631284925</c:v>
                </c:pt>
                <c:pt idx="133">
                  <c:v>0</c:v>
                </c:pt>
                <c:pt idx="134">
                  <c:v>0.77807841564471758</c:v>
                </c:pt>
                <c:pt idx="135">
                  <c:v>0</c:v>
                </c:pt>
                <c:pt idx="136">
                  <c:v>0</c:v>
                </c:pt>
                <c:pt idx="137">
                  <c:v>0.72800808897876645</c:v>
                </c:pt>
                <c:pt idx="138">
                  <c:v>0</c:v>
                </c:pt>
                <c:pt idx="139">
                  <c:v>0</c:v>
                </c:pt>
                <c:pt idx="140">
                  <c:v>0.75603142952364277</c:v>
                </c:pt>
                <c:pt idx="141">
                  <c:v>0</c:v>
                </c:pt>
                <c:pt idx="142">
                  <c:v>0.73166846484514014</c:v>
                </c:pt>
                <c:pt idx="143">
                  <c:v>0</c:v>
                </c:pt>
                <c:pt idx="144">
                  <c:v>0</c:v>
                </c:pt>
                <c:pt idx="145">
                  <c:v>0.64908970745236716</c:v>
                </c:pt>
                <c:pt idx="146">
                  <c:v>0</c:v>
                </c:pt>
                <c:pt idx="147">
                  <c:v>0.55421762290220355</c:v>
                </c:pt>
                <c:pt idx="148">
                  <c:v>0</c:v>
                </c:pt>
                <c:pt idx="149">
                  <c:v>0</c:v>
                </c:pt>
                <c:pt idx="150">
                  <c:v>0.54069513249091972</c:v>
                </c:pt>
                <c:pt idx="151">
                  <c:v>0</c:v>
                </c:pt>
                <c:pt idx="152">
                  <c:v>0.4901548316396564</c:v>
                </c:pt>
                <c:pt idx="153">
                  <c:v>0</c:v>
                </c:pt>
                <c:pt idx="154">
                  <c:v>0</c:v>
                </c:pt>
                <c:pt idx="155">
                  <c:v>0.45414023532601638</c:v>
                </c:pt>
                <c:pt idx="156">
                  <c:v>0</c:v>
                </c:pt>
                <c:pt idx="157">
                  <c:v>0</c:v>
                </c:pt>
                <c:pt idx="158">
                  <c:v>0.41247182696815815</c:v>
                </c:pt>
                <c:pt idx="159">
                  <c:v>0</c:v>
                </c:pt>
                <c:pt idx="160">
                  <c:v>0.43121317735311898</c:v>
                </c:pt>
                <c:pt idx="161">
                  <c:v>0</c:v>
                </c:pt>
                <c:pt idx="162">
                  <c:v>0</c:v>
                </c:pt>
                <c:pt idx="163">
                  <c:v>0.40416198292954342</c:v>
                </c:pt>
                <c:pt idx="164">
                  <c:v>0</c:v>
                </c:pt>
                <c:pt idx="165">
                  <c:v>0.36469544881969829</c:v>
                </c:pt>
                <c:pt idx="166">
                  <c:v>0</c:v>
                </c:pt>
                <c:pt idx="167">
                  <c:v>0</c:v>
                </c:pt>
                <c:pt idx="168">
                  <c:v>0.30980845162711618</c:v>
                </c:pt>
                <c:pt idx="169">
                  <c:v>0</c:v>
                </c:pt>
                <c:pt idx="170">
                  <c:v>0</c:v>
                </c:pt>
                <c:pt idx="171">
                  <c:v>0.25983019923064327</c:v>
                </c:pt>
                <c:pt idx="172">
                  <c:v>0</c:v>
                </c:pt>
                <c:pt idx="173">
                  <c:v>0.23459733041105799</c:v>
                </c:pt>
                <c:pt idx="174">
                  <c:v>0</c:v>
                </c:pt>
                <c:pt idx="175">
                  <c:v>0</c:v>
                </c:pt>
                <c:pt idx="176">
                  <c:v>0.14506046963526165</c:v>
                </c:pt>
                <c:pt idx="177">
                  <c:v>0</c:v>
                </c:pt>
                <c:pt idx="178">
                  <c:v>0.10347227321768504</c:v>
                </c:pt>
                <c:pt idx="179">
                  <c:v>0</c:v>
                </c:pt>
                <c:pt idx="180">
                  <c:v>0</c:v>
                </c:pt>
                <c:pt idx="181">
                  <c:v>0.11378911038179754</c:v>
                </c:pt>
                <c:pt idx="182">
                  <c:v>0</c:v>
                </c:pt>
                <c:pt idx="183">
                  <c:v>9.0741169625658785E-2</c:v>
                </c:pt>
                <c:pt idx="184">
                  <c:v>0</c:v>
                </c:pt>
                <c:pt idx="185">
                  <c:v>0</c:v>
                </c:pt>
                <c:pt idx="186">
                  <c:v>7.0273567906185927E-2</c:v>
                </c:pt>
                <c:pt idx="187">
                  <c:v>0</c:v>
                </c:pt>
                <c:pt idx="188">
                  <c:v>0</c:v>
                </c:pt>
                <c:pt idx="189">
                  <c:v>3.7052211194649527E-2</c:v>
                </c:pt>
                <c:pt idx="190">
                  <c:v>0</c:v>
                </c:pt>
                <c:pt idx="191">
                  <c:v>2.2336822364444644E-2</c:v>
                </c:pt>
                <c:pt idx="192">
                  <c:v>0</c:v>
                </c:pt>
                <c:pt idx="193">
                  <c:v>0</c:v>
                </c:pt>
                <c:pt idx="194">
                  <c:v>1.7238675712163407E-2</c:v>
                </c:pt>
                <c:pt idx="195">
                  <c:v>0</c:v>
                </c:pt>
                <c:pt idx="196">
                  <c:v>1.1612881359761849E-2</c:v>
                </c:pt>
                <c:pt idx="197">
                  <c:v>0</c:v>
                </c:pt>
                <c:pt idx="198">
                  <c:v>0</c:v>
                </c:pt>
                <c:pt idx="199">
                  <c:v>7.79925549762471E-4</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2.0168078431372548E-2</c:v>
                </c:pt>
                <c:pt idx="2">
                  <c:v>4.0336156862745096E-2</c:v>
                </c:pt>
                <c:pt idx="3">
                  <c:v>6.0504235294117643E-2</c:v>
                </c:pt>
                <c:pt idx="4">
                  <c:v>8.0672313725490191E-2</c:v>
                </c:pt>
                <c:pt idx="5">
                  <c:v>0.10084039215686275</c:v>
                </c:pt>
                <c:pt idx="6">
                  <c:v>0.12100847058823529</c:v>
                </c:pt>
                <c:pt idx="7">
                  <c:v>0.14117654901960783</c:v>
                </c:pt>
                <c:pt idx="8">
                  <c:v>0.16134462745098038</c:v>
                </c:pt>
                <c:pt idx="9">
                  <c:v>0.18151270588235294</c:v>
                </c:pt>
                <c:pt idx="10">
                  <c:v>0.20168078431372549</c:v>
                </c:pt>
                <c:pt idx="11">
                  <c:v>0.22184886274509802</c:v>
                </c:pt>
                <c:pt idx="12">
                  <c:v>0.24201694117647057</c:v>
                </c:pt>
                <c:pt idx="13">
                  <c:v>0.26218501960784313</c:v>
                </c:pt>
                <c:pt idx="14">
                  <c:v>0.28235309803921566</c:v>
                </c:pt>
                <c:pt idx="15">
                  <c:v>0.30252117647058824</c:v>
                </c:pt>
                <c:pt idx="16">
                  <c:v>0.32268925490196076</c:v>
                </c:pt>
                <c:pt idx="17">
                  <c:v>0.34285733333333329</c:v>
                </c:pt>
                <c:pt idx="18">
                  <c:v>0.36302541176470587</c:v>
                </c:pt>
                <c:pt idx="19">
                  <c:v>0.3831934901960784</c:v>
                </c:pt>
                <c:pt idx="20">
                  <c:v>0.40336156862745098</c:v>
                </c:pt>
                <c:pt idx="21">
                  <c:v>0.42352964705882351</c:v>
                </c:pt>
                <c:pt idx="22">
                  <c:v>0.44369772549019604</c:v>
                </c:pt>
                <c:pt idx="23">
                  <c:v>0.46386580392156862</c:v>
                </c:pt>
                <c:pt idx="24">
                  <c:v>0.48403388235294115</c:v>
                </c:pt>
                <c:pt idx="25">
                  <c:v>0.50420196078431367</c:v>
                </c:pt>
                <c:pt idx="26">
                  <c:v>0.52437003921568626</c:v>
                </c:pt>
                <c:pt idx="27">
                  <c:v>0.54453811764705884</c:v>
                </c:pt>
                <c:pt idx="28">
                  <c:v>0.56470619607843131</c:v>
                </c:pt>
                <c:pt idx="29">
                  <c:v>0.58487427450980389</c:v>
                </c:pt>
                <c:pt idx="30">
                  <c:v>0.60504235294117648</c:v>
                </c:pt>
                <c:pt idx="31">
                  <c:v>0.62521043137254895</c:v>
                </c:pt>
                <c:pt idx="32">
                  <c:v>0.64537850980392153</c:v>
                </c:pt>
                <c:pt idx="33">
                  <c:v>0.66554658823529411</c:v>
                </c:pt>
                <c:pt idx="34">
                  <c:v>0.68571466666666658</c:v>
                </c:pt>
                <c:pt idx="35">
                  <c:v>0.70588274509803928</c:v>
                </c:pt>
                <c:pt idx="36">
                  <c:v>0.72605082352941175</c:v>
                </c:pt>
                <c:pt idx="37">
                  <c:v>0.74621890196078433</c:v>
                </c:pt>
                <c:pt idx="38">
                  <c:v>0.7663869803921568</c:v>
                </c:pt>
                <c:pt idx="39">
                  <c:v>0.78655505882352938</c:v>
                </c:pt>
                <c:pt idx="40">
                  <c:v>0.80672313725490197</c:v>
                </c:pt>
                <c:pt idx="41">
                  <c:v>0.82689121568627455</c:v>
                </c:pt>
                <c:pt idx="42">
                  <c:v>0.84705929411764702</c:v>
                </c:pt>
                <c:pt idx="43">
                  <c:v>0.8672273725490196</c:v>
                </c:pt>
                <c:pt idx="44">
                  <c:v>0.88739545098039208</c:v>
                </c:pt>
                <c:pt idx="45">
                  <c:v>0.90756352941176477</c:v>
                </c:pt>
                <c:pt idx="46">
                  <c:v>0.92773160784313724</c:v>
                </c:pt>
                <c:pt idx="47">
                  <c:v>0.94789968627450982</c:v>
                </c:pt>
                <c:pt idx="48">
                  <c:v>0.96806776470588229</c:v>
                </c:pt>
                <c:pt idx="49">
                  <c:v>0.98823584313725488</c:v>
                </c:pt>
                <c:pt idx="50">
                  <c:v>1.0084039215686273</c:v>
                </c:pt>
                <c:pt idx="51">
                  <c:v>1.028572</c:v>
                </c:pt>
                <c:pt idx="52">
                  <c:v>1.0487400784313725</c:v>
                </c:pt>
                <c:pt idx="53">
                  <c:v>1.0689081568627452</c:v>
                </c:pt>
                <c:pt idx="54">
                  <c:v>1.0890762352941177</c:v>
                </c:pt>
                <c:pt idx="55">
                  <c:v>1.1092443137254901</c:v>
                </c:pt>
                <c:pt idx="56">
                  <c:v>1.1294123921568626</c:v>
                </c:pt>
                <c:pt idx="57">
                  <c:v>1.1495804705882353</c:v>
                </c:pt>
                <c:pt idx="58">
                  <c:v>1.1697485490196078</c:v>
                </c:pt>
                <c:pt idx="59">
                  <c:v>1.1899166274509805</c:v>
                </c:pt>
                <c:pt idx="60">
                  <c:v>1.210084705882353</c:v>
                </c:pt>
                <c:pt idx="61">
                  <c:v>1.2302527843137254</c:v>
                </c:pt>
                <c:pt idx="62">
                  <c:v>1.2504208627450979</c:v>
                </c:pt>
                <c:pt idx="63">
                  <c:v>1.2705889411764706</c:v>
                </c:pt>
                <c:pt idx="64">
                  <c:v>1.2907570196078431</c:v>
                </c:pt>
                <c:pt idx="65">
                  <c:v>1.3109250980392155</c:v>
                </c:pt>
                <c:pt idx="66">
                  <c:v>1.3310931764705882</c:v>
                </c:pt>
                <c:pt idx="67">
                  <c:v>1.3512612549019607</c:v>
                </c:pt>
                <c:pt idx="68">
                  <c:v>1.3714293333333332</c:v>
                </c:pt>
                <c:pt idx="69">
                  <c:v>1.3915974117647056</c:v>
                </c:pt>
                <c:pt idx="70">
                  <c:v>1.4117654901960786</c:v>
                </c:pt>
                <c:pt idx="71">
                  <c:v>1.431933568627451</c:v>
                </c:pt>
                <c:pt idx="72">
                  <c:v>1.4521016470588235</c:v>
                </c:pt>
                <c:pt idx="73">
                  <c:v>1.472269725490196</c:v>
                </c:pt>
                <c:pt idx="74">
                  <c:v>1.4924378039215687</c:v>
                </c:pt>
                <c:pt idx="75">
                  <c:v>1.5126058823529411</c:v>
                </c:pt>
                <c:pt idx="76">
                  <c:v>1.5327739607843136</c:v>
                </c:pt>
                <c:pt idx="77">
                  <c:v>1.5529420392156861</c:v>
                </c:pt>
                <c:pt idx="78">
                  <c:v>1.5731101176470588</c:v>
                </c:pt>
                <c:pt idx="79">
                  <c:v>1.5932781960784312</c:v>
                </c:pt>
                <c:pt idx="80">
                  <c:v>1.6134462745098039</c:v>
                </c:pt>
                <c:pt idx="81">
                  <c:v>1.6336143529411764</c:v>
                </c:pt>
                <c:pt idx="82">
                  <c:v>1.6537824313725491</c:v>
                </c:pt>
                <c:pt idx="83">
                  <c:v>1.6739505098039216</c:v>
                </c:pt>
                <c:pt idx="84">
                  <c:v>1.694118588235294</c:v>
                </c:pt>
                <c:pt idx="85">
                  <c:v>1.7142866666666665</c:v>
                </c:pt>
                <c:pt idx="86">
                  <c:v>1.7344547450980392</c:v>
                </c:pt>
                <c:pt idx="87">
                  <c:v>1.7546228235294117</c:v>
                </c:pt>
                <c:pt idx="88">
                  <c:v>1.7747909019607842</c:v>
                </c:pt>
                <c:pt idx="89">
                  <c:v>1.7949589803921566</c:v>
                </c:pt>
                <c:pt idx="90">
                  <c:v>1.8151270588235295</c:v>
                </c:pt>
                <c:pt idx="91">
                  <c:v>1.835295137254902</c:v>
                </c:pt>
                <c:pt idx="92">
                  <c:v>1.8554632156862745</c:v>
                </c:pt>
                <c:pt idx="93">
                  <c:v>1.875631294117647</c:v>
                </c:pt>
                <c:pt idx="94">
                  <c:v>1.8957993725490196</c:v>
                </c:pt>
                <c:pt idx="95">
                  <c:v>1.9159674509803921</c:v>
                </c:pt>
                <c:pt idx="96">
                  <c:v>1.9361355294117646</c:v>
                </c:pt>
                <c:pt idx="97">
                  <c:v>1.9563036078431371</c:v>
                </c:pt>
                <c:pt idx="98">
                  <c:v>1.9764716862745098</c:v>
                </c:pt>
                <c:pt idx="99">
                  <c:v>1.9966397647058822</c:v>
                </c:pt>
                <c:pt idx="100">
                  <c:v>2.0168078431372547</c:v>
                </c:pt>
                <c:pt idx="101">
                  <c:v>2.0369759215686272</c:v>
                </c:pt>
                <c:pt idx="102">
                  <c:v>2.0571440000000001</c:v>
                </c:pt>
                <c:pt idx="103">
                  <c:v>2.0773120784313726</c:v>
                </c:pt>
                <c:pt idx="104">
                  <c:v>2.097480156862745</c:v>
                </c:pt>
                <c:pt idx="105">
                  <c:v>2.1176482352941175</c:v>
                </c:pt>
                <c:pt idx="106">
                  <c:v>2.1378163137254904</c:v>
                </c:pt>
                <c:pt idx="107">
                  <c:v>2.1579843921568629</c:v>
                </c:pt>
                <c:pt idx="108">
                  <c:v>2.1781524705882354</c:v>
                </c:pt>
                <c:pt idx="109">
                  <c:v>2.1983205490196078</c:v>
                </c:pt>
                <c:pt idx="110">
                  <c:v>2.2184886274509803</c:v>
                </c:pt>
                <c:pt idx="111">
                  <c:v>2.2386567058823528</c:v>
                </c:pt>
                <c:pt idx="112">
                  <c:v>2.2588247843137252</c:v>
                </c:pt>
                <c:pt idx="113">
                  <c:v>2.2789928627450977</c:v>
                </c:pt>
                <c:pt idx="114">
                  <c:v>2.2991609411764706</c:v>
                </c:pt>
                <c:pt idx="115">
                  <c:v>2.3193290196078431</c:v>
                </c:pt>
                <c:pt idx="116">
                  <c:v>2.3394970980392156</c:v>
                </c:pt>
                <c:pt idx="117">
                  <c:v>2.359665176470588</c:v>
                </c:pt>
                <c:pt idx="118">
                  <c:v>2.379833254901961</c:v>
                </c:pt>
                <c:pt idx="119">
                  <c:v>2.4000013333333334</c:v>
                </c:pt>
                <c:pt idx="120">
                  <c:v>2.4201694117647059</c:v>
                </c:pt>
                <c:pt idx="121">
                  <c:v>2.4403374901960784</c:v>
                </c:pt>
                <c:pt idx="122">
                  <c:v>2.4605055686274508</c:v>
                </c:pt>
                <c:pt idx="123">
                  <c:v>2.4806736470588233</c:v>
                </c:pt>
                <c:pt idx="124">
                  <c:v>2.5008417254901958</c:v>
                </c:pt>
                <c:pt idx="125">
                  <c:v>2.5210098039215683</c:v>
                </c:pt>
                <c:pt idx="126">
                  <c:v>2.5411778823529412</c:v>
                </c:pt>
                <c:pt idx="127">
                  <c:v>2.5613459607843136</c:v>
                </c:pt>
                <c:pt idx="128">
                  <c:v>2.5815140392156861</c:v>
                </c:pt>
                <c:pt idx="129">
                  <c:v>2.6016821176470586</c:v>
                </c:pt>
                <c:pt idx="130">
                  <c:v>2.6218501960784311</c:v>
                </c:pt>
                <c:pt idx="131">
                  <c:v>2.6420182745098035</c:v>
                </c:pt>
                <c:pt idx="132">
                  <c:v>2.6621863529411764</c:v>
                </c:pt>
                <c:pt idx="133">
                  <c:v>2.6823544313725489</c:v>
                </c:pt>
                <c:pt idx="134">
                  <c:v>2.7025225098039214</c:v>
                </c:pt>
                <c:pt idx="135">
                  <c:v>2.7226905882352939</c:v>
                </c:pt>
                <c:pt idx="136">
                  <c:v>2.7428586666666663</c:v>
                </c:pt>
                <c:pt idx="137">
                  <c:v>2.7630267450980388</c:v>
                </c:pt>
                <c:pt idx="138">
                  <c:v>2.7831948235294113</c:v>
                </c:pt>
                <c:pt idx="139">
                  <c:v>2.8033629019607837</c:v>
                </c:pt>
                <c:pt idx="140">
                  <c:v>2.8235309803921571</c:v>
                </c:pt>
                <c:pt idx="141">
                  <c:v>2.8436990588235296</c:v>
                </c:pt>
                <c:pt idx="142">
                  <c:v>2.8638671372549021</c:v>
                </c:pt>
                <c:pt idx="143">
                  <c:v>2.8840352156862745</c:v>
                </c:pt>
                <c:pt idx="144">
                  <c:v>2.904203294117647</c:v>
                </c:pt>
                <c:pt idx="145">
                  <c:v>2.9243713725490195</c:v>
                </c:pt>
                <c:pt idx="146">
                  <c:v>2.9445394509803919</c:v>
                </c:pt>
                <c:pt idx="147">
                  <c:v>2.9647075294117644</c:v>
                </c:pt>
                <c:pt idx="148">
                  <c:v>2.9848756078431373</c:v>
                </c:pt>
                <c:pt idx="149">
                  <c:v>3.0050436862745098</c:v>
                </c:pt>
                <c:pt idx="150">
                  <c:v>3.0252117647058823</c:v>
                </c:pt>
                <c:pt idx="151">
                  <c:v>3.0453798431372547</c:v>
                </c:pt>
                <c:pt idx="152">
                  <c:v>3.0655479215686272</c:v>
                </c:pt>
                <c:pt idx="153">
                  <c:v>3.0857159999999997</c:v>
                </c:pt>
                <c:pt idx="154">
                  <c:v>3.1058840784313722</c:v>
                </c:pt>
                <c:pt idx="155">
                  <c:v>3.1260521568627446</c:v>
                </c:pt>
                <c:pt idx="156">
                  <c:v>3.1462202352941175</c:v>
                </c:pt>
                <c:pt idx="157">
                  <c:v>3.16638831372549</c:v>
                </c:pt>
                <c:pt idx="158">
                  <c:v>3.1865563921568625</c:v>
                </c:pt>
                <c:pt idx="159">
                  <c:v>3.206724470588235</c:v>
                </c:pt>
                <c:pt idx="160">
                  <c:v>3.2268925490196079</c:v>
                </c:pt>
                <c:pt idx="161">
                  <c:v>3.2470606274509803</c:v>
                </c:pt>
                <c:pt idx="162">
                  <c:v>3.2672287058823528</c:v>
                </c:pt>
                <c:pt idx="163">
                  <c:v>3.2873967843137253</c:v>
                </c:pt>
                <c:pt idx="164">
                  <c:v>3.3075648627450982</c:v>
                </c:pt>
                <c:pt idx="165">
                  <c:v>3.3277329411764707</c:v>
                </c:pt>
                <c:pt idx="166">
                  <c:v>3.3479010196078431</c:v>
                </c:pt>
                <c:pt idx="167">
                  <c:v>3.3680690980392156</c:v>
                </c:pt>
                <c:pt idx="168">
                  <c:v>3.3882371764705881</c:v>
                </c:pt>
                <c:pt idx="169">
                  <c:v>3.4084052549019606</c:v>
                </c:pt>
                <c:pt idx="170">
                  <c:v>3.428573333333333</c:v>
                </c:pt>
                <c:pt idx="171">
                  <c:v>3.4487414117647055</c:v>
                </c:pt>
                <c:pt idx="172">
                  <c:v>3.4689094901960784</c:v>
                </c:pt>
                <c:pt idx="173">
                  <c:v>3.4890775686274509</c:v>
                </c:pt>
                <c:pt idx="174">
                  <c:v>3.5092456470588234</c:v>
                </c:pt>
                <c:pt idx="175">
                  <c:v>3.5294137254901958</c:v>
                </c:pt>
                <c:pt idx="176">
                  <c:v>3.5495818039215683</c:v>
                </c:pt>
                <c:pt idx="177">
                  <c:v>3.5697498823529408</c:v>
                </c:pt>
                <c:pt idx="178">
                  <c:v>3.5899179607843132</c:v>
                </c:pt>
                <c:pt idx="179">
                  <c:v>3.6100860392156857</c:v>
                </c:pt>
                <c:pt idx="180">
                  <c:v>3.6302541176470591</c:v>
                </c:pt>
                <c:pt idx="181">
                  <c:v>3.6504221960784315</c:v>
                </c:pt>
                <c:pt idx="182">
                  <c:v>3.670590274509804</c:v>
                </c:pt>
                <c:pt idx="183">
                  <c:v>3.6907583529411765</c:v>
                </c:pt>
                <c:pt idx="184">
                  <c:v>3.710926431372549</c:v>
                </c:pt>
                <c:pt idx="185">
                  <c:v>3.7310945098039214</c:v>
                </c:pt>
                <c:pt idx="186">
                  <c:v>3.7512625882352939</c:v>
                </c:pt>
                <c:pt idx="187">
                  <c:v>3.7714306666666664</c:v>
                </c:pt>
                <c:pt idx="188">
                  <c:v>3.7915987450980393</c:v>
                </c:pt>
                <c:pt idx="189">
                  <c:v>3.8117668235294118</c:v>
                </c:pt>
                <c:pt idx="190">
                  <c:v>3.8319349019607842</c:v>
                </c:pt>
                <c:pt idx="191">
                  <c:v>3.8521029803921567</c:v>
                </c:pt>
                <c:pt idx="192">
                  <c:v>3.8722710588235292</c:v>
                </c:pt>
                <c:pt idx="193">
                  <c:v>3.8924391372549016</c:v>
                </c:pt>
                <c:pt idx="194">
                  <c:v>3.9126072156862741</c:v>
                </c:pt>
                <c:pt idx="195">
                  <c:v>3.9327752941176466</c:v>
                </c:pt>
                <c:pt idx="196">
                  <c:v>3.9529433725490195</c:v>
                </c:pt>
                <c:pt idx="197">
                  <c:v>3.973111450980392</c:v>
                </c:pt>
                <c:pt idx="198">
                  <c:v>3.9932795294117645</c:v>
                </c:pt>
                <c:pt idx="199">
                  <c:v>4.0134476078431369</c:v>
                </c:pt>
                <c:pt idx="200">
                  <c:v>4.0336156862745094</c:v>
                </c:pt>
                <c:pt idx="201">
                  <c:v>4.0537837647058819</c:v>
                </c:pt>
                <c:pt idx="202">
                  <c:v>4.0739518431372543</c:v>
                </c:pt>
                <c:pt idx="203">
                  <c:v>4.0941199215686268</c:v>
                </c:pt>
                <c:pt idx="204">
                  <c:v>4.1142880000000002</c:v>
                </c:pt>
                <c:pt idx="205">
                  <c:v>4.1344560784313726</c:v>
                </c:pt>
                <c:pt idx="206">
                  <c:v>4.1546241568627451</c:v>
                </c:pt>
                <c:pt idx="207">
                  <c:v>4.1747922352941176</c:v>
                </c:pt>
                <c:pt idx="208">
                  <c:v>4.1949603137254901</c:v>
                </c:pt>
                <c:pt idx="209">
                  <c:v>4.2151283921568625</c:v>
                </c:pt>
                <c:pt idx="210">
                  <c:v>4.235296470588235</c:v>
                </c:pt>
                <c:pt idx="211">
                  <c:v>4.2554645490196075</c:v>
                </c:pt>
                <c:pt idx="212">
                  <c:v>4.2756326274509808</c:v>
                </c:pt>
                <c:pt idx="213">
                  <c:v>4.2958007058823533</c:v>
                </c:pt>
                <c:pt idx="214">
                  <c:v>4.3159687843137258</c:v>
                </c:pt>
                <c:pt idx="215">
                  <c:v>4.3361368627450982</c:v>
                </c:pt>
                <c:pt idx="216">
                  <c:v>4.3563049411764707</c:v>
                </c:pt>
                <c:pt idx="217">
                  <c:v>4.3764730196078432</c:v>
                </c:pt>
                <c:pt idx="218">
                  <c:v>4.3966410980392157</c:v>
                </c:pt>
                <c:pt idx="219">
                  <c:v>4.4168091764705881</c:v>
                </c:pt>
                <c:pt idx="220">
                  <c:v>4.4369772549019606</c:v>
                </c:pt>
                <c:pt idx="221">
                  <c:v>4.4571453333333331</c:v>
                </c:pt>
                <c:pt idx="222">
                  <c:v>4.4773134117647055</c:v>
                </c:pt>
                <c:pt idx="223">
                  <c:v>4.497481490196078</c:v>
                </c:pt>
                <c:pt idx="224">
                  <c:v>4.5176495686274505</c:v>
                </c:pt>
                <c:pt idx="225">
                  <c:v>4.537817647058823</c:v>
                </c:pt>
                <c:pt idx="226">
                  <c:v>4.5579857254901954</c:v>
                </c:pt>
                <c:pt idx="227">
                  <c:v>4.5781538039215679</c:v>
                </c:pt>
                <c:pt idx="228">
                  <c:v>4.5983218823529413</c:v>
                </c:pt>
                <c:pt idx="229">
                  <c:v>4.6184899607843137</c:v>
                </c:pt>
                <c:pt idx="230">
                  <c:v>4.6386580392156862</c:v>
                </c:pt>
                <c:pt idx="231">
                  <c:v>4.6588261176470587</c:v>
                </c:pt>
                <c:pt idx="232">
                  <c:v>4.6789941960784311</c:v>
                </c:pt>
                <c:pt idx="233">
                  <c:v>4.6991622745098036</c:v>
                </c:pt>
                <c:pt idx="234">
                  <c:v>4.7193303529411761</c:v>
                </c:pt>
                <c:pt idx="235">
                  <c:v>4.7394984313725486</c:v>
                </c:pt>
                <c:pt idx="236">
                  <c:v>4.7596665098039219</c:v>
                </c:pt>
                <c:pt idx="237">
                  <c:v>4.7798345882352944</c:v>
                </c:pt>
                <c:pt idx="238">
                  <c:v>4.8000026666666669</c:v>
                </c:pt>
                <c:pt idx="239">
                  <c:v>4.8201707450980393</c:v>
                </c:pt>
                <c:pt idx="240">
                  <c:v>4.8403388235294118</c:v>
                </c:pt>
                <c:pt idx="241">
                  <c:v>4.8605069019607843</c:v>
                </c:pt>
                <c:pt idx="242">
                  <c:v>4.8806749803921567</c:v>
                </c:pt>
                <c:pt idx="243">
                  <c:v>4.9008430588235292</c:v>
                </c:pt>
                <c:pt idx="244">
                  <c:v>4.9210111372549017</c:v>
                </c:pt>
                <c:pt idx="245">
                  <c:v>4.9411792156862742</c:v>
                </c:pt>
                <c:pt idx="246">
                  <c:v>4.9613472941176466</c:v>
                </c:pt>
                <c:pt idx="247">
                  <c:v>4.9815153725490191</c:v>
                </c:pt>
                <c:pt idx="248">
                  <c:v>5.0016834509803916</c:v>
                </c:pt>
                <c:pt idx="249">
                  <c:v>5.021851529411764</c:v>
                </c:pt>
                <c:pt idx="250">
                  <c:v>5.0420196078431365</c:v>
                </c:pt>
                <c:pt idx="251">
                  <c:v>5.062187686274509</c:v>
                </c:pt>
                <c:pt idx="252">
                  <c:v>5.0823557647058824</c:v>
                </c:pt>
                <c:pt idx="253">
                  <c:v>5.1025238431372548</c:v>
                </c:pt>
                <c:pt idx="254">
                  <c:v>5.1226919215686273</c:v>
                </c:pt>
                <c:pt idx="255">
                  <c:v>5.1428599999999998</c:v>
                </c:pt>
              </c:numCache>
            </c:numRef>
          </c:xVal>
          <c:yVal>
            <c:numRef>
              <c:f>info!$E$2:$E$257</c:f>
              <c:numCache>
                <c:formatCode>0.00</c:formatCode>
                <c:ptCount val="256"/>
                <c:pt idx="0">
                  <c:v>1.191292122966256E-5</c:v>
                </c:pt>
                <c:pt idx="1">
                  <c:v>1.4940179607432376E-5</c:v>
                </c:pt>
                <c:pt idx="2">
                  <c:v>1.8693761689256568E-5</c:v>
                </c:pt>
                <c:pt idx="3">
                  <c:v>2.333677937817237E-5</c:v>
                </c:pt>
                <c:pt idx="4">
                  <c:v>2.9066214495831113E-5</c:v>
                </c:pt>
                <c:pt idx="5">
                  <c:v>3.6119303150132165E-5</c:v>
                </c:pt>
                <c:pt idx="6">
                  <c:v>4.478097929398997E-5</c:v>
                </c:pt>
                <c:pt idx="7">
                  <c:v>5.5392522870252521E-5</c:v>
                </c:pt>
                <c:pt idx="8">
                  <c:v>6.8361571811900013E-5</c:v>
                </c:pt>
                <c:pt idx="9">
                  <c:v>8.4173671146829554E-5</c:v>
                </c:pt>
                <c:pt idx="10">
                  <c:v>1.0340554624721653E-4</c:v>
                </c:pt>
                <c:pt idx="11">
                  <c:v>1.2674030050316285E-4</c:v>
                </c:pt>
                <c:pt idx="12">
                  <c:v>1.5498474995624686E-4</c:v>
                </c:pt>
                <c:pt idx="13">
                  <c:v>1.8908911819161115E-4</c:v>
                </c:pt>
                <c:pt idx="14">
                  <c:v>2.3016932346884937E-4</c:v>
                </c:pt>
                <c:pt idx="15">
                  <c:v>2.795320960021841E-4</c:v>
                </c:pt>
                <c:pt idx="16">
                  <c:v>3.3870316572822795E-4</c:v>
                </c:pt>
                <c:pt idx="17">
                  <c:v>4.0945875899548004E-4</c:v>
                </c:pt>
                <c:pt idx="18">
                  <c:v>4.938606354716415E-4</c:v>
                </c:pt>
                <c:pt idx="19">
                  <c:v>5.9429488322733631E-4</c:v>
                </c:pt>
                <c:pt idx="20">
                  <c:v>7.1351466940222359E-4</c:v>
                </c:pt>
                <c:pt idx="21">
                  <c:v>8.5468711504333838E-4</c:v>
                </c:pt>
                <c:pt idx="22">
                  <c:v>1.0214444245667843E-3</c:v>
                </c:pt>
                <c:pt idx="23">
                  <c:v>1.217939351789783E-3</c:v>
                </c:pt>
                <c:pt idx="24">
                  <c:v>1.4489050246170687E-3</c:v>
                </c:pt>
                <c:pt idx="25">
                  <c:v>1.7197190783349813E-3</c:v>
                </c:pt>
                <c:pt idx="26">
                  <c:v>2.0364719622887489E-3</c:v>
                </c:pt>
                <c:pt idx="27">
                  <c:v>2.4060391858874352E-3</c:v>
                </c:pt>
                <c:pt idx="28">
                  <c:v>2.8361571570159885E-3</c:v>
                </c:pt>
                <c:pt idx="29">
                  <c:v>3.3355021389325952E-3</c:v>
                </c:pt>
                <c:pt idx="30">
                  <c:v>3.9137717108221814E-3</c:v>
                </c:pt>
                <c:pt idx="31">
                  <c:v>4.5817679629833793E-3</c:v>
                </c:pt>
                <c:pt idx="32">
                  <c:v>5.3514814912082112E-3</c:v>
                </c:pt>
                <c:pt idx="33">
                  <c:v>6.2361750778256436E-3</c:v>
                </c:pt>
                <c:pt idx="34">
                  <c:v>7.250465761216256E-3</c:v>
                </c:pt>
                <c:pt idx="35">
                  <c:v>8.4104038040318345E-3</c:v>
                </c:pt>
                <c:pt idx="36">
                  <c:v>9.7335468761392298E-3</c:v>
                </c:pt>
                <c:pt idx="37">
                  <c:v>1.1239027575334848E-2</c:v>
                </c:pt>
                <c:pt idx="38">
                  <c:v>1.2947612221634151E-2</c:v>
                </c:pt>
                <c:pt idx="39">
                  <c:v>1.4881748684509184E-2</c:v>
                </c:pt>
                <c:pt idx="40">
                  <c:v>1.7065600842449787E-2</c:v>
                </c:pt>
                <c:pt idx="41">
                  <c:v>1.9525067136761595E-2</c:v>
                </c:pt>
                <c:pt idx="42">
                  <c:v>2.2287780573076701E-2</c:v>
                </c:pt>
                <c:pt idx="43">
                  <c:v>2.53830874514018E-2</c:v>
                </c:pt>
                <c:pt idx="44">
                  <c:v>2.8842002075555404E-2</c:v>
                </c:pt>
                <c:pt idx="45">
                  <c:v>3.2697134712408843E-2</c:v>
                </c:pt>
                <c:pt idx="46">
                  <c:v>3.6982590147069255E-2</c:v>
                </c:pt>
                <c:pt idx="47">
                  <c:v>4.173383431823019E-2</c:v>
                </c:pt>
                <c:pt idx="48">
                  <c:v>4.6987526723887472E-2</c:v>
                </c:pt>
                <c:pt idx="49">
                  <c:v>5.2781316566108467E-2</c:v>
                </c:pt>
                <c:pt idx="50">
                  <c:v>5.915360095802899E-2</c:v>
                </c:pt>
                <c:pt idx="51">
                  <c:v>6.6143243948821484E-2</c:v>
                </c:pt>
                <c:pt idx="52">
                  <c:v>7.3789255633479309E-2</c:v>
                </c:pt>
                <c:pt idx="53">
                  <c:v>8.2130431202520351E-2</c:v>
                </c:pt>
                <c:pt idx="54">
                  <c:v>9.1204950448671038E-2</c:v>
                </c:pt>
                <c:pt idx="55">
                  <c:v>0.10104993897764442</c:v>
                </c:pt>
                <c:pt idx="56">
                  <c:v>0.111700993160312</c:v>
                </c:pt>
                <c:pt idx="57">
                  <c:v>0.12319167170358619</c:v>
                </c:pt>
                <c:pt idx="58">
                  <c:v>0.13555295759450761</c:v>
                </c:pt>
                <c:pt idx="59">
                  <c:v>0.14881269507139558</c:v>
                </c:pt>
                <c:pt idx="60">
                  <c:v>0.16299500718034865</c:v>
                </c:pt>
                <c:pt idx="61">
                  <c:v>0.17811970036586611</c:v>
                </c:pt>
                <c:pt idx="62">
                  <c:v>0.19420166340020426</c:v>
                </c:pt>
                <c:pt idx="63">
                  <c:v>0.2112502687554291</c:v>
                </c:pt>
                <c:pt idx="64">
                  <c:v>0.22926878524227048</c:v>
                </c:pt>
                <c:pt idx="65">
                  <c:v>0.24825381135790819</c:v>
                </c:pt>
                <c:pt idx="66">
                  <c:v>0.26819473927807858</c:v>
                </c:pt>
                <c:pt idx="67">
                  <c:v>0.28907325977571968</c:v>
                </c:pt>
                <c:pt idx="68">
                  <c:v>0.31086291852867842</c:v>
                </c:pt>
                <c:pt idx="69">
                  <c:v>0.33352873427492413</c:v>
                </c:pt>
                <c:pt idx="70">
                  <c:v>0.35702688907037211</c:v>
                </c:pt>
                <c:pt idx="71">
                  <c:v>0.38130450049037978</c:v>
                </c:pt>
                <c:pt idx="72">
                  <c:v>0.4062994849840264</c:v>
                </c:pt>
                <c:pt idx="73">
                  <c:v>0.43194052073770101</c:v>
                </c:pt>
                <c:pt idx="74">
                  <c:v>0.45814711733377472</c:v>
                </c:pt>
                <c:pt idx="75">
                  <c:v>0.48482979820884536</c:v>
                </c:pt>
                <c:pt idx="76">
                  <c:v>0.51189040043748579</c:v>
                </c:pt>
                <c:pt idx="77">
                  <c:v>0.53922249471027794</c:v>
                </c:pt>
                <c:pt idx="78">
                  <c:v>0.56671192656333635</c:v>
                </c:pt>
                <c:pt idx="79">
                  <c:v>0.59423747797967419</c:v>
                </c:pt>
                <c:pt idx="80">
                  <c:v>0.62167164645454853</c:v>
                </c:pt>
                <c:pt idx="81">
                  <c:v>0.64888153653516401</c:v>
                </c:pt>
                <c:pt idx="82">
                  <c:v>0.67572985675105546</c:v>
                </c:pt>
                <c:pt idx="83">
                  <c:v>0.70207601278855236</c:v>
                </c:pt>
                <c:pt idx="84">
                  <c:v>0.72777728577599043</c:v>
                </c:pt>
                <c:pt idx="85">
                  <c:v>0.7526900826808709</c:v>
                </c:pt>
                <c:pt idx="86">
                  <c:v>0.77667124412044808</c:v>
                </c:pt>
                <c:pt idx="87">
                  <c:v>0.79957939339547857</c:v>
                </c:pt>
                <c:pt idx="88">
                  <c:v>0.82127630931227968</c:v>
                </c:pt>
                <c:pt idx="89">
                  <c:v>0.84162830439557335</c:v>
                </c:pt>
                <c:pt idx="90">
                  <c:v>0.86050758944331751</c:v>
                </c:pt>
                <c:pt idx="91">
                  <c:v>0.87779360505794557</c:v>
                </c:pt>
                <c:pt idx="92">
                  <c:v>0.89337430082225344</c:v>
                </c:pt>
                <c:pt idx="93">
                  <c:v>0.90714734318093493</c:v>
                </c:pt>
                <c:pt idx="94">
                  <c:v>0.91902123384078616</c:v>
                </c:pt>
                <c:pt idx="95">
                  <c:v>0.92891632160583593</c:v>
                </c:pt>
                <c:pt idx="96">
                  <c:v>0.93676569200184512</c:v>
                </c:pt>
                <c:pt idx="97">
                  <c:v>0.94251592079342972</c:v>
                </c:pt>
                <c:pt idx="98">
                  <c:v>0.94612767952473009</c:v>
                </c:pt>
                <c:pt idx="99">
                  <c:v>0.9475761834823383</c:v>
                </c:pt>
                <c:pt idx="100">
                  <c:v>0.94685147494259503</c:v>
                </c:pt>
                <c:pt idx="101">
                  <c:v>0.94395853717486522</c:v>
                </c:pt>
                <c:pt idx="102">
                  <c:v>0.93891723737491739</c:v>
                </c:pt>
                <c:pt idx="103">
                  <c:v>0.93176209944261679</c:v>
                </c:pt>
                <c:pt idx="104">
                  <c:v>0.92254191023941323</c:v>
                </c:pt>
                <c:pt idx="105">
                  <c:v>0.91131916560764392</c:v>
                </c:pt>
                <c:pt idx="106">
                  <c:v>0.89816936495144584</c:v>
                </c:pt>
                <c:pt idx="107">
                  <c:v>0.88318016551727296</c:v>
                </c:pt>
                <c:pt idx="108">
                  <c:v>0.86645040962429209</c:v>
                </c:pt>
                <c:pt idx="109">
                  <c:v>0.84808903994056195</c:v>
                </c:pt>
                <c:pt idx="110">
                  <c:v>0.82821391944566947</c:v>
                </c:pt>
                <c:pt idx="111">
                  <c:v>0.80695057393756442</c:v>
                </c:pt>
                <c:pt idx="112">
                  <c:v>0.78443087581168625</c:v>
                </c:pt>
                <c:pt idx="113">
                  <c:v>0.760791688353325</c:v>
                </c:pt>
                <c:pt idx="114">
                  <c:v>0.73617348993705223</c:v>
                </c:pt>
                <c:pt idx="115">
                  <c:v>0.71071899732568888</c:v>
                </c:pt>
                <c:pt idx="116">
                  <c:v>0.6845718067192168</c:v>
                </c:pt>
                <c:pt idx="117">
                  <c:v>0.65787507034217718</c:v>
                </c:pt>
                <c:pt idx="118">
                  <c:v>0.63077022520380555</c:v>
                </c:pt>
                <c:pt idx="119">
                  <c:v>0.60339578925164195</c:v>
                </c:pt>
                <c:pt idx="120">
                  <c:v>0.57588623850432952</c:v>
                </c:pt>
                <c:pt idx="121">
                  <c:v>0.54837097693427206</c:v>
                </c:pt>
                <c:pt idx="122">
                  <c:v>0.52097340891945343</c:v>
                </c:pt>
                <c:pt idx="123">
                  <c:v>0.49381012204118124</c:v>
                </c:pt>
                <c:pt idx="124">
                  <c:v>0.46699018591590202</c:v>
                </c:pt>
                <c:pt idx="125">
                  <c:v>0.44061457065867038</c:v>
                </c:pt>
                <c:pt idx="126">
                  <c:v>0.41477568652540359</c:v>
                </c:pt>
                <c:pt idx="127">
                  <c:v>0.38955704430980026</c:v>
                </c:pt>
                <c:pt idx="128">
                  <c:v>0.36503303421396538</c:v>
                </c:pt>
                <c:pt idx="129">
                  <c:v>0.34126881920027402</c:v>
                </c:pt>
                <c:pt idx="130">
                  <c:v>0.31832033729155262</c:v>
                </c:pt>
                <c:pt idx="131">
                  <c:v>0.29623440593791966</c:v>
                </c:pt>
                <c:pt idx="132">
                  <c:v>0.27504892042658291</c:v>
                </c:pt>
                <c:pt idx="133">
                  <c:v>0.25479313738508785</c:v>
                </c:pt>
                <c:pt idx="134">
                  <c:v>0.23548803372309199</c:v>
                </c:pt>
                <c:pt idx="135">
                  <c:v>0.21714673087168279</c:v>
                </c:pt>
                <c:pt idx="136">
                  <c:v>0.19977497390676555</c:v>
                </c:pt>
                <c:pt idx="137">
                  <c:v>0.18337165507407624</c:v>
                </c:pt>
                <c:pt idx="138">
                  <c:v>0.16792937135408512</c:v>
                </c:pt>
                <c:pt idx="139">
                  <c:v>0.15343500599853141</c:v>
                </c:pt>
                <c:pt idx="140">
                  <c:v>0.13987032441713812</c:v>
                </c:pt>
                <c:pt idx="141">
                  <c:v>0.12721257537198913</c:v>
                </c:pt>
                <c:pt idx="142">
                  <c:v>0.11543508912570156</c:v>
                </c:pt>
                <c:pt idx="143">
                  <c:v>0.10450786496504033</c:v>
                </c:pt>
                <c:pt idx="144">
                  <c:v>9.4398141361106774E-2</c:v>
                </c:pt>
                <c:pt idx="145">
                  <c:v>8.507094290854525E-2</c:v>
                </c:pt>
                <c:pt idx="146">
                  <c:v>7.6489599088191612E-2</c:v>
                </c:pt>
                <c:pt idx="147">
                  <c:v>6.8616230800645536E-2</c:v>
                </c:pt>
                <c:pt idx="148">
                  <c:v>6.1412201504587802E-2</c:v>
                </c:pt>
                <c:pt idx="149">
                  <c:v>5.4838530647586481E-2</c:v>
                </c:pt>
                <c:pt idx="150">
                  <c:v>4.8856267885193608E-2</c:v>
                </c:pt>
                <c:pt idx="151">
                  <c:v>4.3426827335218944E-2</c:v>
                </c:pt>
                <c:pt idx="152">
                  <c:v>3.8512281799456413E-2</c:v>
                </c:pt>
                <c:pt idx="153">
                  <c:v>3.4075617498441221E-2</c:v>
                </c:pt>
                <c:pt idx="154">
                  <c:v>3.0080950401878831E-2</c:v>
                </c:pt>
                <c:pt idx="155">
                  <c:v>2.6493705696163487E-2</c:v>
                </c:pt>
                <c:pt idx="156">
                  <c:v>2.3280762310750536E-2</c:v>
                </c:pt>
                <c:pt idx="157">
                  <c:v>2.0410564728639759E-2</c:v>
                </c:pt>
                <c:pt idx="158">
                  <c:v>1.7853204535900308E-2</c:v>
                </c:pt>
                <c:pt idx="159">
                  <c:v>1.5580474325302582E-2</c:v>
                </c:pt>
                <c:pt idx="160">
                  <c:v>1.3565896664964737E-2</c:v>
                </c:pt>
                <c:pt idx="161">
                  <c:v>1.178473088048136E-2</c:v>
                </c:pt>
                <c:pt idx="162">
                  <c:v>1.0213960384778011E-2</c:v>
                </c:pt>
                <c:pt idx="163">
                  <c:v>8.8322632307411119E-3</c:v>
                </c:pt>
                <c:pt idx="164">
                  <c:v>7.6199684643964939E-3</c:v>
                </c:pt>
                <c:pt idx="165">
                  <c:v>6.5590007278842075E-3</c:v>
                </c:pt>
                <c:pt idx="166">
                  <c:v>5.6328154082889905E-3</c:v>
                </c:pt>
                <c:pt idx="167">
                  <c:v>4.8263264567810406E-3</c:v>
                </c:pt>
                <c:pt idx="168">
                  <c:v>4.1258288182898419E-3</c:v>
                </c:pt>
                <c:pt idx="169">
                  <c:v>3.5189172203418983E-3</c:v>
                </c:pt>
                <c:pt idx="170">
                  <c:v>2.9944028754307155E-3</c:v>
                </c:pt>
                <c:pt idx="171">
                  <c:v>2.5422294584411904E-3</c:v>
                </c:pt>
                <c:pt idx="172">
                  <c:v>2.153389532691325E-3</c:v>
                </c:pt>
                <c:pt idx="173">
                  <c:v>1.8198424179484492E-3</c:v>
                </c:pt>
                <c:pt idx="174">
                  <c:v>1.534434323605171E-3</c:v>
                </c:pt>
                <c:pt idx="175">
                  <c:v>1.2908214117918022E-3</c:v>
                </c:pt>
                <c:pt idx="176">
                  <c:v>1.0833963097778871E-3</c:v>
                </c:pt>
                <c:pt idx="177">
                  <c:v>9.0721845933667872E-4</c:v>
                </c:pt>
                <c:pt idx="178">
                  <c:v>7.5794857316694114E-4</c:v>
                </c:pt>
                <c:pt idx="179">
                  <c:v>6.3178736498874656E-4</c:v>
                </c:pt>
                <c:pt idx="180">
                  <c:v>5.2541863025961841E-4</c:v>
                </c:pt>
                <c:pt idx="181">
                  <c:v>4.3595667805834947E-4</c:v>
                </c:pt>
                <c:pt idx="182">
                  <c:v>3.6089805082819399E-4</c:v>
                </c:pt>
                <c:pt idx="183">
                  <c:v>2.9807741648923302E-4</c:v>
                </c:pt>
                <c:pt idx="184">
                  <c:v>2.4562747595090998E-4</c:v>
                </c:pt>
                <c:pt idx="185">
                  <c:v>2.0194269725066612E-4</c:v>
                </c:pt>
                <c:pt idx="186">
                  <c:v>1.6564666435585666E-4</c:v>
                </c:pt>
                <c:pt idx="187">
                  <c:v>1.3556281303926185E-4</c:v>
                </c:pt>
                <c:pt idx="188">
                  <c:v>1.1068831714468403E-4</c:v>
                </c:pt>
                <c:pt idx="189">
                  <c:v>9.0170885014486974E-5</c:v>
                </c:pt>
                <c:pt idx="190">
                  <c:v>7.3288226931102199E-5</c:v>
                </c:pt>
                <c:pt idx="191">
                  <c:v>5.9429959275077893E-5</c:v>
                </c:pt>
                <c:pt idx="192">
                  <c:v>4.8081718945478715E-5</c:v>
                </c:pt>
                <c:pt idx="193">
                  <c:v>3.8811271727301106E-5</c:v>
                </c:pt>
                <c:pt idx="194">
                  <c:v>3.1256410109416391E-5</c:v>
                </c:pt>
                <c:pt idx="195">
                  <c:v>2.511444902020972E-5</c:v>
                </c:pt>
                <c:pt idx="196">
                  <c:v>2.0133141598751704E-5</c:v>
                </c:pt>
                <c:pt idx="197">
                  <c:v>1.6102851072334764E-5</c:v>
                </c:pt>
                <c:pt idx="198">
                  <c:v>1.2849828749675001E-5</c:v>
                </c:pt>
                <c:pt idx="199">
                  <c:v>1.0230461808040232E-5</c:v>
                </c:pt>
                <c:pt idx="200">
                  <c:v>8.1263677525671832E-6</c:v>
                </c:pt>
                <c:pt idx="201">
                  <c:v>6.4402250067672865E-6</c:v>
                </c:pt>
                <c:pt idx="202">
                  <c:v>5.0922409470848834E-6</c:v>
                </c:pt>
                <c:pt idx="203">
                  <c:v>4.0171697503443943E-6</c:v>
                </c:pt>
                <c:pt idx="204">
                  <c:v>3.1618026407490717E-6</c:v>
                </c:pt>
                <c:pt idx="205">
                  <c:v>2.4828624878973551E-6</c:v>
                </c:pt>
                <c:pt idx="206">
                  <c:v>1.9452432246672033E-6</c:v>
                </c:pt>
                <c:pt idx="207">
                  <c:v>1.520542245490824E-6</c:v>
                </c:pt>
                <c:pt idx="208">
                  <c:v>1.1858408454296547E-6</c:v>
                </c:pt>
                <c:pt idx="209">
                  <c:v>9.2269391138717443E-7</c:v>
                </c:pt>
                <c:pt idx="210">
                  <c:v>7.1629552761055448E-7</c:v>
                </c:pt>
                <c:pt idx="211">
                  <c:v>5.5479196082760203E-7</c:v>
                </c:pt>
                <c:pt idx="212">
                  <c:v>4.2871770011688611E-7</c:v>
                </c:pt>
                <c:pt idx="213">
                  <c:v>3.3053389719989245E-7</c:v>
                </c:pt>
                <c:pt idx="214">
                  <c:v>2.5425173743320811E-7</c:v>
                </c:pt>
                <c:pt idx="215">
                  <c:v>1.9512602147079035E-7</c:v>
                </c:pt>
                <c:pt idx="216">
                  <c:v>1.4940660073539121E-7</c:v>
                </c:pt>
                <c:pt idx="217">
                  <c:v>1.1413733167550747E-7</c:v>
                </c:pt>
                <c:pt idx="218">
                  <c:v>8.6993936018692056E-8</c:v>
                </c:pt>
                <c:pt idx="219">
                  <c:v>6.6153615004093728E-8</c:v>
                </c:pt>
                <c:pt idx="220">
                  <c:v>5.0190499423978323E-8</c:v>
                </c:pt>
                <c:pt idx="221">
                  <c:v>3.7992055237742397E-8</c:v>
                </c:pt>
                <c:pt idx="222">
                  <c:v>2.8692434172591942E-8</c:v>
                </c:pt>
                <c:pt idx="223">
                  <c:v>2.1619484532184675E-8</c:v>
                </c:pt>
                <c:pt idx="224">
                  <c:v>1.6252740869344486E-8</c:v>
                </c:pt>
                <c:pt idx="225">
                  <c:v>1.2190210984995785E-8</c:v>
                </c:pt>
                <c:pt idx="226">
                  <c:v>9.1221911562815958E-9</c:v>
                </c:pt>
                <c:pt idx="227">
                  <c:v>6.8106796031672367E-9</c:v>
                </c:pt>
                <c:pt idx="228">
                  <c:v>5.0732360127152931E-9</c:v>
                </c:pt>
                <c:pt idx="229">
                  <c:v>3.770361727540356E-9</c:v>
                </c:pt>
                <c:pt idx="230">
                  <c:v>2.7956596935499659E-9</c:v>
                </c:pt>
                <c:pt idx="231">
                  <c:v>2.0681828233233945E-9</c:v>
                </c:pt>
                <c:pt idx="232">
                  <c:v>1.5265002643910119E-9</c:v>
                </c:pt>
                <c:pt idx="233">
                  <c:v>1.1241083554261154E-9</c:v>
                </c:pt>
                <c:pt idx="234">
                  <c:v>8.2589113230578715E-10</c:v>
                </c:pt>
                <c:pt idx="235">
                  <c:v>6.0539769812091261E-10</c:v>
                </c:pt>
                <c:pt idx="236">
                  <c:v>4.4275356083993024E-10</c:v>
                </c:pt>
                <c:pt idx="237">
                  <c:v>3.2306260833492944E-10</c:v>
                </c:pt>
                <c:pt idx="238">
                  <c:v>2.3518773126338884E-10</c:v>
                </c:pt>
                <c:pt idx="239">
                  <c:v>1.7082285080261768E-10</c:v>
                </c:pt>
                <c:pt idx="240">
                  <c:v>1.2378858628474728E-10</c:v>
                </c:pt>
                <c:pt idx="241">
                  <c:v>8.9499081027042842E-11</c:v>
                </c:pt>
                <c:pt idx="242">
                  <c:v>6.4559459237462692E-11</c:v>
                </c:pt>
                <c:pt idx="243">
                  <c:v>4.6462708936411292E-11</c:v>
                </c:pt>
                <c:pt idx="244">
                  <c:v>3.3362032818903293E-11</c:v>
                </c:pt>
                <c:pt idx="245">
                  <c:v>2.3900325657290558E-11</c:v>
                </c:pt>
                <c:pt idx="246">
                  <c:v>1.708277681533686E-11</c:v>
                </c:pt>
                <c:pt idx="247">
                  <c:v>1.218193983921748E-11</c:v>
                </c:pt>
                <c:pt idx="248">
                  <c:v>8.6671790600164893E-12</c:v>
                </c:pt>
                <c:pt idx="249">
                  <c:v>6.1523696724013578E-12</c:v>
                </c:pt>
                <c:pt idx="250">
                  <c:v>4.3572292608859739E-12</c:v>
                </c:pt>
                <c:pt idx="251">
                  <c:v>3.078801825275979E-12</c:v>
                </c:pt>
                <c:pt idx="252">
                  <c:v>2.1704830285779112E-12</c:v>
                </c:pt>
                <c:pt idx="253">
                  <c:v>1.5266320948796988E-12</c:v>
                </c:pt>
                <c:pt idx="254">
                  <c:v>1.0713113785874207E-12</c:v>
                </c:pt>
                <c:pt idx="255">
                  <c:v>7.5006755841363504E-13</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2.0168078431372548E-2</c:v>
                </c:pt>
                <c:pt idx="2">
                  <c:v>4.0336156862745096E-2</c:v>
                </c:pt>
                <c:pt idx="3">
                  <c:v>6.0504235294117643E-2</c:v>
                </c:pt>
                <c:pt idx="4">
                  <c:v>8.0672313725490191E-2</c:v>
                </c:pt>
                <c:pt idx="5">
                  <c:v>0.10084039215686275</c:v>
                </c:pt>
                <c:pt idx="6">
                  <c:v>0.12100847058823529</c:v>
                </c:pt>
                <c:pt idx="7">
                  <c:v>0.14117654901960783</c:v>
                </c:pt>
                <c:pt idx="8">
                  <c:v>0.16134462745098038</c:v>
                </c:pt>
                <c:pt idx="9">
                  <c:v>0.18151270588235294</c:v>
                </c:pt>
                <c:pt idx="10">
                  <c:v>0.20168078431372549</c:v>
                </c:pt>
                <c:pt idx="11">
                  <c:v>0.22184886274509802</c:v>
                </c:pt>
                <c:pt idx="12">
                  <c:v>0.24201694117647057</c:v>
                </c:pt>
                <c:pt idx="13">
                  <c:v>0.26218501960784313</c:v>
                </c:pt>
                <c:pt idx="14">
                  <c:v>0.28235309803921566</c:v>
                </c:pt>
                <c:pt idx="15">
                  <c:v>0.30252117647058824</c:v>
                </c:pt>
                <c:pt idx="16">
                  <c:v>0.32268925490196076</c:v>
                </c:pt>
                <c:pt idx="17">
                  <c:v>0.34285733333333329</c:v>
                </c:pt>
                <c:pt idx="18">
                  <c:v>0.36302541176470587</c:v>
                </c:pt>
                <c:pt idx="19">
                  <c:v>0.3831934901960784</c:v>
                </c:pt>
                <c:pt idx="20">
                  <c:v>0.40336156862745098</c:v>
                </c:pt>
                <c:pt idx="21">
                  <c:v>0.42352964705882351</c:v>
                </c:pt>
                <c:pt idx="22">
                  <c:v>0.44369772549019604</c:v>
                </c:pt>
                <c:pt idx="23">
                  <c:v>0.46386580392156862</c:v>
                </c:pt>
                <c:pt idx="24">
                  <c:v>0.48403388235294115</c:v>
                </c:pt>
                <c:pt idx="25">
                  <c:v>0.50420196078431367</c:v>
                </c:pt>
                <c:pt idx="26">
                  <c:v>0.52437003921568626</c:v>
                </c:pt>
                <c:pt idx="27">
                  <c:v>0.54453811764705884</c:v>
                </c:pt>
                <c:pt idx="28">
                  <c:v>0.56470619607843131</c:v>
                </c:pt>
                <c:pt idx="29">
                  <c:v>0.58487427450980389</c:v>
                </c:pt>
                <c:pt idx="30">
                  <c:v>0.60504235294117648</c:v>
                </c:pt>
                <c:pt idx="31">
                  <c:v>0.62521043137254895</c:v>
                </c:pt>
                <c:pt idx="32">
                  <c:v>0.64537850980392153</c:v>
                </c:pt>
                <c:pt idx="33">
                  <c:v>0.66554658823529411</c:v>
                </c:pt>
                <c:pt idx="34">
                  <c:v>0.68571466666666658</c:v>
                </c:pt>
                <c:pt idx="35">
                  <c:v>0.70588274509803928</c:v>
                </c:pt>
                <c:pt idx="36">
                  <c:v>0.72605082352941175</c:v>
                </c:pt>
                <c:pt idx="37">
                  <c:v>0.74621890196078433</c:v>
                </c:pt>
                <c:pt idx="38">
                  <c:v>0.7663869803921568</c:v>
                </c:pt>
                <c:pt idx="39">
                  <c:v>0.78655505882352938</c:v>
                </c:pt>
                <c:pt idx="40">
                  <c:v>0.80672313725490197</c:v>
                </c:pt>
                <c:pt idx="41">
                  <c:v>0.82689121568627455</c:v>
                </c:pt>
                <c:pt idx="42">
                  <c:v>0.84705929411764702</c:v>
                </c:pt>
                <c:pt idx="43">
                  <c:v>0.8672273725490196</c:v>
                </c:pt>
                <c:pt idx="44">
                  <c:v>0.88739545098039208</c:v>
                </c:pt>
                <c:pt idx="45">
                  <c:v>0.90756352941176477</c:v>
                </c:pt>
                <c:pt idx="46">
                  <c:v>0.92773160784313724</c:v>
                </c:pt>
                <c:pt idx="47">
                  <c:v>0.94789968627450982</c:v>
                </c:pt>
                <c:pt idx="48">
                  <c:v>0.96806776470588229</c:v>
                </c:pt>
                <c:pt idx="49">
                  <c:v>0.98823584313725488</c:v>
                </c:pt>
                <c:pt idx="50">
                  <c:v>1.0084039215686273</c:v>
                </c:pt>
                <c:pt idx="51">
                  <c:v>1.028572</c:v>
                </c:pt>
                <c:pt idx="52">
                  <c:v>1.0487400784313725</c:v>
                </c:pt>
                <c:pt idx="53">
                  <c:v>1.0689081568627452</c:v>
                </c:pt>
                <c:pt idx="54">
                  <c:v>1.0890762352941177</c:v>
                </c:pt>
                <c:pt idx="55">
                  <c:v>1.1092443137254901</c:v>
                </c:pt>
                <c:pt idx="56">
                  <c:v>1.1294123921568626</c:v>
                </c:pt>
                <c:pt idx="57">
                  <c:v>1.1495804705882353</c:v>
                </c:pt>
                <c:pt idx="58">
                  <c:v>1.1697485490196078</c:v>
                </c:pt>
                <c:pt idx="59">
                  <c:v>1.1899166274509805</c:v>
                </c:pt>
                <c:pt idx="60">
                  <c:v>1.210084705882353</c:v>
                </c:pt>
                <c:pt idx="61">
                  <c:v>1.2302527843137254</c:v>
                </c:pt>
                <c:pt idx="62">
                  <c:v>1.2504208627450979</c:v>
                </c:pt>
                <c:pt idx="63">
                  <c:v>1.2705889411764706</c:v>
                </c:pt>
                <c:pt idx="64">
                  <c:v>1.2907570196078431</c:v>
                </c:pt>
                <c:pt idx="65">
                  <c:v>1.3109250980392155</c:v>
                </c:pt>
                <c:pt idx="66">
                  <c:v>1.3310931764705882</c:v>
                </c:pt>
                <c:pt idx="67">
                  <c:v>1.3512612549019607</c:v>
                </c:pt>
                <c:pt idx="68">
                  <c:v>1.3714293333333332</c:v>
                </c:pt>
                <c:pt idx="69">
                  <c:v>1.3915974117647056</c:v>
                </c:pt>
                <c:pt idx="70">
                  <c:v>1.4117654901960786</c:v>
                </c:pt>
                <c:pt idx="71">
                  <c:v>1.431933568627451</c:v>
                </c:pt>
                <c:pt idx="72">
                  <c:v>1.4521016470588235</c:v>
                </c:pt>
                <c:pt idx="73">
                  <c:v>1.472269725490196</c:v>
                </c:pt>
                <c:pt idx="74">
                  <c:v>1.4924378039215687</c:v>
                </c:pt>
                <c:pt idx="75">
                  <c:v>1.5126058823529411</c:v>
                </c:pt>
                <c:pt idx="76">
                  <c:v>1.5327739607843136</c:v>
                </c:pt>
                <c:pt idx="77">
                  <c:v>1.5529420392156861</c:v>
                </c:pt>
                <c:pt idx="78">
                  <c:v>1.5731101176470588</c:v>
                </c:pt>
                <c:pt idx="79">
                  <c:v>1.5932781960784312</c:v>
                </c:pt>
                <c:pt idx="80">
                  <c:v>1.6134462745098039</c:v>
                </c:pt>
                <c:pt idx="81">
                  <c:v>1.6336143529411764</c:v>
                </c:pt>
                <c:pt idx="82">
                  <c:v>1.6537824313725491</c:v>
                </c:pt>
                <c:pt idx="83">
                  <c:v>1.6739505098039216</c:v>
                </c:pt>
                <c:pt idx="84">
                  <c:v>1.694118588235294</c:v>
                </c:pt>
                <c:pt idx="85">
                  <c:v>1.7142866666666665</c:v>
                </c:pt>
                <c:pt idx="86">
                  <c:v>1.7344547450980392</c:v>
                </c:pt>
                <c:pt idx="87">
                  <c:v>1.7546228235294117</c:v>
                </c:pt>
                <c:pt idx="88">
                  <c:v>1.7747909019607842</c:v>
                </c:pt>
                <c:pt idx="89">
                  <c:v>1.7949589803921566</c:v>
                </c:pt>
                <c:pt idx="90">
                  <c:v>1.8151270588235295</c:v>
                </c:pt>
                <c:pt idx="91">
                  <c:v>1.835295137254902</c:v>
                </c:pt>
                <c:pt idx="92">
                  <c:v>1.8554632156862745</c:v>
                </c:pt>
                <c:pt idx="93">
                  <c:v>1.875631294117647</c:v>
                </c:pt>
                <c:pt idx="94">
                  <c:v>1.8957993725490196</c:v>
                </c:pt>
                <c:pt idx="95">
                  <c:v>1.9159674509803921</c:v>
                </c:pt>
                <c:pt idx="96">
                  <c:v>1.9361355294117646</c:v>
                </c:pt>
                <c:pt idx="97">
                  <c:v>1.9563036078431371</c:v>
                </c:pt>
                <c:pt idx="98">
                  <c:v>1.9764716862745098</c:v>
                </c:pt>
                <c:pt idx="99">
                  <c:v>1.9966397647058822</c:v>
                </c:pt>
                <c:pt idx="100">
                  <c:v>2.0168078431372547</c:v>
                </c:pt>
                <c:pt idx="101">
                  <c:v>2.0369759215686272</c:v>
                </c:pt>
                <c:pt idx="102">
                  <c:v>2.0571440000000001</c:v>
                </c:pt>
                <c:pt idx="103">
                  <c:v>2.0773120784313726</c:v>
                </c:pt>
                <c:pt idx="104">
                  <c:v>2.097480156862745</c:v>
                </c:pt>
                <c:pt idx="105">
                  <c:v>2.1176482352941175</c:v>
                </c:pt>
                <c:pt idx="106">
                  <c:v>2.1378163137254904</c:v>
                </c:pt>
                <c:pt idx="107">
                  <c:v>2.1579843921568629</c:v>
                </c:pt>
                <c:pt idx="108">
                  <c:v>2.1781524705882354</c:v>
                </c:pt>
                <c:pt idx="109">
                  <c:v>2.1983205490196078</c:v>
                </c:pt>
                <c:pt idx="110">
                  <c:v>2.2184886274509803</c:v>
                </c:pt>
                <c:pt idx="111">
                  <c:v>2.2386567058823528</c:v>
                </c:pt>
                <c:pt idx="112">
                  <c:v>2.2588247843137252</c:v>
                </c:pt>
                <c:pt idx="113">
                  <c:v>2.2789928627450977</c:v>
                </c:pt>
                <c:pt idx="114">
                  <c:v>2.2991609411764706</c:v>
                </c:pt>
                <c:pt idx="115">
                  <c:v>2.3193290196078431</c:v>
                </c:pt>
                <c:pt idx="116">
                  <c:v>2.3394970980392156</c:v>
                </c:pt>
                <c:pt idx="117">
                  <c:v>2.359665176470588</c:v>
                </c:pt>
                <c:pt idx="118">
                  <c:v>2.379833254901961</c:v>
                </c:pt>
                <c:pt idx="119">
                  <c:v>2.4000013333333334</c:v>
                </c:pt>
                <c:pt idx="120">
                  <c:v>2.4201694117647059</c:v>
                </c:pt>
                <c:pt idx="121">
                  <c:v>2.4403374901960784</c:v>
                </c:pt>
                <c:pt idx="122">
                  <c:v>2.4605055686274508</c:v>
                </c:pt>
                <c:pt idx="123">
                  <c:v>2.4806736470588233</c:v>
                </c:pt>
                <c:pt idx="124">
                  <c:v>2.5008417254901958</c:v>
                </c:pt>
                <c:pt idx="125">
                  <c:v>2.5210098039215683</c:v>
                </c:pt>
                <c:pt idx="126">
                  <c:v>2.5411778823529412</c:v>
                </c:pt>
                <c:pt idx="127">
                  <c:v>2.5613459607843136</c:v>
                </c:pt>
                <c:pt idx="128">
                  <c:v>2.5815140392156861</c:v>
                </c:pt>
                <c:pt idx="129">
                  <c:v>2.6016821176470586</c:v>
                </c:pt>
                <c:pt idx="130">
                  <c:v>2.6218501960784311</c:v>
                </c:pt>
                <c:pt idx="131">
                  <c:v>2.6420182745098035</c:v>
                </c:pt>
                <c:pt idx="132">
                  <c:v>2.6621863529411764</c:v>
                </c:pt>
                <c:pt idx="133">
                  <c:v>2.6823544313725489</c:v>
                </c:pt>
                <c:pt idx="134">
                  <c:v>2.7025225098039214</c:v>
                </c:pt>
                <c:pt idx="135">
                  <c:v>2.7226905882352939</c:v>
                </c:pt>
                <c:pt idx="136">
                  <c:v>2.7428586666666663</c:v>
                </c:pt>
                <c:pt idx="137">
                  <c:v>2.7630267450980388</c:v>
                </c:pt>
                <c:pt idx="138">
                  <c:v>2.7831948235294113</c:v>
                </c:pt>
                <c:pt idx="139">
                  <c:v>2.8033629019607837</c:v>
                </c:pt>
                <c:pt idx="140">
                  <c:v>2.8235309803921571</c:v>
                </c:pt>
                <c:pt idx="141">
                  <c:v>2.8436990588235296</c:v>
                </c:pt>
                <c:pt idx="142">
                  <c:v>2.8638671372549021</c:v>
                </c:pt>
                <c:pt idx="143">
                  <c:v>2.8840352156862745</c:v>
                </c:pt>
                <c:pt idx="144">
                  <c:v>2.904203294117647</c:v>
                </c:pt>
                <c:pt idx="145">
                  <c:v>2.9243713725490195</c:v>
                </c:pt>
                <c:pt idx="146">
                  <c:v>2.9445394509803919</c:v>
                </c:pt>
                <c:pt idx="147">
                  <c:v>2.9647075294117644</c:v>
                </c:pt>
                <c:pt idx="148">
                  <c:v>2.9848756078431373</c:v>
                </c:pt>
                <c:pt idx="149">
                  <c:v>3.0050436862745098</c:v>
                </c:pt>
                <c:pt idx="150">
                  <c:v>3.0252117647058823</c:v>
                </c:pt>
                <c:pt idx="151">
                  <c:v>3.0453798431372547</c:v>
                </c:pt>
                <c:pt idx="152">
                  <c:v>3.0655479215686272</c:v>
                </c:pt>
                <c:pt idx="153">
                  <c:v>3.0857159999999997</c:v>
                </c:pt>
                <c:pt idx="154">
                  <c:v>3.1058840784313722</c:v>
                </c:pt>
                <c:pt idx="155">
                  <c:v>3.1260521568627446</c:v>
                </c:pt>
                <c:pt idx="156">
                  <c:v>3.1462202352941175</c:v>
                </c:pt>
                <c:pt idx="157">
                  <c:v>3.16638831372549</c:v>
                </c:pt>
                <c:pt idx="158">
                  <c:v>3.1865563921568625</c:v>
                </c:pt>
                <c:pt idx="159">
                  <c:v>3.206724470588235</c:v>
                </c:pt>
                <c:pt idx="160">
                  <c:v>3.2268925490196079</c:v>
                </c:pt>
                <c:pt idx="161">
                  <c:v>3.2470606274509803</c:v>
                </c:pt>
                <c:pt idx="162">
                  <c:v>3.2672287058823528</c:v>
                </c:pt>
                <c:pt idx="163">
                  <c:v>3.2873967843137253</c:v>
                </c:pt>
                <c:pt idx="164">
                  <c:v>3.3075648627450982</c:v>
                </c:pt>
                <c:pt idx="165">
                  <c:v>3.3277329411764707</c:v>
                </c:pt>
                <c:pt idx="166">
                  <c:v>3.3479010196078431</c:v>
                </c:pt>
                <c:pt idx="167">
                  <c:v>3.3680690980392156</c:v>
                </c:pt>
                <c:pt idx="168">
                  <c:v>3.3882371764705881</c:v>
                </c:pt>
                <c:pt idx="169">
                  <c:v>3.4084052549019606</c:v>
                </c:pt>
                <c:pt idx="170">
                  <c:v>3.428573333333333</c:v>
                </c:pt>
                <c:pt idx="171">
                  <c:v>3.4487414117647055</c:v>
                </c:pt>
                <c:pt idx="172">
                  <c:v>3.4689094901960784</c:v>
                </c:pt>
                <c:pt idx="173">
                  <c:v>3.4890775686274509</c:v>
                </c:pt>
                <c:pt idx="174">
                  <c:v>3.5092456470588234</c:v>
                </c:pt>
                <c:pt idx="175">
                  <c:v>3.5294137254901958</c:v>
                </c:pt>
                <c:pt idx="176">
                  <c:v>3.5495818039215683</c:v>
                </c:pt>
                <c:pt idx="177">
                  <c:v>3.5697498823529408</c:v>
                </c:pt>
                <c:pt idx="178">
                  <c:v>3.5899179607843132</c:v>
                </c:pt>
                <c:pt idx="179">
                  <c:v>3.6100860392156857</c:v>
                </c:pt>
                <c:pt idx="180">
                  <c:v>3.6302541176470591</c:v>
                </c:pt>
                <c:pt idx="181">
                  <c:v>3.6504221960784315</c:v>
                </c:pt>
                <c:pt idx="182">
                  <c:v>3.670590274509804</c:v>
                </c:pt>
                <c:pt idx="183">
                  <c:v>3.6907583529411765</c:v>
                </c:pt>
                <c:pt idx="184">
                  <c:v>3.710926431372549</c:v>
                </c:pt>
                <c:pt idx="185">
                  <c:v>3.7310945098039214</c:v>
                </c:pt>
                <c:pt idx="186">
                  <c:v>3.7512625882352939</c:v>
                </c:pt>
                <c:pt idx="187">
                  <c:v>3.7714306666666664</c:v>
                </c:pt>
                <c:pt idx="188">
                  <c:v>3.7915987450980393</c:v>
                </c:pt>
                <c:pt idx="189">
                  <c:v>3.8117668235294118</c:v>
                </c:pt>
                <c:pt idx="190">
                  <c:v>3.8319349019607842</c:v>
                </c:pt>
                <c:pt idx="191">
                  <c:v>3.8521029803921567</c:v>
                </c:pt>
                <c:pt idx="192">
                  <c:v>3.8722710588235292</c:v>
                </c:pt>
                <c:pt idx="193">
                  <c:v>3.8924391372549016</c:v>
                </c:pt>
                <c:pt idx="194">
                  <c:v>3.9126072156862741</c:v>
                </c:pt>
                <c:pt idx="195">
                  <c:v>3.9327752941176466</c:v>
                </c:pt>
                <c:pt idx="196">
                  <c:v>3.9529433725490195</c:v>
                </c:pt>
                <c:pt idx="197">
                  <c:v>3.973111450980392</c:v>
                </c:pt>
                <c:pt idx="198">
                  <c:v>3.9932795294117645</c:v>
                </c:pt>
                <c:pt idx="199">
                  <c:v>4.0134476078431369</c:v>
                </c:pt>
                <c:pt idx="200">
                  <c:v>4.0336156862745094</c:v>
                </c:pt>
                <c:pt idx="201">
                  <c:v>4.0537837647058819</c:v>
                </c:pt>
                <c:pt idx="202">
                  <c:v>4.0739518431372543</c:v>
                </c:pt>
                <c:pt idx="203">
                  <c:v>4.0941199215686268</c:v>
                </c:pt>
                <c:pt idx="204">
                  <c:v>4.1142880000000002</c:v>
                </c:pt>
                <c:pt idx="205">
                  <c:v>4.1344560784313726</c:v>
                </c:pt>
                <c:pt idx="206">
                  <c:v>4.1546241568627451</c:v>
                </c:pt>
                <c:pt idx="207">
                  <c:v>4.1747922352941176</c:v>
                </c:pt>
                <c:pt idx="208">
                  <c:v>4.1949603137254901</c:v>
                </c:pt>
                <c:pt idx="209">
                  <c:v>4.2151283921568625</c:v>
                </c:pt>
                <c:pt idx="210">
                  <c:v>4.235296470588235</c:v>
                </c:pt>
                <c:pt idx="211">
                  <c:v>4.2554645490196075</c:v>
                </c:pt>
                <c:pt idx="212">
                  <c:v>4.2756326274509808</c:v>
                </c:pt>
                <c:pt idx="213">
                  <c:v>4.2958007058823533</c:v>
                </c:pt>
                <c:pt idx="214">
                  <c:v>4.3159687843137258</c:v>
                </c:pt>
                <c:pt idx="215">
                  <c:v>4.3361368627450982</c:v>
                </c:pt>
                <c:pt idx="216">
                  <c:v>4.3563049411764707</c:v>
                </c:pt>
                <c:pt idx="217">
                  <c:v>4.3764730196078432</c:v>
                </c:pt>
                <c:pt idx="218">
                  <c:v>4.3966410980392157</c:v>
                </c:pt>
                <c:pt idx="219">
                  <c:v>4.4168091764705881</c:v>
                </c:pt>
                <c:pt idx="220">
                  <c:v>4.4369772549019606</c:v>
                </c:pt>
                <c:pt idx="221">
                  <c:v>4.4571453333333331</c:v>
                </c:pt>
                <c:pt idx="222">
                  <c:v>4.4773134117647055</c:v>
                </c:pt>
                <c:pt idx="223">
                  <c:v>4.497481490196078</c:v>
                </c:pt>
                <c:pt idx="224">
                  <c:v>4.5176495686274505</c:v>
                </c:pt>
                <c:pt idx="225">
                  <c:v>4.537817647058823</c:v>
                </c:pt>
                <c:pt idx="226">
                  <c:v>4.5579857254901954</c:v>
                </c:pt>
                <c:pt idx="227">
                  <c:v>4.5781538039215679</c:v>
                </c:pt>
                <c:pt idx="228">
                  <c:v>4.5983218823529413</c:v>
                </c:pt>
                <c:pt idx="229">
                  <c:v>4.6184899607843137</c:v>
                </c:pt>
                <c:pt idx="230">
                  <c:v>4.6386580392156862</c:v>
                </c:pt>
                <c:pt idx="231">
                  <c:v>4.6588261176470587</c:v>
                </c:pt>
                <c:pt idx="232">
                  <c:v>4.6789941960784311</c:v>
                </c:pt>
                <c:pt idx="233">
                  <c:v>4.6991622745098036</c:v>
                </c:pt>
                <c:pt idx="234">
                  <c:v>4.7193303529411761</c:v>
                </c:pt>
                <c:pt idx="235">
                  <c:v>4.7394984313725486</c:v>
                </c:pt>
                <c:pt idx="236">
                  <c:v>4.7596665098039219</c:v>
                </c:pt>
                <c:pt idx="237">
                  <c:v>4.7798345882352944</c:v>
                </c:pt>
                <c:pt idx="238">
                  <c:v>4.8000026666666669</c:v>
                </c:pt>
                <c:pt idx="239">
                  <c:v>4.8201707450980393</c:v>
                </c:pt>
                <c:pt idx="240">
                  <c:v>4.8403388235294118</c:v>
                </c:pt>
                <c:pt idx="241">
                  <c:v>4.8605069019607843</c:v>
                </c:pt>
                <c:pt idx="242">
                  <c:v>4.8806749803921567</c:v>
                </c:pt>
                <c:pt idx="243">
                  <c:v>4.9008430588235292</c:v>
                </c:pt>
                <c:pt idx="244">
                  <c:v>4.9210111372549017</c:v>
                </c:pt>
                <c:pt idx="245">
                  <c:v>4.9411792156862742</c:v>
                </c:pt>
                <c:pt idx="246">
                  <c:v>4.9613472941176466</c:v>
                </c:pt>
                <c:pt idx="247">
                  <c:v>4.9815153725490191</c:v>
                </c:pt>
                <c:pt idx="248">
                  <c:v>5.0016834509803916</c:v>
                </c:pt>
                <c:pt idx="249">
                  <c:v>5.021851529411764</c:v>
                </c:pt>
                <c:pt idx="250">
                  <c:v>5.0420196078431365</c:v>
                </c:pt>
                <c:pt idx="251">
                  <c:v>5.062187686274509</c:v>
                </c:pt>
                <c:pt idx="252">
                  <c:v>5.0823557647058824</c:v>
                </c:pt>
                <c:pt idx="253">
                  <c:v>5.1025238431372548</c:v>
                </c:pt>
                <c:pt idx="254">
                  <c:v>5.1226919215686273</c:v>
                </c:pt>
                <c:pt idx="255">
                  <c:v>5.1428599999999998</c:v>
                </c:pt>
              </c:numCache>
            </c:numRef>
          </c:xVal>
          <c:yVal>
            <c:numRef>
              <c:f>info!$D$2:$D$257</c:f>
              <c:numCache>
                <c:formatCode>0.00</c:formatCode>
                <c:ptCount val="256"/>
                <c:pt idx="0">
                  <c:v>0</c:v>
                </c:pt>
                <c:pt idx="1">
                  <c:v>0</c:v>
                </c:pt>
                <c:pt idx="2">
                  <c:v>0</c:v>
                </c:pt>
                <c:pt idx="3">
                  <c:v>0.89143743566369227</c:v>
                </c:pt>
                <c:pt idx="4">
                  <c:v>0</c:v>
                </c:pt>
                <c:pt idx="5">
                  <c:v>0</c:v>
                </c:pt>
                <c:pt idx="6">
                  <c:v>1</c:v>
                </c:pt>
                <c:pt idx="7">
                  <c:v>0</c:v>
                </c:pt>
                <c:pt idx="8">
                  <c:v>0.94033964709743323</c:v>
                </c:pt>
                <c:pt idx="9">
                  <c:v>0</c:v>
                </c:pt>
                <c:pt idx="10">
                  <c:v>0</c:v>
                </c:pt>
                <c:pt idx="11">
                  <c:v>0.95178206827787659</c:v>
                </c:pt>
                <c:pt idx="12">
                  <c:v>0</c:v>
                </c:pt>
                <c:pt idx="13">
                  <c:v>0.92904565178267573</c:v>
                </c:pt>
                <c:pt idx="14">
                  <c:v>0</c:v>
                </c:pt>
                <c:pt idx="15">
                  <c:v>0</c:v>
                </c:pt>
                <c:pt idx="16">
                  <c:v>0.91494406582872534</c:v>
                </c:pt>
                <c:pt idx="17">
                  <c:v>0</c:v>
                </c:pt>
                <c:pt idx="18">
                  <c:v>0</c:v>
                </c:pt>
                <c:pt idx="19">
                  <c:v>0.88090031577710648</c:v>
                </c:pt>
                <c:pt idx="20">
                  <c:v>0</c:v>
                </c:pt>
                <c:pt idx="21">
                  <c:v>0.80495459484735954</c:v>
                </c:pt>
                <c:pt idx="22">
                  <c:v>0</c:v>
                </c:pt>
                <c:pt idx="23">
                  <c:v>0</c:v>
                </c:pt>
                <c:pt idx="24">
                  <c:v>0.72446418059197615</c:v>
                </c:pt>
                <c:pt idx="25">
                  <c:v>0</c:v>
                </c:pt>
                <c:pt idx="26">
                  <c:v>0.6632284041533586</c:v>
                </c:pt>
                <c:pt idx="27">
                  <c:v>0</c:v>
                </c:pt>
                <c:pt idx="28">
                  <c:v>0</c:v>
                </c:pt>
                <c:pt idx="29">
                  <c:v>0.62073228682266024</c:v>
                </c:pt>
                <c:pt idx="30">
                  <c:v>0</c:v>
                </c:pt>
                <c:pt idx="31">
                  <c:v>0.58962595377151128</c:v>
                </c:pt>
                <c:pt idx="32">
                  <c:v>0</c:v>
                </c:pt>
                <c:pt idx="33">
                  <c:v>0</c:v>
                </c:pt>
                <c:pt idx="34">
                  <c:v>0.56326774347056219</c:v>
                </c:pt>
                <c:pt idx="35">
                  <c:v>0</c:v>
                </c:pt>
                <c:pt idx="36">
                  <c:v>0</c:v>
                </c:pt>
                <c:pt idx="37">
                  <c:v>0.5443905329869736</c:v>
                </c:pt>
                <c:pt idx="38">
                  <c:v>0</c:v>
                </c:pt>
                <c:pt idx="39">
                  <c:v>0.51695645210345142</c:v>
                </c:pt>
                <c:pt idx="40">
                  <c:v>0</c:v>
                </c:pt>
                <c:pt idx="41">
                  <c:v>0</c:v>
                </c:pt>
                <c:pt idx="42">
                  <c:v>0.48815154223237156</c:v>
                </c:pt>
                <c:pt idx="43">
                  <c:v>0</c:v>
                </c:pt>
                <c:pt idx="44">
                  <c:v>0.46445129517087624</c:v>
                </c:pt>
                <c:pt idx="45">
                  <c:v>0</c:v>
                </c:pt>
                <c:pt idx="46">
                  <c:v>0</c:v>
                </c:pt>
                <c:pt idx="47">
                  <c:v>0.44305034129726495</c:v>
                </c:pt>
                <c:pt idx="48">
                  <c:v>0</c:v>
                </c:pt>
                <c:pt idx="49">
                  <c:v>0.4235834263960902</c:v>
                </c:pt>
                <c:pt idx="50">
                  <c:v>0</c:v>
                </c:pt>
                <c:pt idx="51">
                  <c:v>0</c:v>
                </c:pt>
                <c:pt idx="52">
                  <c:v>0.41017056825709541</c:v>
                </c:pt>
                <c:pt idx="53">
                  <c:v>0</c:v>
                </c:pt>
                <c:pt idx="54">
                  <c:v>0</c:v>
                </c:pt>
                <c:pt idx="55">
                  <c:v>0.39968956243813275</c:v>
                </c:pt>
                <c:pt idx="56">
                  <c:v>0</c:v>
                </c:pt>
                <c:pt idx="57">
                  <c:v>0.39448262966189374</c:v>
                </c:pt>
                <c:pt idx="58">
                  <c:v>0</c:v>
                </c:pt>
                <c:pt idx="59">
                  <c:v>0</c:v>
                </c:pt>
                <c:pt idx="60">
                  <c:v>0.39058592122377439</c:v>
                </c:pt>
                <c:pt idx="61">
                  <c:v>0</c:v>
                </c:pt>
                <c:pt idx="62">
                  <c:v>0.38493343777455702</c:v>
                </c:pt>
                <c:pt idx="63">
                  <c:v>0</c:v>
                </c:pt>
                <c:pt idx="64">
                  <c:v>0</c:v>
                </c:pt>
                <c:pt idx="65">
                  <c:v>0.38117754548645344</c:v>
                </c:pt>
                <c:pt idx="66">
                  <c:v>0</c:v>
                </c:pt>
                <c:pt idx="67">
                  <c:v>0.37349309803946845</c:v>
                </c:pt>
                <c:pt idx="68">
                  <c:v>0</c:v>
                </c:pt>
                <c:pt idx="69">
                  <c:v>0</c:v>
                </c:pt>
                <c:pt idx="70">
                  <c:v>0.36701878350296419</c:v>
                </c:pt>
                <c:pt idx="71">
                  <c:v>0</c:v>
                </c:pt>
                <c:pt idx="72">
                  <c:v>0</c:v>
                </c:pt>
                <c:pt idx="73">
                  <c:v>0.36100214421033811</c:v>
                </c:pt>
                <c:pt idx="74">
                  <c:v>0</c:v>
                </c:pt>
                <c:pt idx="75">
                  <c:v>0.35004366817738947</c:v>
                </c:pt>
                <c:pt idx="76">
                  <c:v>0</c:v>
                </c:pt>
                <c:pt idx="77">
                  <c:v>0</c:v>
                </c:pt>
                <c:pt idx="78">
                  <c:v>0.3366660368322254</c:v>
                </c:pt>
                <c:pt idx="79">
                  <c:v>0</c:v>
                </c:pt>
                <c:pt idx="80">
                  <c:v>0.32238294034765125</c:v>
                </c:pt>
                <c:pt idx="81">
                  <c:v>0</c:v>
                </c:pt>
                <c:pt idx="82">
                  <c:v>0</c:v>
                </c:pt>
                <c:pt idx="83">
                  <c:v>0.3088721571833255</c:v>
                </c:pt>
                <c:pt idx="84">
                  <c:v>0</c:v>
                </c:pt>
                <c:pt idx="85">
                  <c:v>0</c:v>
                </c:pt>
                <c:pt idx="86">
                  <c:v>0.29098064761314019</c:v>
                </c:pt>
                <c:pt idx="87">
                  <c:v>0</c:v>
                </c:pt>
                <c:pt idx="88">
                  <c:v>0.27302971672250859</c:v>
                </c:pt>
                <c:pt idx="89">
                  <c:v>0</c:v>
                </c:pt>
                <c:pt idx="90">
                  <c:v>0</c:v>
                </c:pt>
                <c:pt idx="91">
                  <c:v>0.25372230243271143</c:v>
                </c:pt>
                <c:pt idx="92">
                  <c:v>0</c:v>
                </c:pt>
                <c:pt idx="93">
                  <c:v>0.23344020129166493</c:v>
                </c:pt>
                <c:pt idx="94">
                  <c:v>0</c:v>
                </c:pt>
                <c:pt idx="95">
                  <c:v>0</c:v>
                </c:pt>
                <c:pt idx="96">
                  <c:v>0.21294575631431784</c:v>
                </c:pt>
                <c:pt idx="97">
                  <c:v>0</c:v>
                </c:pt>
                <c:pt idx="98">
                  <c:v>0.19329951548988877</c:v>
                </c:pt>
                <c:pt idx="99">
                  <c:v>0</c:v>
                </c:pt>
                <c:pt idx="100">
                  <c:v>0</c:v>
                </c:pt>
                <c:pt idx="101">
                  <c:v>0.17250252666530241</c:v>
                </c:pt>
                <c:pt idx="102">
                  <c:v>0</c:v>
                </c:pt>
                <c:pt idx="103">
                  <c:v>0</c:v>
                </c:pt>
                <c:pt idx="104">
                  <c:v>0.15297730095242754</c:v>
                </c:pt>
                <c:pt idx="105">
                  <c:v>0</c:v>
                </c:pt>
                <c:pt idx="106">
                  <c:v>0.13476233598779513</c:v>
                </c:pt>
                <c:pt idx="107">
                  <c:v>0</c:v>
                </c:pt>
                <c:pt idx="108">
                  <c:v>0</c:v>
                </c:pt>
                <c:pt idx="109">
                  <c:v>0.11769482390720463</c:v>
                </c:pt>
                <c:pt idx="110">
                  <c:v>0</c:v>
                </c:pt>
                <c:pt idx="111">
                  <c:v>0.10317192428536807</c:v>
                </c:pt>
                <c:pt idx="112">
                  <c:v>0</c:v>
                </c:pt>
                <c:pt idx="113">
                  <c:v>0</c:v>
                </c:pt>
                <c:pt idx="114">
                  <c:v>9.0421329870390824E-2</c:v>
                </c:pt>
                <c:pt idx="115">
                  <c:v>0</c:v>
                </c:pt>
                <c:pt idx="116">
                  <c:v>7.8432040781862E-2</c:v>
                </c:pt>
                <c:pt idx="117">
                  <c:v>0</c:v>
                </c:pt>
                <c:pt idx="118">
                  <c:v>0</c:v>
                </c:pt>
                <c:pt idx="119">
                  <c:v>6.7496679108551796E-2</c:v>
                </c:pt>
                <c:pt idx="120">
                  <c:v>0</c:v>
                </c:pt>
                <c:pt idx="121">
                  <c:v>0</c:v>
                </c:pt>
                <c:pt idx="122">
                  <c:v>5.8231328402031261E-2</c:v>
                </c:pt>
                <c:pt idx="123">
                  <c:v>0</c:v>
                </c:pt>
                <c:pt idx="124">
                  <c:v>4.9896699323451976E-2</c:v>
                </c:pt>
                <c:pt idx="125">
                  <c:v>0</c:v>
                </c:pt>
                <c:pt idx="126">
                  <c:v>0</c:v>
                </c:pt>
                <c:pt idx="127">
                  <c:v>4.2645696183606835E-2</c:v>
                </c:pt>
                <c:pt idx="128">
                  <c:v>0</c:v>
                </c:pt>
                <c:pt idx="129">
                  <c:v>3.6137289635433154E-2</c:v>
                </c:pt>
                <c:pt idx="130">
                  <c:v>0</c:v>
                </c:pt>
                <c:pt idx="131">
                  <c:v>0</c:v>
                </c:pt>
                <c:pt idx="132">
                  <c:v>3.155412294668071E-2</c:v>
                </c:pt>
                <c:pt idx="133">
                  <c:v>0</c:v>
                </c:pt>
                <c:pt idx="134">
                  <c:v>2.74968155251453E-2</c:v>
                </c:pt>
                <c:pt idx="135">
                  <c:v>0</c:v>
                </c:pt>
                <c:pt idx="136">
                  <c:v>0</c:v>
                </c:pt>
                <c:pt idx="137">
                  <c:v>2.3622135211333484E-2</c:v>
                </c:pt>
                <c:pt idx="138">
                  <c:v>0</c:v>
                </c:pt>
                <c:pt idx="139">
                  <c:v>0</c:v>
                </c:pt>
                <c:pt idx="140">
                  <c:v>2.0846488386563507E-2</c:v>
                </c:pt>
                <c:pt idx="141">
                  <c:v>0</c:v>
                </c:pt>
                <c:pt idx="142">
                  <c:v>1.8040038597885735E-2</c:v>
                </c:pt>
                <c:pt idx="143">
                  <c:v>0</c:v>
                </c:pt>
                <c:pt idx="144">
                  <c:v>0</c:v>
                </c:pt>
                <c:pt idx="145">
                  <c:v>1.5126876807569172E-2</c:v>
                </c:pt>
                <c:pt idx="146">
                  <c:v>0</c:v>
                </c:pt>
                <c:pt idx="147">
                  <c:v>1.2825392943962144E-2</c:v>
                </c:pt>
                <c:pt idx="148">
                  <c:v>0</c:v>
                </c:pt>
                <c:pt idx="149">
                  <c:v>0</c:v>
                </c:pt>
                <c:pt idx="150">
                  <c:v>1.0805541380386767E-2</c:v>
                </c:pt>
                <c:pt idx="151">
                  <c:v>0</c:v>
                </c:pt>
                <c:pt idx="152">
                  <c:v>8.8351954471423116E-3</c:v>
                </c:pt>
                <c:pt idx="153">
                  <c:v>0</c:v>
                </c:pt>
                <c:pt idx="154">
                  <c:v>0</c:v>
                </c:pt>
                <c:pt idx="155">
                  <c:v>6.6712265490818752E-3</c:v>
                </c:pt>
                <c:pt idx="156">
                  <c:v>0</c:v>
                </c:pt>
                <c:pt idx="157">
                  <c:v>0</c:v>
                </c:pt>
                <c:pt idx="158">
                  <c:v>5.1398410565848696E-3</c:v>
                </c:pt>
                <c:pt idx="159">
                  <c:v>0</c:v>
                </c:pt>
                <c:pt idx="160">
                  <c:v>3.7712694966422497E-3</c:v>
                </c:pt>
                <c:pt idx="161">
                  <c:v>0</c:v>
                </c:pt>
                <c:pt idx="162">
                  <c:v>0</c:v>
                </c:pt>
                <c:pt idx="163">
                  <c:v>2.7437394204699061E-3</c:v>
                </c:pt>
                <c:pt idx="164">
                  <c:v>0</c:v>
                </c:pt>
                <c:pt idx="165">
                  <c:v>1.8515275657671954E-3</c:v>
                </c:pt>
                <c:pt idx="166">
                  <c:v>0</c:v>
                </c:pt>
                <c:pt idx="167">
                  <c:v>0</c:v>
                </c:pt>
                <c:pt idx="168">
                  <c:v>1.2596567458730661E-3</c:v>
                </c:pt>
                <c:pt idx="169">
                  <c:v>0</c:v>
                </c:pt>
                <c:pt idx="170">
                  <c:v>7.480945202176522E-4</c:v>
                </c:pt>
                <c:pt idx="171">
                  <c:v>0</c:v>
                </c:pt>
                <c:pt idx="172">
                  <c:v>0</c:v>
                </c:pt>
                <c:pt idx="173">
                  <c:v>6.0397718573259392E-4</c:v>
                </c:pt>
                <c:pt idx="174">
                  <c:v>0</c:v>
                </c:pt>
                <c:pt idx="175">
                  <c:v>0</c:v>
                </c:pt>
                <c:pt idx="176">
                  <c:v>3.9824785507814751E-4</c:v>
                </c:pt>
                <c:pt idx="177">
                  <c:v>0</c:v>
                </c:pt>
                <c:pt idx="178">
                  <c:v>2.1012888716215905E-4</c:v>
                </c:pt>
                <c:pt idx="179">
                  <c:v>0</c:v>
                </c:pt>
                <c:pt idx="180">
                  <c:v>0</c:v>
                </c:pt>
                <c:pt idx="181">
                  <c:v>1.3531822146963307E-4</c:v>
                </c:pt>
                <c:pt idx="182">
                  <c:v>0</c:v>
                </c:pt>
                <c:pt idx="183">
                  <c:v>2.6403407400079534E-5</c:v>
                </c:pt>
                <c:pt idx="184">
                  <c:v>0</c:v>
                </c:pt>
                <c:pt idx="185">
                  <c:v>0</c:v>
                </c:pt>
                <c:pt idx="186">
                  <c:v>6.6023689384708193E-6</c:v>
                </c:pt>
                <c:pt idx="187">
                  <c:v>0</c:v>
                </c:pt>
                <c:pt idx="188">
                  <c:v>0</c:v>
                </c:pt>
                <c:pt idx="189">
                  <c:v>2.2028124307581867E-6</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(89 , 77.5)
낙천적인</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88.952226201851843</c:v>
                </c:pt>
              </c:numCache>
            </c:numRef>
          </c:xVal>
          <c:yVal>
            <c:numRef>
              <c:f>info!$W$20:$W$21</c:f>
              <c:numCache>
                <c:formatCode>General</c:formatCode>
                <c:ptCount val="2"/>
                <c:pt idx="0">
                  <c:v>50</c:v>
                </c:pt>
                <c:pt idx="1">
                  <c:v>77.524276669790822</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57.041699999999992</c:v>
                      </c:pt>
                    </c:numCache>
                  </c:numRef>
                </c:xVal>
                <c:yVal>
                  <c:numRef>
                    <c:extLst>
                      <c:ext uri="{02D57815-91ED-43cb-92C2-25804820EDAC}">
                        <c15:formulaRef>
                          <c15:sqref>info!$W$18</c15:sqref>
                        </c15:formulaRef>
                      </c:ext>
                    </c:extLst>
                    <c:numCache>
                      <c:formatCode>General</c:formatCode>
                      <c:ptCount val="1"/>
                      <c:pt idx="0">
                        <c:v>60.147500000000001</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(89 , 77.5)
낙천적인</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88.952226201851843</c:v>
                </c:pt>
              </c:numCache>
            </c:numRef>
          </c:xVal>
          <c:yVal>
            <c:numRef>
              <c:f>info!$W$20:$W$21</c:f>
              <c:numCache>
                <c:formatCode>General</c:formatCode>
                <c:ptCount val="2"/>
                <c:pt idx="0">
                  <c:v>50</c:v>
                </c:pt>
                <c:pt idx="1">
                  <c:v>77.524276669790822</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47.012700000000002</c:v>
                </c:pt>
                <c:pt idx="1">
                  <c:v>17.8002</c:v>
                </c:pt>
                <c:pt idx="2">
                  <c:v>11.4719</c:v>
                </c:pt>
                <c:pt idx="3">
                  <c:v>25.314</c:v>
                </c:pt>
                <c:pt idx="4">
                  <c:v>72.800700000000006</c:v>
                </c:pt>
                <c:pt idx="5">
                  <c:v>82.403099999999995</c:v>
                </c:pt>
                <c:pt idx="6">
                  <c:v>37.289099999999998</c:v>
                </c:pt>
                <c:pt idx="7">
                  <c:v>77.429599999999994</c:v>
                </c:pt>
                <c:pt idx="8">
                  <c:v>25.838000000000001</c:v>
                </c:pt>
                <c:pt idx="9">
                  <c:v>36.146799999999999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0.54475773419854934</c:v>
                </c:pt>
                <c:pt idx="1">
                  <c:v>0.20504675262451846</c:v>
                </c:pt>
                <c:pt idx="2">
                  <c:v>0.25019551317693223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2.0168078431372548E-2</c:v>
                </c:pt>
                <c:pt idx="2">
                  <c:v>4.0336156862745096E-2</c:v>
                </c:pt>
                <c:pt idx="3">
                  <c:v>6.0504235294117643E-2</c:v>
                </c:pt>
                <c:pt idx="4">
                  <c:v>8.0672313725490191E-2</c:v>
                </c:pt>
                <c:pt idx="5">
                  <c:v>0.10084039215686275</c:v>
                </c:pt>
                <c:pt idx="6">
                  <c:v>0.12100847058823529</c:v>
                </c:pt>
                <c:pt idx="7">
                  <c:v>0.14117654901960783</c:v>
                </c:pt>
                <c:pt idx="8">
                  <c:v>0.16134462745098038</c:v>
                </c:pt>
                <c:pt idx="9">
                  <c:v>0.18151270588235294</c:v>
                </c:pt>
                <c:pt idx="10">
                  <c:v>0.20168078431372549</c:v>
                </c:pt>
                <c:pt idx="11">
                  <c:v>0.22184886274509802</c:v>
                </c:pt>
                <c:pt idx="12">
                  <c:v>0.24201694117647057</c:v>
                </c:pt>
                <c:pt idx="13">
                  <c:v>0.26218501960784313</c:v>
                </c:pt>
                <c:pt idx="14">
                  <c:v>0.28235309803921566</c:v>
                </c:pt>
                <c:pt idx="15">
                  <c:v>0.30252117647058824</c:v>
                </c:pt>
                <c:pt idx="16">
                  <c:v>0.32268925490196076</c:v>
                </c:pt>
                <c:pt idx="17">
                  <c:v>0.34285733333333329</c:v>
                </c:pt>
                <c:pt idx="18">
                  <c:v>0.36302541176470587</c:v>
                </c:pt>
                <c:pt idx="19">
                  <c:v>0.3831934901960784</c:v>
                </c:pt>
                <c:pt idx="20">
                  <c:v>0.40336156862745098</c:v>
                </c:pt>
                <c:pt idx="21">
                  <c:v>0.42352964705882351</c:v>
                </c:pt>
                <c:pt idx="22">
                  <c:v>0.44369772549019604</c:v>
                </c:pt>
                <c:pt idx="23">
                  <c:v>0.46386580392156862</c:v>
                </c:pt>
                <c:pt idx="24">
                  <c:v>0.48403388235294115</c:v>
                </c:pt>
                <c:pt idx="25">
                  <c:v>0.50420196078431367</c:v>
                </c:pt>
                <c:pt idx="26">
                  <c:v>0.52437003921568626</c:v>
                </c:pt>
                <c:pt idx="27">
                  <c:v>0.54453811764705884</c:v>
                </c:pt>
                <c:pt idx="28">
                  <c:v>0.56470619607843131</c:v>
                </c:pt>
                <c:pt idx="29">
                  <c:v>0.58487427450980389</c:v>
                </c:pt>
                <c:pt idx="30">
                  <c:v>0.60504235294117648</c:v>
                </c:pt>
                <c:pt idx="31">
                  <c:v>0.62521043137254895</c:v>
                </c:pt>
                <c:pt idx="32">
                  <c:v>0.64537850980392153</c:v>
                </c:pt>
                <c:pt idx="33">
                  <c:v>0.66554658823529411</c:v>
                </c:pt>
                <c:pt idx="34">
                  <c:v>0.68571466666666658</c:v>
                </c:pt>
                <c:pt idx="35">
                  <c:v>0.70588274509803928</c:v>
                </c:pt>
                <c:pt idx="36">
                  <c:v>0.72605082352941175</c:v>
                </c:pt>
                <c:pt idx="37">
                  <c:v>0.74621890196078433</c:v>
                </c:pt>
                <c:pt idx="38">
                  <c:v>0.7663869803921568</c:v>
                </c:pt>
                <c:pt idx="39">
                  <c:v>0.78655505882352938</c:v>
                </c:pt>
                <c:pt idx="40">
                  <c:v>0.80672313725490197</c:v>
                </c:pt>
                <c:pt idx="41">
                  <c:v>0.82689121568627455</c:v>
                </c:pt>
                <c:pt idx="42">
                  <c:v>0.84705929411764702</c:v>
                </c:pt>
                <c:pt idx="43">
                  <c:v>0.8672273725490196</c:v>
                </c:pt>
                <c:pt idx="44">
                  <c:v>0.88739545098039208</c:v>
                </c:pt>
                <c:pt idx="45">
                  <c:v>0.90756352941176477</c:v>
                </c:pt>
                <c:pt idx="46">
                  <c:v>0.92773160784313724</c:v>
                </c:pt>
                <c:pt idx="47">
                  <c:v>0.94789968627450982</c:v>
                </c:pt>
                <c:pt idx="48">
                  <c:v>0.96806776470588229</c:v>
                </c:pt>
                <c:pt idx="49">
                  <c:v>0.98823584313725488</c:v>
                </c:pt>
                <c:pt idx="50">
                  <c:v>1.0084039215686273</c:v>
                </c:pt>
                <c:pt idx="51">
                  <c:v>1.028572</c:v>
                </c:pt>
                <c:pt idx="52">
                  <c:v>1.0487400784313725</c:v>
                </c:pt>
                <c:pt idx="53">
                  <c:v>1.0689081568627452</c:v>
                </c:pt>
                <c:pt idx="54">
                  <c:v>1.0890762352941177</c:v>
                </c:pt>
                <c:pt idx="55">
                  <c:v>1.1092443137254901</c:v>
                </c:pt>
                <c:pt idx="56">
                  <c:v>1.1294123921568626</c:v>
                </c:pt>
                <c:pt idx="57">
                  <c:v>1.1495804705882353</c:v>
                </c:pt>
                <c:pt idx="58">
                  <c:v>1.1697485490196078</c:v>
                </c:pt>
                <c:pt idx="59">
                  <c:v>1.1899166274509805</c:v>
                </c:pt>
                <c:pt idx="60">
                  <c:v>1.210084705882353</c:v>
                </c:pt>
                <c:pt idx="61">
                  <c:v>1.2302527843137254</c:v>
                </c:pt>
                <c:pt idx="62">
                  <c:v>1.2504208627450979</c:v>
                </c:pt>
                <c:pt idx="63">
                  <c:v>1.2705889411764706</c:v>
                </c:pt>
                <c:pt idx="64">
                  <c:v>1.2907570196078431</c:v>
                </c:pt>
                <c:pt idx="65">
                  <c:v>1.3109250980392155</c:v>
                </c:pt>
                <c:pt idx="66">
                  <c:v>1.3310931764705882</c:v>
                </c:pt>
                <c:pt idx="67">
                  <c:v>1.3512612549019607</c:v>
                </c:pt>
                <c:pt idx="68">
                  <c:v>1.3714293333333332</c:v>
                </c:pt>
                <c:pt idx="69">
                  <c:v>1.3915974117647056</c:v>
                </c:pt>
                <c:pt idx="70">
                  <c:v>1.4117654901960786</c:v>
                </c:pt>
                <c:pt idx="71">
                  <c:v>1.431933568627451</c:v>
                </c:pt>
                <c:pt idx="72">
                  <c:v>1.4521016470588235</c:v>
                </c:pt>
                <c:pt idx="73">
                  <c:v>1.472269725490196</c:v>
                </c:pt>
                <c:pt idx="74">
                  <c:v>1.4924378039215687</c:v>
                </c:pt>
                <c:pt idx="75">
                  <c:v>1.5126058823529411</c:v>
                </c:pt>
                <c:pt idx="76">
                  <c:v>1.5327739607843136</c:v>
                </c:pt>
                <c:pt idx="77">
                  <c:v>1.5529420392156861</c:v>
                </c:pt>
                <c:pt idx="78">
                  <c:v>1.5731101176470588</c:v>
                </c:pt>
                <c:pt idx="79">
                  <c:v>1.5932781960784312</c:v>
                </c:pt>
                <c:pt idx="80">
                  <c:v>1.6134462745098039</c:v>
                </c:pt>
                <c:pt idx="81">
                  <c:v>1.6336143529411764</c:v>
                </c:pt>
                <c:pt idx="82">
                  <c:v>1.6537824313725491</c:v>
                </c:pt>
                <c:pt idx="83">
                  <c:v>1.6739505098039216</c:v>
                </c:pt>
                <c:pt idx="84">
                  <c:v>1.694118588235294</c:v>
                </c:pt>
                <c:pt idx="85">
                  <c:v>1.7142866666666665</c:v>
                </c:pt>
                <c:pt idx="86">
                  <c:v>1.7344547450980392</c:v>
                </c:pt>
                <c:pt idx="87">
                  <c:v>1.7546228235294117</c:v>
                </c:pt>
                <c:pt idx="88">
                  <c:v>1.7747909019607842</c:v>
                </c:pt>
                <c:pt idx="89">
                  <c:v>1.7949589803921566</c:v>
                </c:pt>
                <c:pt idx="90">
                  <c:v>1.8151270588235295</c:v>
                </c:pt>
                <c:pt idx="91">
                  <c:v>1.835295137254902</c:v>
                </c:pt>
                <c:pt idx="92">
                  <c:v>1.8554632156862745</c:v>
                </c:pt>
                <c:pt idx="93">
                  <c:v>1.875631294117647</c:v>
                </c:pt>
                <c:pt idx="94">
                  <c:v>1.8957993725490196</c:v>
                </c:pt>
                <c:pt idx="95">
                  <c:v>1.9159674509803921</c:v>
                </c:pt>
                <c:pt idx="96">
                  <c:v>1.9361355294117646</c:v>
                </c:pt>
                <c:pt idx="97">
                  <c:v>1.9563036078431371</c:v>
                </c:pt>
                <c:pt idx="98">
                  <c:v>1.9764716862745098</c:v>
                </c:pt>
                <c:pt idx="99">
                  <c:v>1.9966397647058822</c:v>
                </c:pt>
                <c:pt idx="100">
                  <c:v>2.0168078431372547</c:v>
                </c:pt>
                <c:pt idx="101">
                  <c:v>2.0369759215686272</c:v>
                </c:pt>
                <c:pt idx="102">
                  <c:v>2.0571440000000001</c:v>
                </c:pt>
                <c:pt idx="103">
                  <c:v>2.0773120784313726</c:v>
                </c:pt>
                <c:pt idx="104">
                  <c:v>2.097480156862745</c:v>
                </c:pt>
                <c:pt idx="105">
                  <c:v>2.1176482352941175</c:v>
                </c:pt>
                <c:pt idx="106">
                  <c:v>2.1378163137254904</c:v>
                </c:pt>
                <c:pt idx="107">
                  <c:v>2.1579843921568629</c:v>
                </c:pt>
                <c:pt idx="108">
                  <c:v>2.1781524705882354</c:v>
                </c:pt>
                <c:pt idx="109">
                  <c:v>2.1983205490196078</c:v>
                </c:pt>
                <c:pt idx="110">
                  <c:v>2.2184886274509803</c:v>
                </c:pt>
                <c:pt idx="111">
                  <c:v>2.2386567058823528</c:v>
                </c:pt>
                <c:pt idx="112">
                  <c:v>2.2588247843137252</c:v>
                </c:pt>
                <c:pt idx="113">
                  <c:v>2.2789928627450977</c:v>
                </c:pt>
                <c:pt idx="114">
                  <c:v>2.2991609411764706</c:v>
                </c:pt>
                <c:pt idx="115">
                  <c:v>2.3193290196078431</c:v>
                </c:pt>
                <c:pt idx="116">
                  <c:v>2.3394970980392156</c:v>
                </c:pt>
                <c:pt idx="117">
                  <c:v>2.359665176470588</c:v>
                </c:pt>
                <c:pt idx="118">
                  <c:v>2.379833254901961</c:v>
                </c:pt>
                <c:pt idx="119">
                  <c:v>2.4000013333333334</c:v>
                </c:pt>
                <c:pt idx="120">
                  <c:v>2.4201694117647059</c:v>
                </c:pt>
                <c:pt idx="121">
                  <c:v>2.4403374901960784</c:v>
                </c:pt>
                <c:pt idx="122">
                  <c:v>2.4605055686274508</c:v>
                </c:pt>
                <c:pt idx="123">
                  <c:v>2.4806736470588233</c:v>
                </c:pt>
                <c:pt idx="124">
                  <c:v>2.5008417254901958</c:v>
                </c:pt>
                <c:pt idx="125">
                  <c:v>2.5210098039215683</c:v>
                </c:pt>
                <c:pt idx="126">
                  <c:v>2.5411778823529412</c:v>
                </c:pt>
                <c:pt idx="127">
                  <c:v>2.5613459607843136</c:v>
                </c:pt>
                <c:pt idx="128">
                  <c:v>2.5815140392156861</c:v>
                </c:pt>
                <c:pt idx="129">
                  <c:v>2.6016821176470586</c:v>
                </c:pt>
                <c:pt idx="130">
                  <c:v>2.6218501960784311</c:v>
                </c:pt>
                <c:pt idx="131">
                  <c:v>2.6420182745098035</c:v>
                </c:pt>
                <c:pt idx="132">
                  <c:v>2.6621863529411764</c:v>
                </c:pt>
                <c:pt idx="133">
                  <c:v>2.6823544313725489</c:v>
                </c:pt>
                <c:pt idx="134">
                  <c:v>2.7025225098039214</c:v>
                </c:pt>
                <c:pt idx="135">
                  <c:v>2.7226905882352939</c:v>
                </c:pt>
                <c:pt idx="136">
                  <c:v>2.7428586666666663</c:v>
                </c:pt>
                <c:pt idx="137">
                  <c:v>2.7630267450980388</c:v>
                </c:pt>
                <c:pt idx="138">
                  <c:v>2.7831948235294113</c:v>
                </c:pt>
                <c:pt idx="139">
                  <c:v>2.8033629019607837</c:v>
                </c:pt>
                <c:pt idx="140">
                  <c:v>2.8235309803921571</c:v>
                </c:pt>
                <c:pt idx="141">
                  <c:v>2.8436990588235296</c:v>
                </c:pt>
                <c:pt idx="142">
                  <c:v>2.8638671372549021</c:v>
                </c:pt>
                <c:pt idx="143">
                  <c:v>2.8840352156862745</c:v>
                </c:pt>
                <c:pt idx="144">
                  <c:v>2.904203294117647</c:v>
                </c:pt>
                <c:pt idx="145">
                  <c:v>2.9243713725490195</c:v>
                </c:pt>
                <c:pt idx="146">
                  <c:v>2.9445394509803919</c:v>
                </c:pt>
                <c:pt idx="147">
                  <c:v>2.9647075294117644</c:v>
                </c:pt>
                <c:pt idx="148">
                  <c:v>2.9848756078431373</c:v>
                </c:pt>
                <c:pt idx="149">
                  <c:v>3.0050436862745098</c:v>
                </c:pt>
                <c:pt idx="150">
                  <c:v>3.0252117647058823</c:v>
                </c:pt>
                <c:pt idx="151">
                  <c:v>3.0453798431372547</c:v>
                </c:pt>
                <c:pt idx="152">
                  <c:v>3.0655479215686272</c:v>
                </c:pt>
                <c:pt idx="153">
                  <c:v>3.0857159999999997</c:v>
                </c:pt>
                <c:pt idx="154">
                  <c:v>3.1058840784313722</c:v>
                </c:pt>
                <c:pt idx="155">
                  <c:v>3.1260521568627446</c:v>
                </c:pt>
                <c:pt idx="156">
                  <c:v>3.1462202352941175</c:v>
                </c:pt>
                <c:pt idx="157">
                  <c:v>3.16638831372549</c:v>
                </c:pt>
                <c:pt idx="158">
                  <c:v>3.1865563921568625</c:v>
                </c:pt>
                <c:pt idx="159">
                  <c:v>3.206724470588235</c:v>
                </c:pt>
                <c:pt idx="160">
                  <c:v>3.2268925490196079</c:v>
                </c:pt>
                <c:pt idx="161">
                  <c:v>3.2470606274509803</c:v>
                </c:pt>
                <c:pt idx="162">
                  <c:v>3.2672287058823528</c:v>
                </c:pt>
                <c:pt idx="163">
                  <c:v>3.2873967843137253</c:v>
                </c:pt>
                <c:pt idx="164">
                  <c:v>3.3075648627450982</c:v>
                </c:pt>
                <c:pt idx="165">
                  <c:v>3.3277329411764707</c:v>
                </c:pt>
                <c:pt idx="166">
                  <c:v>3.3479010196078431</c:v>
                </c:pt>
                <c:pt idx="167">
                  <c:v>3.3680690980392156</c:v>
                </c:pt>
                <c:pt idx="168">
                  <c:v>3.3882371764705881</c:v>
                </c:pt>
                <c:pt idx="169">
                  <c:v>3.4084052549019606</c:v>
                </c:pt>
                <c:pt idx="170">
                  <c:v>3.428573333333333</c:v>
                </c:pt>
                <c:pt idx="171">
                  <c:v>3.4487414117647055</c:v>
                </c:pt>
                <c:pt idx="172">
                  <c:v>3.4689094901960784</c:v>
                </c:pt>
                <c:pt idx="173">
                  <c:v>3.4890775686274509</c:v>
                </c:pt>
                <c:pt idx="174">
                  <c:v>3.5092456470588234</c:v>
                </c:pt>
                <c:pt idx="175">
                  <c:v>3.5294137254901958</c:v>
                </c:pt>
                <c:pt idx="176">
                  <c:v>3.5495818039215683</c:v>
                </c:pt>
                <c:pt idx="177">
                  <c:v>3.5697498823529408</c:v>
                </c:pt>
                <c:pt idx="178">
                  <c:v>3.5899179607843132</c:v>
                </c:pt>
                <c:pt idx="179">
                  <c:v>3.6100860392156857</c:v>
                </c:pt>
                <c:pt idx="180">
                  <c:v>3.6302541176470591</c:v>
                </c:pt>
                <c:pt idx="181">
                  <c:v>3.6504221960784315</c:v>
                </c:pt>
                <c:pt idx="182">
                  <c:v>3.670590274509804</c:v>
                </c:pt>
                <c:pt idx="183">
                  <c:v>3.6907583529411765</c:v>
                </c:pt>
                <c:pt idx="184">
                  <c:v>3.710926431372549</c:v>
                </c:pt>
                <c:pt idx="185">
                  <c:v>3.7310945098039214</c:v>
                </c:pt>
                <c:pt idx="186">
                  <c:v>3.7512625882352939</c:v>
                </c:pt>
                <c:pt idx="187">
                  <c:v>3.7714306666666664</c:v>
                </c:pt>
                <c:pt idx="188">
                  <c:v>3.7915987450980393</c:v>
                </c:pt>
                <c:pt idx="189">
                  <c:v>3.8117668235294118</c:v>
                </c:pt>
                <c:pt idx="190">
                  <c:v>3.8319349019607842</c:v>
                </c:pt>
                <c:pt idx="191">
                  <c:v>3.8521029803921567</c:v>
                </c:pt>
                <c:pt idx="192">
                  <c:v>3.8722710588235292</c:v>
                </c:pt>
                <c:pt idx="193">
                  <c:v>3.8924391372549016</c:v>
                </c:pt>
                <c:pt idx="194">
                  <c:v>3.9126072156862741</c:v>
                </c:pt>
                <c:pt idx="195">
                  <c:v>3.9327752941176466</c:v>
                </c:pt>
                <c:pt idx="196">
                  <c:v>3.9529433725490195</c:v>
                </c:pt>
                <c:pt idx="197">
                  <c:v>3.973111450980392</c:v>
                </c:pt>
                <c:pt idx="198">
                  <c:v>3.9932795294117645</c:v>
                </c:pt>
                <c:pt idx="199">
                  <c:v>4.0134476078431369</c:v>
                </c:pt>
                <c:pt idx="200">
                  <c:v>4.0336156862745094</c:v>
                </c:pt>
                <c:pt idx="201">
                  <c:v>4.0537837647058819</c:v>
                </c:pt>
                <c:pt idx="202">
                  <c:v>4.0739518431372543</c:v>
                </c:pt>
                <c:pt idx="203">
                  <c:v>4.0941199215686268</c:v>
                </c:pt>
                <c:pt idx="204">
                  <c:v>4.1142880000000002</c:v>
                </c:pt>
                <c:pt idx="205">
                  <c:v>4.1344560784313726</c:v>
                </c:pt>
                <c:pt idx="206">
                  <c:v>4.1546241568627451</c:v>
                </c:pt>
                <c:pt idx="207">
                  <c:v>4.1747922352941176</c:v>
                </c:pt>
                <c:pt idx="208">
                  <c:v>4.1949603137254901</c:v>
                </c:pt>
                <c:pt idx="209">
                  <c:v>4.2151283921568625</c:v>
                </c:pt>
                <c:pt idx="210">
                  <c:v>4.235296470588235</c:v>
                </c:pt>
                <c:pt idx="211">
                  <c:v>4.2554645490196075</c:v>
                </c:pt>
                <c:pt idx="212">
                  <c:v>4.2756326274509808</c:v>
                </c:pt>
                <c:pt idx="213">
                  <c:v>4.2958007058823533</c:v>
                </c:pt>
                <c:pt idx="214">
                  <c:v>4.3159687843137258</c:v>
                </c:pt>
                <c:pt idx="215">
                  <c:v>4.3361368627450982</c:v>
                </c:pt>
                <c:pt idx="216">
                  <c:v>4.3563049411764707</c:v>
                </c:pt>
                <c:pt idx="217">
                  <c:v>4.3764730196078432</c:v>
                </c:pt>
                <c:pt idx="218">
                  <c:v>4.3966410980392157</c:v>
                </c:pt>
                <c:pt idx="219">
                  <c:v>4.4168091764705881</c:v>
                </c:pt>
                <c:pt idx="220">
                  <c:v>4.4369772549019606</c:v>
                </c:pt>
                <c:pt idx="221">
                  <c:v>4.4571453333333331</c:v>
                </c:pt>
                <c:pt idx="222">
                  <c:v>4.4773134117647055</c:v>
                </c:pt>
                <c:pt idx="223">
                  <c:v>4.497481490196078</c:v>
                </c:pt>
                <c:pt idx="224">
                  <c:v>4.5176495686274505</c:v>
                </c:pt>
                <c:pt idx="225">
                  <c:v>4.537817647058823</c:v>
                </c:pt>
                <c:pt idx="226">
                  <c:v>4.5579857254901954</c:v>
                </c:pt>
                <c:pt idx="227">
                  <c:v>4.5781538039215679</c:v>
                </c:pt>
                <c:pt idx="228">
                  <c:v>4.5983218823529413</c:v>
                </c:pt>
                <c:pt idx="229">
                  <c:v>4.6184899607843137</c:v>
                </c:pt>
                <c:pt idx="230">
                  <c:v>4.6386580392156862</c:v>
                </c:pt>
                <c:pt idx="231">
                  <c:v>4.6588261176470587</c:v>
                </c:pt>
                <c:pt idx="232">
                  <c:v>4.6789941960784311</c:v>
                </c:pt>
                <c:pt idx="233">
                  <c:v>4.6991622745098036</c:v>
                </c:pt>
                <c:pt idx="234">
                  <c:v>4.7193303529411761</c:v>
                </c:pt>
                <c:pt idx="235">
                  <c:v>4.7394984313725486</c:v>
                </c:pt>
                <c:pt idx="236">
                  <c:v>4.7596665098039219</c:v>
                </c:pt>
                <c:pt idx="237">
                  <c:v>4.7798345882352944</c:v>
                </c:pt>
                <c:pt idx="238">
                  <c:v>4.8000026666666669</c:v>
                </c:pt>
                <c:pt idx="239">
                  <c:v>4.8201707450980393</c:v>
                </c:pt>
                <c:pt idx="240">
                  <c:v>4.8403388235294118</c:v>
                </c:pt>
                <c:pt idx="241">
                  <c:v>4.8605069019607843</c:v>
                </c:pt>
                <c:pt idx="242">
                  <c:v>4.8806749803921567</c:v>
                </c:pt>
                <c:pt idx="243">
                  <c:v>4.9008430588235292</c:v>
                </c:pt>
                <c:pt idx="244">
                  <c:v>4.9210111372549017</c:v>
                </c:pt>
                <c:pt idx="245">
                  <c:v>4.9411792156862742</c:v>
                </c:pt>
                <c:pt idx="246">
                  <c:v>4.9613472941176466</c:v>
                </c:pt>
                <c:pt idx="247">
                  <c:v>4.9815153725490191</c:v>
                </c:pt>
                <c:pt idx="248">
                  <c:v>5.0016834509803916</c:v>
                </c:pt>
                <c:pt idx="249">
                  <c:v>5.021851529411764</c:v>
                </c:pt>
                <c:pt idx="250">
                  <c:v>5.0420196078431365</c:v>
                </c:pt>
                <c:pt idx="251">
                  <c:v>5.062187686274509</c:v>
                </c:pt>
                <c:pt idx="252">
                  <c:v>5.0823557647058824</c:v>
                </c:pt>
                <c:pt idx="253">
                  <c:v>5.1025238431372548</c:v>
                </c:pt>
                <c:pt idx="254">
                  <c:v>5.1226919215686273</c:v>
                </c:pt>
                <c:pt idx="255">
                  <c:v>5.1428599999999998</c:v>
                </c:pt>
              </c:numCache>
            </c:numRef>
          </c:cat>
          <c:val>
            <c:numRef>
              <c:f>info!$C$2:$C$257</c:f>
              <c:numCache>
                <c:formatCode>0.00</c:formatCode>
                <c:ptCount val="256"/>
                <c:pt idx="0">
                  <c:v>0</c:v>
                </c:pt>
                <c:pt idx="1">
                  <c:v>0</c:v>
                </c:pt>
                <c:pt idx="2">
                  <c:v>0</c:v>
                </c:pt>
                <c:pt idx="3">
                  <c:v>0</c:v>
                </c:pt>
                <c:pt idx="4">
                  <c:v>0</c:v>
                </c:pt>
                <c:pt idx="5">
                  <c:v>0</c:v>
                </c:pt>
                <c:pt idx="6">
                  <c:v>5.3333145042393703E-4</c:v>
                </c:pt>
                <c:pt idx="7">
                  <c:v>0</c:v>
                </c:pt>
                <c:pt idx="8">
                  <c:v>1.0437268049098745E-3</c:v>
                </c:pt>
                <c:pt idx="9">
                  <c:v>0</c:v>
                </c:pt>
                <c:pt idx="10">
                  <c:v>0</c:v>
                </c:pt>
                <c:pt idx="11">
                  <c:v>1.9670170761053149E-3</c:v>
                </c:pt>
                <c:pt idx="12">
                  <c:v>0</c:v>
                </c:pt>
                <c:pt idx="13">
                  <c:v>3.0910292547632902E-3</c:v>
                </c:pt>
                <c:pt idx="14">
                  <c:v>0</c:v>
                </c:pt>
                <c:pt idx="15">
                  <c:v>0</c:v>
                </c:pt>
                <c:pt idx="16">
                  <c:v>4.6279408691133192E-3</c:v>
                </c:pt>
                <c:pt idx="17">
                  <c:v>0</c:v>
                </c:pt>
                <c:pt idx="18">
                  <c:v>0</c:v>
                </c:pt>
                <c:pt idx="19">
                  <c:v>3.435115883658794E-3</c:v>
                </c:pt>
                <c:pt idx="20">
                  <c:v>0</c:v>
                </c:pt>
                <c:pt idx="21">
                  <c:v>2.3575531968977187E-2</c:v>
                </c:pt>
                <c:pt idx="22">
                  <c:v>0</c:v>
                </c:pt>
                <c:pt idx="23">
                  <c:v>0</c:v>
                </c:pt>
                <c:pt idx="24">
                  <c:v>1.2564861521428451E-2</c:v>
                </c:pt>
                <c:pt idx="25">
                  <c:v>0</c:v>
                </c:pt>
                <c:pt idx="26">
                  <c:v>4.5591280623167698E-3</c:v>
                </c:pt>
                <c:pt idx="27">
                  <c:v>0</c:v>
                </c:pt>
                <c:pt idx="28">
                  <c:v>0</c:v>
                </c:pt>
                <c:pt idx="29">
                  <c:v>1.8351192728957074E-3</c:v>
                </c:pt>
                <c:pt idx="30">
                  <c:v>0</c:v>
                </c:pt>
                <c:pt idx="31">
                  <c:v>2.55196547497331E-3</c:v>
                </c:pt>
                <c:pt idx="32">
                  <c:v>0</c:v>
                </c:pt>
                <c:pt idx="33">
                  <c:v>0</c:v>
                </c:pt>
                <c:pt idx="34">
                  <c:v>4.0372646598618323E-3</c:v>
                </c:pt>
                <c:pt idx="35">
                  <c:v>0</c:v>
                </c:pt>
                <c:pt idx="36">
                  <c:v>0</c:v>
                </c:pt>
                <c:pt idx="37">
                  <c:v>9.2157305782603043E-3</c:v>
                </c:pt>
                <c:pt idx="38">
                  <c:v>0</c:v>
                </c:pt>
                <c:pt idx="39">
                  <c:v>9.083832775050699E-3</c:v>
                </c:pt>
                <c:pt idx="40">
                  <c:v>0</c:v>
                </c:pt>
                <c:pt idx="41">
                  <c:v>0</c:v>
                </c:pt>
                <c:pt idx="42">
                  <c:v>1.0999260016607261E-2</c:v>
                </c:pt>
                <c:pt idx="43">
                  <c:v>0</c:v>
                </c:pt>
                <c:pt idx="44">
                  <c:v>1.6871621354452047E-2</c:v>
                </c:pt>
                <c:pt idx="45">
                  <c:v>0</c:v>
                </c:pt>
                <c:pt idx="46">
                  <c:v>0</c:v>
                </c:pt>
                <c:pt idx="47">
                  <c:v>1.9297411187871052E-2</c:v>
                </c:pt>
                <c:pt idx="48">
                  <c:v>0</c:v>
                </c:pt>
                <c:pt idx="49">
                  <c:v>5.7049330343273211E-2</c:v>
                </c:pt>
                <c:pt idx="50">
                  <c:v>0</c:v>
                </c:pt>
                <c:pt idx="51">
                  <c:v>0</c:v>
                </c:pt>
                <c:pt idx="52">
                  <c:v>8.6101304291338804E-2</c:v>
                </c:pt>
                <c:pt idx="53">
                  <c:v>0</c:v>
                </c:pt>
                <c:pt idx="54">
                  <c:v>0</c:v>
                </c:pt>
                <c:pt idx="55">
                  <c:v>9.4325287661483029E-2</c:v>
                </c:pt>
                <c:pt idx="56">
                  <c:v>0</c:v>
                </c:pt>
                <c:pt idx="57">
                  <c:v>9.6768362603159908E-2</c:v>
                </c:pt>
                <c:pt idx="58">
                  <c:v>0</c:v>
                </c:pt>
                <c:pt idx="59">
                  <c:v>0</c:v>
                </c:pt>
                <c:pt idx="60">
                  <c:v>0.13852263162948864</c:v>
                </c:pt>
                <c:pt idx="61">
                  <c:v>0</c:v>
                </c:pt>
                <c:pt idx="62">
                  <c:v>0.16374420299269621</c:v>
                </c:pt>
                <c:pt idx="63">
                  <c:v>0</c:v>
                </c:pt>
                <c:pt idx="64">
                  <c:v>0</c:v>
                </c:pt>
                <c:pt idx="65">
                  <c:v>0.1880823132671679</c:v>
                </c:pt>
                <c:pt idx="66">
                  <c:v>0</c:v>
                </c:pt>
                <c:pt idx="67">
                  <c:v>0.2285238178624083</c:v>
                </c:pt>
                <c:pt idx="68">
                  <c:v>0</c:v>
                </c:pt>
                <c:pt idx="69">
                  <c:v>0</c:v>
                </c:pt>
                <c:pt idx="70">
                  <c:v>0.27106438985262471</c:v>
                </c:pt>
                <c:pt idx="71">
                  <c:v>0</c:v>
                </c:pt>
                <c:pt idx="72">
                  <c:v>0</c:v>
                </c:pt>
                <c:pt idx="73">
                  <c:v>0.29707169930690103</c:v>
                </c:pt>
                <c:pt idx="74">
                  <c:v>0</c:v>
                </c:pt>
                <c:pt idx="75">
                  <c:v>0.30722754771763139</c:v>
                </c:pt>
                <c:pt idx="76">
                  <c:v>0</c:v>
                </c:pt>
                <c:pt idx="77">
                  <c:v>0</c:v>
                </c:pt>
                <c:pt idx="78">
                  <c:v>0.35179262389073102</c:v>
                </c:pt>
                <c:pt idx="79">
                  <c:v>0</c:v>
                </c:pt>
                <c:pt idx="80">
                  <c:v>0.36624376521626156</c:v>
                </c:pt>
                <c:pt idx="81">
                  <c:v>0</c:v>
                </c:pt>
                <c:pt idx="82">
                  <c:v>0</c:v>
                </c:pt>
                <c:pt idx="83">
                  <c:v>0.40043438719772245</c:v>
                </c:pt>
                <c:pt idx="84">
                  <c:v>0</c:v>
                </c:pt>
                <c:pt idx="85">
                  <c:v>0</c:v>
                </c:pt>
                <c:pt idx="86">
                  <c:v>0.42114262473804026</c:v>
                </c:pt>
                <c:pt idx="87">
                  <c:v>0</c:v>
                </c:pt>
                <c:pt idx="88">
                  <c:v>0.43964333930215616</c:v>
                </c:pt>
                <c:pt idx="89">
                  <c:v>0</c:v>
                </c:pt>
                <c:pt idx="90">
                  <c:v>0</c:v>
                </c:pt>
                <c:pt idx="91">
                  <c:v>0.44143794024775324</c:v>
                </c:pt>
                <c:pt idx="92">
                  <c:v>0</c:v>
                </c:pt>
                <c:pt idx="93">
                  <c:v>0.45477684699289955</c:v>
                </c:pt>
                <c:pt idx="94">
                  <c:v>0</c:v>
                </c:pt>
                <c:pt idx="95">
                  <c:v>0</c:v>
                </c:pt>
                <c:pt idx="96">
                  <c:v>0.48038818060113769</c:v>
                </c:pt>
                <c:pt idx="97">
                  <c:v>0</c:v>
                </c:pt>
                <c:pt idx="98">
                  <c:v>0.43244572984392571</c:v>
                </c:pt>
                <c:pt idx="99">
                  <c:v>0</c:v>
                </c:pt>
                <c:pt idx="100">
                  <c:v>0</c:v>
                </c:pt>
                <c:pt idx="101">
                  <c:v>0.46240432466630144</c:v>
                </c:pt>
                <c:pt idx="102">
                  <c:v>0</c:v>
                </c:pt>
                <c:pt idx="103">
                  <c:v>0</c:v>
                </c:pt>
                <c:pt idx="104">
                  <c:v>0.53618744739621871</c:v>
                </c:pt>
                <c:pt idx="105">
                  <c:v>0</c:v>
                </c:pt>
                <c:pt idx="106">
                  <c:v>0.6143104879936282</c:v>
                </c:pt>
                <c:pt idx="107">
                  <c:v>0</c:v>
                </c:pt>
                <c:pt idx="108">
                  <c:v>0</c:v>
                </c:pt>
                <c:pt idx="109">
                  <c:v>0.65587383000717392</c:v>
                </c:pt>
                <c:pt idx="110">
                  <c:v>0</c:v>
                </c:pt>
                <c:pt idx="111">
                  <c:v>0.72443809276341431</c:v>
                </c:pt>
                <c:pt idx="112">
                  <c:v>0</c:v>
                </c:pt>
                <c:pt idx="113">
                  <c:v>0</c:v>
                </c:pt>
                <c:pt idx="114">
                  <c:v>0.90528212572939204</c:v>
                </c:pt>
                <c:pt idx="115">
                  <c:v>0</c:v>
                </c:pt>
                <c:pt idx="116">
                  <c:v>0.96174116397693066</c:v>
                </c:pt>
                <c:pt idx="117">
                  <c:v>0</c:v>
                </c:pt>
                <c:pt idx="118">
                  <c:v>0</c:v>
                </c:pt>
                <c:pt idx="119">
                  <c:v>1</c:v>
                </c:pt>
                <c:pt idx="120">
                  <c:v>0</c:v>
                </c:pt>
                <c:pt idx="121">
                  <c:v>0</c:v>
                </c:pt>
                <c:pt idx="122">
                  <c:v>0.95462941518717059</c:v>
                </c:pt>
                <c:pt idx="123">
                  <c:v>0</c:v>
                </c:pt>
                <c:pt idx="124">
                  <c:v>0.97904321841937292</c:v>
                </c:pt>
                <c:pt idx="125">
                  <c:v>0</c:v>
                </c:pt>
                <c:pt idx="126">
                  <c:v>0</c:v>
                </c:pt>
                <c:pt idx="127">
                  <c:v>0.91757375826832588</c:v>
                </c:pt>
                <c:pt idx="128">
                  <c:v>0</c:v>
                </c:pt>
                <c:pt idx="129">
                  <c:v>0.80471216905513732</c:v>
                </c:pt>
                <c:pt idx="130">
                  <c:v>0</c:v>
                </c:pt>
                <c:pt idx="131">
                  <c:v>0</c:v>
                </c:pt>
                <c:pt idx="132">
                  <c:v>0.75977653631284925</c:v>
                </c:pt>
                <c:pt idx="133">
                  <c:v>0</c:v>
                </c:pt>
                <c:pt idx="134">
                  <c:v>0.77807841564471758</c:v>
                </c:pt>
                <c:pt idx="135">
                  <c:v>0</c:v>
                </c:pt>
                <c:pt idx="136">
                  <c:v>0</c:v>
                </c:pt>
                <c:pt idx="137">
                  <c:v>0.72800808897876645</c:v>
                </c:pt>
                <c:pt idx="138">
                  <c:v>0</c:v>
                </c:pt>
                <c:pt idx="139">
                  <c:v>0</c:v>
                </c:pt>
                <c:pt idx="140">
                  <c:v>0.75603142952364277</c:v>
                </c:pt>
                <c:pt idx="141">
                  <c:v>0</c:v>
                </c:pt>
                <c:pt idx="142">
                  <c:v>0.73166846484514014</c:v>
                </c:pt>
                <c:pt idx="143">
                  <c:v>0</c:v>
                </c:pt>
                <c:pt idx="144">
                  <c:v>0</c:v>
                </c:pt>
                <c:pt idx="145">
                  <c:v>0.64908970745236716</c:v>
                </c:pt>
                <c:pt idx="146">
                  <c:v>0</c:v>
                </c:pt>
                <c:pt idx="147">
                  <c:v>0.55421762290220355</c:v>
                </c:pt>
                <c:pt idx="148">
                  <c:v>0</c:v>
                </c:pt>
                <c:pt idx="149">
                  <c:v>0</c:v>
                </c:pt>
                <c:pt idx="150">
                  <c:v>0.54069513249091972</c:v>
                </c:pt>
                <c:pt idx="151">
                  <c:v>0</c:v>
                </c:pt>
                <c:pt idx="152">
                  <c:v>0.4901548316396564</c:v>
                </c:pt>
                <c:pt idx="153">
                  <c:v>0</c:v>
                </c:pt>
                <c:pt idx="154">
                  <c:v>0</c:v>
                </c:pt>
                <c:pt idx="155">
                  <c:v>0.45414023532601638</c:v>
                </c:pt>
                <c:pt idx="156">
                  <c:v>0</c:v>
                </c:pt>
                <c:pt idx="157">
                  <c:v>0</c:v>
                </c:pt>
                <c:pt idx="158">
                  <c:v>0.41247182696815815</c:v>
                </c:pt>
                <c:pt idx="159">
                  <c:v>0</c:v>
                </c:pt>
                <c:pt idx="160">
                  <c:v>0.43121317735311898</c:v>
                </c:pt>
                <c:pt idx="161">
                  <c:v>0</c:v>
                </c:pt>
                <c:pt idx="162">
                  <c:v>0</c:v>
                </c:pt>
                <c:pt idx="163">
                  <c:v>0.40416198292954342</c:v>
                </c:pt>
                <c:pt idx="164">
                  <c:v>0</c:v>
                </c:pt>
                <c:pt idx="165">
                  <c:v>0.36469544881969829</c:v>
                </c:pt>
                <c:pt idx="166">
                  <c:v>0</c:v>
                </c:pt>
                <c:pt idx="167">
                  <c:v>0</c:v>
                </c:pt>
                <c:pt idx="168">
                  <c:v>0.30980845162711618</c:v>
                </c:pt>
                <c:pt idx="169">
                  <c:v>0</c:v>
                </c:pt>
                <c:pt idx="170">
                  <c:v>0</c:v>
                </c:pt>
                <c:pt idx="171">
                  <c:v>0.25983019923064327</c:v>
                </c:pt>
                <c:pt idx="172">
                  <c:v>0</c:v>
                </c:pt>
                <c:pt idx="173">
                  <c:v>0.23459733041105799</c:v>
                </c:pt>
                <c:pt idx="174">
                  <c:v>0</c:v>
                </c:pt>
                <c:pt idx="175">
                  <c:v>0</c:v>
                </c:pt>
                <c:pt idx="176">
                  <c:v>0.14506046963526165</c:v>
                </c:pt>
                <c:pt idx="177">
                  <c:v>0</c:v>
                </c:pt>
                <c:pt idx="178">
                  <c:v>0.10347227321768504</c:v>
                </c:pt>
                <c:pt idx="179">
                  <c:v>0</c:v>
                </c:pt>
                <c:pt idx="180">
                  <c:v>0</c:v>
                </c:pt>
                <c:pt idx="181">
                  <c:v>0.11378911038179754</c:v>
                </c:pt>
                <c:pt idx="182">
                  <c:v>0</c:v>
                </c:pt>
                <c:pt idx="183">
                  <c:v>9.0741169625658785E-2</c:v>
                </c:pt>
                <c:pt idx="184">
                  <c:v>0</c:v>
                </c:pt>
                <c:pt idx="185">
                  <c:v>0</c:v>
                </c:pt>
                <c:pt idx="186">
                  <c:v>7.0273567906185927E-2</c:v>
                </c:pt>
                <c:pt idx="187">
                  <c:v>0</c:v>
                </c:pt>
                <c:pt idx="188">
                  <c:v>0</c:v>
                </c:pt>
                <c:pt idx="189">
                  <c:v>3.7052211194649527E-2</c:v>
                </c:pt>
                <c:pt idx="190">
                  <c:v>0</c:v>
                </c:pt>
                <c:pt idx="191">
                  <c:v>2.2336822364444644E-2</c:v>
                </c:pt>
                <c:pt idx="192">
                  <c:v>0</c:v>
                </c:pt>
                <c:pt idx="193">
                  <c:v>0</c:v>
                </c:pt>
                <c:pt idx="194">
                  <c:v>1.7238675712163407E-2</c:v>
                </c:pt>
                <c:pt idx="195">
                  <c:v>0</c:v>
                </c:pt>
                <c:pt idx="196">
                  <c:v>1.1612881359761849E-2</c:v>
                </c:pt>
                <c:pt idx="197">
                  <c:v>0</c:v>
                </c:pt>
                <c:pt idx="198">
                  <c:v>0</c:v>
                </c:pt>
                <c:pt idx="199">
                  <c:v>7.79925549762471E-4</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9"/>
                <c:pt idx="0">
                  <c:v>5.2074499999999997</c:v>
                </c:pt>
                <c:pt idx="1">
                  <c:v>5.2136199999999997</c:v>
                </c:pt>
                <c:pt idx="2">
                  <c:v>5.2153499999999999</c:v>
                </c:pt>
                <c:pt idx="3">
                  <c:v>5.2128300000000003</c:v>
                </c:pt>
                <c:pt idx="4">
                  <c:v>5.2055100000000003</c:v>
                </c:pt>
                <c:pt idx="5">
                  <c:v>5.19381</c:v>
                </c:pt>
                <c:pt idx="6">
                  <c:v>5.1781500000000005</c:v>
                </c:pt>
                <c:pt idx="7">
                  <c:v>5.1606799999999993</c:v>
                </c:pt>
                <c:pt idx="8">
                  <c:v>5.1475099999999996</c:v>
                </c:pt>
                <c:pt idx="9">
                  <c:v>5.1339199999999998</c:v>
                </c:pt>
                <c:pt idx="10">
                  <c:v>5.1221899999999998</c:v>
                </c:pt>
                <c:pt idx="11">
                  <c:v>5.1147200000000002</c:v>
                </c:pt>
                <c:pt idx="12">
                  <c:v>5.1121600000000003</c:v>
                </c:pt>
                <c:pt idx="13">
                  <c:v>5.1126799999999992</c:v>
                </c:pt>
                <c:pt idx="14">
                  <c:v>5.1142000000000003</c:v>
                </c:pt>
                <c:pt idx="15">
                  <c:v>5.1173299999999999</c:v>
                </c:pt>
                <c:pt idx="16">
                  <c:v>5.1204499999999999</c:v>
                </c:pt>
                <c:pt idx="17">
                  <c:v>5.1239800000000004</c:v>
                </c:pt>
                <c:pt idx="18">
                  <c:v>5.1258400000000002</c:v>
                </c:pt>
                <c:pt idx="19">
                  <c:v>5.1238299999999999</c:v>
                </c:pt>
                <c:pt idx="20">
                  <c:v>5.1189300000000006</c:v>
                </c:pt>
                <c:pt idx="21">
                  <c:v>5.1148099999999994</c:v>
                </c:pt>
                <c:pt idx="22">
                  <c:v>5.1104199999999995</c:v>
                </c:pt>
                <c:pt idx="23">
                  <c:v>5.1028200000000004</c:v>
                </c:pt>
                <c:pt idx="24">
                  <c:v>5.0925099999999999</c:v>
                </c:pt>
                <c:pt idx="25">
                  <c:v>5.0811799999999998</c:v>
                </c:pt>
                <c:pt idx="26">
                  <c:v>5.0704899999999995</c:v>
                </c:pt>
                <c:pt idx="27">
                  <c:v>5.0604899999999997</c:v>
                </c:pt>
                <c:pt idx="28">
                  <c:v>5.0514000000000001</c:v>
                </c:pt>
                <c:pt idx="29">
                  <c:v>5.0438999999999998</c:v>
                </c:pt>
                <c:pt idx="30">
                  <c:v>5.0366299999999997</c:v>
                </c:pt>
                <c:pt idx="31">
                  <c:v>5.0260700000000007</c:v>
                </c:pt>
                <c:pt idx="32">
                  <c:v>5.0127600000000001</c:v>
                </c:pt>
                <c:pt idx="33">
                  <c:v>4.9962900000000001</c:v>
                </c:pt>
                <c:pt idx="34">
                  <c:v>4.9765999999999995</c:v>
                </c:pt>
                <c:pt idx="35">
                  <c:v>4.9614500000000001</c:v>
                </c:pt>
                <c:pt idx="36">
                  <c:v>4.9340700000000002</c:v>
                </c:pt>
                <c:pt idx="37">
                  <c:v>4.9138099999999998</c:v>
                </c:pt>
                <c:pt idx="38">
                  <c:v>4.8949800000000003</c:v>
                </c:pt>
                <c:pt idx="39">
                  <c:v>4.8765599999999996</c:v>
                </c:pt>
                <c:pt idx="40">
                  <c:v>4.8579400000000001</c:v>
                </c:pt>
                <c:pt idx="41">
                  <c:v>4.8400999999999996</c:v>
                </c:pt>
                <c:pt idx="42">
                  <c:v>4.8260800000000001</c:v>
                </c:pt>
                <c:pt idx="43">
                  <c:v>4.8133599999999994</c:v>
                </c:pt>
                <c:pt idx="44">
                  <c:v>4.8005199999999997</c:v>
                </c:pt>
                <c:pt idx="45">
                  <c:v>4.7871799999999993</c:v>
                </c:pt>
                <c:pt idx="46">
                  <c:v>4.7734100000000002</c:v>
                </c:pt>
                <c:pt idx="47">
                  <c:v>4.7604000000000006</c:v>
                </c:pt>
                <c:pt idx="48">
                  <c:v>4.7504600000000003</c:v>
                </c:pt>
                <c:pt idx="49">
                  <c:v>4.7427299999999999</c:v>
                </c:pt>
                <c:pt idx="50">
                  <c:v>4.7355</c:v>
                </c:pt>
                <c:pt idx="51">
                  <c:v>4.7275499999999999</c:v>
                </c:pt>
                <c:pt idx="52">
                  <c:v>4.7207799999999995</c:v>
                </c:pt>
                <c:pt idx="53">
                  <c:v>4.7152799999999999</c:v>
                </c:pt>
                <c:pt idx="54">
                  <c:v>4.71014</c:v>
                </c:pt>
                <c:pt idx="55">
                  <c:v>4.7036899999999999</c:v>
                </c:pt>
                <c:pt idx="56">
                  <c:v>4.6987699999999997</c:v>
                </c:pt>
                <c:pt idx="57">
                  <c:v>4.6955</c:v>
                </c:pt>
                <c:pt idx="58">
                  <c:v>4.6928399999999995</c:v>
                </c:pt>
                <c:pt idx="59">
                  <c:v>4.69109</c:v>
                </c:pt>
                <c:pt idx="60">
                  <c:v>4.6888500000000004</c:v>
                </c:pt>
                <c:pt idx="61">
                  <c:v>4.68642</c:v>
                </c:pt>
                <c:pt idx="62">
                  <c:v>4.6842499999999996</c:v>
                </c:pt>
                <c:pt idx="63">
                  <c:v>4.6811799999999995</c:v>
                </c:pt>
                <c:pt idx="64">
                  <c:v>4.6756099999999998</c:v>
                </c:pt>
                <c:pt idx="65">
                  <c:v>4.66662</c:v>
                </c:pt>
                <c:pt idx="66">
                  <c:v>4.6555299999999997</c:v>
                </c:pt>
                <c:pt idx="67">
                  <c:v>4.6423100000000002</c:v>
                </c:pt>
                <c:pt idx="68">
                  <c:v>4.6287400000000005</c:v>
                </c:pt>
                <c:pt idx="69">
                  <c:v>4.6202900000000007</c:v>
                </c:pt>
                <c:pt idx="70">
                  <c:v>4.60806</c:v>
                </c:pt>
                <c:pt idx="71">
                  <c:v>4.5991300000000006</c:v>
                </c:pt>
                <c:pt idx="72">
                  <c:v>4.5918099999999997</c:v>
                </c:pt>
                <c:pt idx="73">
                  <c:v>4.5832199999999998</c:v>
                </c:pt>
                <c:pt idx="74">
                  <c:v>4.5766900000000001</c:v>
                </c:pt>
                <c:pt idx="75">
                  <c:v>4.57233</c:v>
                </c:pt>
                <c:pt idx="76">
                  <c:v>4.5689799999999998</c:v>
                </c:pt>
                <c:pt idx="77">
                  <c:v>4.5639900000000004</c:v>
                </c:pt>
                <c:pt idx="78">
                  <c:v>4.5576699999999999</c:v>
                </c:pt>
                <c:pt idx="79">
                  <c:v>4.5516000000000005</c:v>
                </c:pt>
                <c:pt idx="80">
                  <c:v>4.5476200000000002</c:v>
                </c:pt>
                <c:pt idx="81">
                  <c:v>4.5432299999999994</c:v>
                </c:pt>
                <c:pt idx="82">
                  <c:v>4.5381999999999998</c:v>
                </c:pt>
                <c:pt idx="83">
                  <c:v>4.5329699999999997</c:v>
                </c:pt>
                <c:pt idx="84">
                  <c:v>4.5273500000000002</c:v>
                </c:pt>
                <c:pt idx="85">
                  <c:v>4.5208500000000003</c:v>
                </c:pt>
                <c:pt idx="86">
                  <c:v>4.5144200000000003</c:v>
                </c:pt>
                <c:pt idx="87">
                  <c:v>4.50345</c:v>
                </c:pt>
                <c:pt idx="88">
                  <c:v>4.4901600000000004</c:v>
                </c:pt>
                <c:pt idx="89">
                  <c:v>4.4781500000000003</c:v>
                </c:pt>
                <c:pt idx="90">
                  <c:v>4.4709199999999996</c:v>
                </c:pt>
                <c:pt idx="91">
                  <c:v>4.4699</c:v>
                </c:pt>
                <c:pt idx="92">
                  <c:v>4.4701300000000002</c:v>
                </c:pt>
                <c:pt idx="93">
                  <c:v>4.4716899999999997</c:v>
                </c:pt>
                <c:pt idx="94">
                  <c:v>4.4663399999999998</c:v>
                </c:pt>
                <c:pt idx="95">
                  <c:v>4.4625399999999997</c:v>
                </c:pt>
                <c:pt idx="96">
                  <c:v>4.4628499999999995</c:v>
                </c:pt>
                <c:pt idx="97">
                  <c:v>4.4586699999999997</c:v>
                </c:pt>
                <c:pt idx="98">
                  <c:v>4.4595900000000004</c:v>
                </c:pt>
              </c:numCache>
              <c:extLst xmlns:c15="http://schemas.microsoft.com/office/drawing/2012/chart"/>
            </c:numRef>
          </c:xVal>
          <c:yVal>
            <c:numRef>
              <c:f>[0]!FT_PH</c:f>
              <c:numCache>
                <c:formatCode>0.00</c:formatCode>
                <c:ptCount val="99"/>
                <c:pt idx="0">
                  <c:v>53.126600000000003</c:v>
                </c:pt>
                <c:pt idx="1">
                  <c:v>52.773400000000002</c:v>
                </c:pt>
                <c:pt idx="2">
                  <c:v>52.386600000000008</c:v>
                </c:pt>
                <c:pt idx="3">
                  <c:v>51.990800000000007</c:v>
                </c:pt>
                <c:pt idx="4">
                  <c:v>51.590100000000007</c:v>
                </c:pt>
                <c:pt idx="5">
                  <c:v>51.170700000000004</c:v>
                </c:pt>
                <c:pt idx="6">
                  <c:v>50.830299999999994</c:v>
                </c:pt>
                <c:pt idx="7">
                  <c:v>50.589700000000008</c:v>
                </c:pt>
                <c:pt idx="8">
                  <c:v>50.349299999999999</c:v>
                </c:pt>
                <c:pt idx="9">
                  <c:v>50.212699999999998</c:v>
                </c:pt>
                <c:pt idx="10">
                  <c:v>50.075400000000002</c:v>
                </c:pt>
                <c:pt idx="11">
                  <c:v>49.855800000000002</c:v>
                </c:pt>
                <c:pt idx="12">
                  <c:v>49.577799999999996</c:v>
                </c:pt>
                <c:pt idx="13">
                  <c:v>49.268799999999999</c:v>
                </c:pt>
                <c:pt idx="14">
                  <c:v>48.953699999999998</c:v>
                </c:pt>
                <c:pt idx="15">
                  <c:v>48.625500000000002</c:v>
                </c:pt>
                <c:pt idx="16">
                  <c:v>48.308099999999996</c:v>
                </c:pt>
                <c:pt idx="17">
                  <c:v>48.001100000000001</c:v>
                </c:pt>
                <c:pt idx="18">
                  <c:v>47.719099999999997</c:v>
                </c:pt>
                <c:pt idx="19">
                  <c:v>47.466799999999999</c:v>
                </c:pt>
                <c:pt idx="20">
                  <c:v>47.238100000000003</c:v>
                </c:pt>
                <c:pt idx="21">
                  <c:v>47.053400000000003</c:v>
                </c:pt>
                <c:pt idx="22">
                  <c:v>46.874400000000001</c:v>
                </c:pt>
                <c:pt idx="23">
                  <c:v>46.711399999999998</c:v>
                </c:pt>
                <c:pt idx="24">
                  <c:v>46.535700000000006</c:v>
                </c:pt>
                <c:pt idx="25">
                  <c:v>46.321899999999999</c:v>
                </c:pt>
                <c:pt idx="26">
                  <c:v>46.079700000000003</c:v>
                </c:pt>
                <c:pt idx="27">
                  <c:v>45.770800000000001</c:v>
                </c:pt>
                <c:pt idx="28">
                  <c:v>45.407799999999995</c:v>
                </c:pt>
                <c:pt idx="29">
                  <c:v>45.049499999999995</c:v>
                </c:pt>
                <c:pt idx="30">
                  <c:v>44.727899999999998</c:v>
                </c:pt>
                <c:pt idx="31">
                  <c:v>44.373600000000003</c:v>
                </c:pt>
                <c:pt idx="32">
                  <c:v>43.9636</c:v>
                </c:pt>
                <c:pt idx="33">
                  <c:v>43.5456</c:v>
                </c:pt>
                <c:pt idx="34">
                  <c:v>43.147200000000005</c:v>
                </c:pt>
                <c:pt idx="35">
                  <c:v>42.9178</c:v>
                </c:pt>
                <c:pt idx="36">
                  <c:v>42.612400000000001</c:v>
                </c:pt>
                <c:pt idx="37">
                  <c:v>42.377400000000002</c:v>
                </c:pt>
                <c:pt idx="38">
                  <c:v>42.173200000000001</c:v>
                </c:pt>
                <c:pt idx="39">
                  <c:v>42.017099999999999</c:v>
                </c:pt>
                <c:pt idx="40">
                  <c:v>41.914000000000001</c:v>
                </c:pt>
                <c:pt idx="41">
                  <c:v>41.846200000000003</c:v>
                </c:pt>
                <c:pt idx="42">
                  <c:v>41.730200000000004</c:v>
                </c:pt>
                <c:pt idx="43">
                  <c:v>41.640599999999999</c:v>
                </c:pt>
                <c:pt idx="44">
                  <c:v>41.6203</c:v>
                </c:pt>
                <c:pt idx="45">
                  <c:v>41.640100000000004</c:v>
                </c:pt>
                <c:pt idx="46">
                  <c:v>41.6404</c:v>
                </c:pt>
                <c:pt idx="47">
                  <c:v>41.647600000000004</c:v>
                </c:pt>
                <c:pt idx="48">
                  <c:v>41.660599999999995</c:v>
                </c:pt>
                <c:pt idx="49">
                  <c:v>41.711799999999997</c:v>
                </c:pt>
                <c:pt idx="50">
                  <c:v>41.7697</c:v>
                </c:pt>
                <c:pt idx="51">
                  <c:v>41.845599999999997</c:v>
                </c:pt>
                <c:pt idx="52">
                  <c:v>41.986000000000004</c:v>
                </c:pt>
                <c:pt idx="53">
                  <c:v>42.1526</c:v>
                </c:pt>
                <c:pt idx="54">
                  <c:v>42.3339</c:v>
                </c:pt>
                <c:pt idx="55">
                  <c:v>42.5471</c:v>
                </c:pt>
                <c:pt idx="56">
                  <c:v>42.794499999999999</c:v>
                </c:pt>
                <c:pt idx="57">
                  <c:v>43.034800000000004</c:v>
                </c:pt>
                <c:pt idx="58">
                  <c:v>43.296099999999996</c:v>
                </c:pt>
                <c:pt idx="59">
                  <c:v>43.5623</c:v>
                </c:pt>
                <c:pt idx="60">
                  <c:v>43.790300000000002</c:v>
                </c:pt>
                <c:pt idx="61">
                  <c:v>43.983699999999999</c:v>
                </c:pt>
                <c:pt idx="62">
                  <c:v>44.1494</c:v>
                </c:pt>
                <c:pt idx="63">
                  <c:v>44.304700000000004</c:v>
                </c:pt>
                <c:pt idx="64">
                  <c:v>44.442599999999999</c:v>
                </c:pt>
                <c:pt idx="65">
                  <c:v>44.592500000000001</c:v>
                </c:pt>
                <c:pt idx="66">
                  <c:v>44.7224</c:v>
                </c:pt>
                <c:pt idx="67">
                  <c:v>44.857500000000002</c:v>
                </c:pt>
                <c:pt idx="68">
                  <c:v>44.965899999999998</c:v>
                </c:pt>
                <c:pt idx="69">
                  <c:v>45.0809</c:v>
                </c:pt>
                <c:pt idx="70">
                  <c:v>45.1661</c:v>
                </c:pt>
                <c:pt idx="71">
                  <c:v>45.3249</c:v>
                </c:pt>
                <c:pt idx="72">
                  <c:v>45.459200000000003</c:v>
                </c:pt>
                <c:pt idx="73">
                  <c:v>45.568899999999999</c:v>
                </c:pt>
                <c:pt idx="74">
                  <c:v>45.632099999999994</c:v>
                </c:pt>
                <c:pt idx="75">
                  <c:v>45.686500000000002</c:v>
                </c:pt>
                <c:pt idx="76">
                  <c:v>45.717500000000001</c:v>
                </c:pt>
                <c:pt idx="77">
                  <c:v>45.749600000000001</c:v>
                </c:pt>
                <c:pt idx="78">
                  <c:v>45.768599999999999</c:v>
                </c:pt>
                <c:pt idx="79">
                  <c:v>45.756599999999999</c:v>
                </c:pt>
                <c:pt idx="80">
                  <c:v>45.683099999999996</c:v>
                </c:pt>
                <c:pt idx="81">
                  <c:v>45.584699999999998</c:v>
                </c:pt>
                <c:pt idx="82">
                  <c:v>45.511499999999998</c:v>
                </c:pt>
                <c:pt idx="83">
                  <c:v>45.427299999999995</c:v>
                </c:pt>
                <c:pt idx="84">
                  <c:v>45.329300000000003</c:v>
                </c:pt>
                <c:pt idx="85">
                  <c:v>45.268099999999997</c:v>
                </c:pt>
                <c:pt idx="86">
                  <c:v>45.2042</c:v>
                </c:pt>
                <c:pt idx="87">
                  <c:v>45.2958</c:v>
                </c:pt>
                <c:pt idx="88">
                  <c:v>45.4236</c:v>
                </c:pt>
                <c:pt idx="89">
                  <c:v>45.643299999999996</c:v>
                </c:pt>
                <c:pt idx="90">
                  <c:v>45.840499999999999</c:v>
                </c:pt>
                <c:pt idx="91">
                  <c:v>45.9955</c:v>
                </c:pt>
                <c:pt idx="92">
                  <c:v>46.3322</c:v>
                </c:pt>
                <c:pt idx="93">
                  <c:v>46.808</c:v>
                </c:pt>
                <c:pt idx="94">
                  <c:v>47.269199999999998</c:v>
                </c:pt>
                <c:pt idx="95">
                  <c:v>47.698399999999999</c:v>
                </c:pt>
                <c:pt idx="96">
                  <c:v>47.667400000000001</c:v>
                </c:pt>
                <c:pt idx="97">
                  <c:v>47.47</c:v>
                </c:pt>
                <c:pt idx="98">
                  <c:v>47.384799999999998</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5.2074499999999997</c:v>
                </c:pt>
              </c:numCache>
            </c:numRef>
          </c:xVal>
          <c:yVal>
            <c:numRef>
              <c:f>[0]!FT_PH01</c:f>
              <c:numCache>
                <c:formatCode>0.00</c:formatCode>
                <c:ptCount val="1"/>
                <c:pt idx="0">
                  <c:v>53.126600000000003</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5.2074499999999997</c:v>
                </c:pt>
              </c:numCache>
            </c:numRef>
          </c:xVal>
          <c:yVal>
            <c:numRef>
              <c:f>[0]!FT_PH02</c:f>
              <c:numCache>
                <c:formatCode>0.00</c:formatCode>
                <c:ptCount val="1"/>
                <c:pt idx="0">
                  <c:v>53.126600000000003</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5.2074499999999997</c:v>
                </c:pt>
              </c:numCache>
            </c:numRef>
          </c:xVal>
          <c:yVal>
            <c:numRef>
              <c:f>[0]!FT_PH03</c:f>
              <c:numCache>
                <c:formatCode>0.00</c:formatCode>
                <c:ptCount val="1"/>
                <c:pt idx="0">
                  <c:v>53.126600000000003</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5.2074499999999997</c:v>
                </c:pt>
              </c:numCache>
            </c:numRef>
          </c:xVal>
          <c:yVal>
            <c:numRef>
              <c:f>[0]!FT_PH04</c:f>
              <c:numCache>
                <c:formatCode>0.00</c:formatCode>
                <c:ptCount val="1"/>
                <c:pt idx="0">
                  <c:v>53.126600000000003</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5.2074499999999997</c:v>
                </c:pt>
              </c:numCache>
            </c:numRef>
          </c:xVal>
          <c:yVal>
            <c:numRef>
              <c:f>[0]!FT_PH05</c:f>
              <c:numCache>
                <c:formatCode>0.00</c:formatCode>
                <c:ptCount val="1"/>
                <c:pt idx="0">
                  <c:v>53.126600000000003</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5.2074499999999997</c:v>
                </c:pt>
              </c:numCache>
            </c:numRef>
          </c:xVal>
          <c:yVal>
            <c:numRef>
              <c:f>[0]!FT_PH06</c:f>
              <c:numCache>
                <c:formatCode>0.00</c:formatCode>
                <c:ptCount val="1"/>
                <c:pt idx="0">
                  <c:v>53.126600000000003</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5.2074499999999997</c:v>
                </c:pt>
              </c:numCache>
            </c:numRef>
          </c:xVal>
          <c:yVal>
            <c:numRef>
              <c:f>[0]!FT_PH07</c:f>
              <c:numCache>
                <c:formatCode>0.00</c:formatCode>
                <c:ptCount val="1"/>
                <c:pt idx="0">
                  <c:v>53.126600000000003</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5.2074499999999997</c:v>
                </c:pt>
              </c:numCache>
            </c:numRef>
          </c:xVal>
          <c:yVal>
            <c:numRef>
              <c:f>[0]!FT_PH08</c:f>
              <c:numCache>
                <c:formatCode>0.00</c:formatCode>
                <c:ptCount val="1"/>
                <c:pt idx="0">
                  <c:v>53.126600000000003</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5.2074499999999997</c:v>
                </c:pt>
              </c:numCache>
            </c:numRef>
          </c:xVal>
          <c:yVal>
            <c:numRef>
              <c:f>[0]!FT_PH09</c:f>
              <c:numCache>
                <c:formatCode>0.00</c:formatCode>
                <c:ptCount val="1"/>
                <c:pt idx="0">
                  <c:v>53.126600000000003</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5.2074499999999997</c:v>
                </c:pt>
              </c:numCache>
            </c:numRef>
          </c:xVal>
          <c:yVal>
            <c:numRef>
              <c:f>[0]!FT_PH10</c:f>
              <c:numCache>
                <c:formatCode>0.00</c:formatCode>
                <c:ptCount val="1"/>
                <c:pt idx="0">
                  <c:v>53.126600000000003</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5.2074499999999997</c:v>
                </c:pt>
              </c:numCache>
            </c:numRef>
          </c:xVal>
          <c:yVal>
            <c:numRef>
              <c:f>[0]!FT_PH11</c:f>
              <c:numCache>
                <c:formatCode>0.00</c:formatCode>
                <c:ptCount val="1"/>
                <c:pt idx="0">
                  <c:v>53.126600000000003</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5.2074499999999997</c:v>
                </c:pt>
              </c:numCache>
            </c:numRef>
          </c:xVal>
          <c:yVal>
            <c:numRef>
              <c:f>[0]!FT_PH12</c:f>
              <c:numCache>
                <c:formatCode>0.00</c:formatCode>
                <c:ptCount val="1"/>
                <c:pt idx="0">
                  <c:v>53.126600000000003</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5.2074499999999997</c:v>
                </c:pt>
              </c:numCache>
            </c:numRef>
          </c:xVal>
          <c:yVal>
            <c:numRef>
              <c:f>[0]!FT_PH13</c:f>
              <c:numCache>
                <c:formatCode>0.00</c:formatCode>
                <c:ptCount val="1"/>
                <c:pt idx="0">
                  <c:v>53.126600000000003</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5.2074499999999997</c:v>
                </c:pt>
              </c:numCache>
            </c:numRef>
          </c:xVal>
          <c:yVal>
            <c:numRef>
              <c:f>[0]!FT_PH14</c:f>
              <c:numCache>
                <c:formatCode>0.00</c:formatCode>
                <c:ptCount val="1"/>
                <c:pt idx="0">
                  <c:v>53.126600000000003</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5.2074499999999997</c:v>
                </c:pt>
              </c:numCache>
            </c:numRef>
          </c:xVal>
          <c:yVal>
            <c:numRef>
              <c:f>[0]!FT_PH15</c:f>
              <c:numCache>
                <c:formatCode>0.00</c:formatCode>
                <c:ptCount val="1"/>
                <c:pt idx="0">
                  <c:v>53.126600000000003</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5.2074499999999997</c:v>
                </c:pt>
              </c:numCache>
            </c:numRef>
          </c:xVal>
          <c:yVal>
            <c:numRef>
              <c:f>[0]!FT_PH16</c:f>
              <c:numCache>
                <c:formatCode>0.00</c:formatCode>
                <c:ptCount val="1"/>
                <c:pt idx="0">
                  <c:v>53.126600000000003</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5.2074499999999997</c:v>
                </c:pt>
              </c:numCache>
            </c:numRef>
          </c:xVal>
          <c:yVal>
            <c:numRef>
              <c:f>[0]!FT_PH17</c:f>
              <c:numCache>
                <c:formatCode>0.00</c:formatCode>
                <c:ptCount val="1"/>
                <c:pt idx="0">
                  <c:v>53.126600000000003</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5.2074499999999997</c:v>
                </c:pt>
              </c:numCache>
            </c:numRef>
          </c:xVal>
          <c:yVal>
            <c:numRef>
              <c:f>[0]!FT_PH18</c:f>
              <c:numCache>
                <c:formatCode>0.00</c:formatCode>
                <c:ptCount val="1"/>
                <c:pt idx="0">
                  <c:v>53.126600000000003</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5.2074499999999997</c:v>
                </c:pt>
              </c:numCache>
            </c:numRef>
          </c:xVal>
          <c:yVal>
            <c:numRef>
              <c:f>[0]!FT_PH19</c:f>
              <c:numCache>
                <c:formatCode>0.00</c:formatCode>
                <c:ptCount val="1"/>
                <c:pt idx="0">
                  <c:v>53.126600000000003</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5.2074499999999997</c:v>
                </c:pt>
              </c:numCache>
            </c:numRef>
          </c:xVal>
          <c:yVal>
            <c:numRef>
              <c:f>[0]!FT_PH20</c:f>
              <c:numCache>
                <c:formatCode>0.00</c:formatCode>
                <c:ptCount val="1"/>
                <c:pt idx="0">
                  <c:v>53.126600000000003</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5.2074499999999997</c:v>
                </c:pt>
              </c:numCache>
            </c:numRef>
          </c:xVal>
          <c:yVal>
            <c:numRef>
              <c:f>[0]!FT_PH21</c:f>
              <c:numCache>
                <c:formatCode>0.00</c:formatCode>
                <c:ptCount val="1"/>
                <c:pt idx="0">
                  <c:v>53.126600000000003</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5.2074499999999997</c:v>
                </c:pt>
              </c:numCache>
            </c:numRef>
          </c:xVal>
          <c:yVal>
            <c:numRef>
              <c:f>[0]!FT_PH22</c:f>
              <c:numCache>
                <c:formatCode>0.00</c:formatCode>
                <c:ptCount val="1"/>
                <c:pt idx="0">
                  <c:v>53.126600000000003</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5.2074499999999997</c:v>
                </c:pt>
              </c:numCache>
            </c:numRef>
          </c:xVal>
          <c:yVal>
            <c:numRef>
              <c:f>[0]!FT_PH23</c:f>
              <c:numCache>
                <c:formatCode>0.00</c:formatCode>
                <c:ptCount val="1"/>
                <c:pt idx="0">
                  <c:v>53.126600000000003</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5.2074499999999997</c:v>
                </c:pt>
              </c:numCache>
            </c:numRef>
          </c:xVal>
          <c:yVal>
            <c:numRef>
              <c:f>[0]!FT_PH24</c:f>
              <c:numCache>
                <c:formatCode>0.00</c:formatCode>
                <c:ptCount val="1"/>
                <c:pt idx="0">
                  <c:v>53.126600000000003</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5.2074499999999997</c:v>
                </c:pt>
              </c:numCache>
            </c:numRef>
          </c:xVal>
          <c:yVal>
            <c:numRef>
              <c:f>info!$H$2</c:f>
              <c:numCache>
                <c:formatCode>0.00</c:formatCode>
                <c:ptCount val="1"/>
                <c:pt idx="0">
                  <c:v>53.126600000000003</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0.15415921592122456</c:v>
                </c:pt>
                <c:pt idx="1">
                  <c:v>0.32718045720775768</c:v>
                </c:pt>
                <c:pt idx="2">
                  <c:v>0.51866032687101771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9"/>
                <c:pt idx="0">
                  <c:v>0</c:v>
                </c:pt>
                <c:pt idx="1">
                  <c:v>0.36895</c:v>
                </c:pt>
                <c:pt idx="2">
                  <c:v>0.78326200000000001</c:v>
                </c:pt>
                <c:pt idx="3">
                  <c:v>1.1981999999999999</c:v>
                </c:pt>
                <c:pt idx="4">
                  <c:v>1.59667</c:v>
                </c:pt>
                <c:pt idx="5">
                  <c:v>2.0068899999999998</c:v>
                </c:pt>
                <c:pt idx="6">
                  <c:v>2.41012</c:v>
                </c:pt>
                <c:pt idx="7">
                  <c:v>2.8305400000000001</c:v>
                </c:pt>
                <c:pt idx="8">
                  <c:v>3.2366999999999999</c:v>
                </c:pt>
                <c:pt idx="9">
                  <c:v>3.6358100000000002</c:v>
                </c:pt>
                <c:pt idx="10">
                  <c:v>4.0431400000000002</c:v>
                </c:pt>
                <c:pt idx="11">
                  <c:v>4.42896</c:v>
                </c:pt>
                <c:pt idx="12">
                  <c:v>4.8856799999999998</c:v>
                </c:pt>
                <c:pt idx="13">
                  <c:v>5.2543899999999999</c:v>
                </c:pt>
                <c:pt idx="14">
                  <c:v>5.6560100000000002</c:v>
                </c:pt>
                <c:pt idx="15">
                  <c:v>6.0656800000000004</c:v>
                </c:pt>
                <c:pt idx="16">
                  <c:v>6.50535</c:v>
                </c:pt>
                <c:pt idx="17">
                  <c:v>6.8713100000000003</c:v>
                </c:pt>
                <c:pt idx="18">
                  <c:v>7.2733600000000003</c:v>
                </c:pt>
                <c:pt idx="19">
                  <c:v>7.7025800000000002</c:v>
                </c:pt>
                <c:pt idx="20">
                  <c:v>8.0938300000000005</c:v>
                </c:pt>
                <c:pt idx="21">
                  <c:v>8.4981899999999992</c:v>
                </c:pt>
                <c:pt idx="22">
                  <c:v>8.9107900000000004</c:v>
                </c:pt>
                <c:pt idx="23">
                  <c:v>9.3017099999999999</c:v>
                </c:pt>
                <c:pt idx="24">
                  <c:v>9.7327999999999992</c:v>
                </c:pt>
                <c:pt idx="25">
                  <c:v>10.124499999999999</c:v>
                </c:pt>
                <c:pt idx="26">
                  <c:v>10.5321</c:v>
                </c:pt>
                <c:pt idx="27">
                  <c:v>10.971299999999999</c:v>
                </c:pt>
                <c:pt idx="28">
                  <c:v>11.383599999999999</c:v>
                </c:pt>
                <c:pt idx="29">
                  <c:v>11.7403</c:v>
                </c:pt>
                <c:pt idx="30">
                  <c:v>12.152200000000001</c:v>
                </c:pt>
                <c:pt idx="31">
                  <c:v>12.5802</c:v>
                </c:pt>
                <c:pt idx="32">
                  <c:v>12.968500000000001</c:v>
                </c:pt>
                <c:pt idx="33">
                  <c:v>13.375299999999999</c:v>
                </c:pt>
                <c:pt idx="34">
                  <c:v>13.787000000000001</c:v>
                </c:pt>
                <c:pt idx="35">
                  <c:v>14.200799999999999</c:v>
                </c:pt>
                <c:pt idx="36">
                  <c:v>14.594200000000001</c:v>
                </c:pt>
                <c:pt idx="37">
                  <c:v>14.993499999999999</c:v>
                </c:pt>
                <c:pt idx="38">
                  <c:v>15.405900000000001</c:v>
                </c:pt>
                <c:pt idx="39">
                  <c:v>15.808299999999999</c:v>
                </c:pt>
                <c:pt idx="40">
                  <c:v>16.216000000000001</c:v>
                </c:pt>
                <c:pt idx="41">
                  <c:v>16.6327</c:v>
                </c:pt>
                <c:pt idx="42">
                  <c:v>17.061199999999999</c:v>
                </c:pt>
                <c:pt idx="43">
                  <c:v>17.445799999999998</c:v>
                </c:pt>
                <c:pt idx="44">
                  <c:v>17.839200000000002</c:v>
                </c:pt>
                <c:pt idx="45">
                  <c:v>18.273800000000001</c:v>
                </c:pt>
                <c:pt idx="46">
                  <c:v>18.655100000000001</c:v>
                </c:pt>
                <c:pt idx="47">
                  <c:v>19.071100000000001</c:v>
                </c:pt>
                <c:pt idx="48">
                  <c:v>19.466799999999999</c:v>
                </c:pt>
                <c:pt idx="49">
                  <c:v>19.880199999999999</c:v>
                </c:pt>
                <c:pt idx="50">
                  <c:v>20.2776</c:v>
                </c:pt>
                <c:pt idx="51">
                  <c:v>20.7011</c:v>
                </c:pt>
                <c:pt idx="52">
                  <c:v>21.097999999999999</c:v>
                </c:pt>
                <c:pt idx="53">
                  <c:v>21.503399999999999</c:v>
                </c:pt>
                <c:pt idx="54">
                  <c:v>21.936599999999999</c:v>
                </c:pt>
                <c:pt idx="55">
                  <c:v>22.3352</c:v>
                </c:pt>
                <c:pt idx="56">
                  <c:v>22.715199999999999</c:v>
                </c:pt>
                <c:pt idx="57">
                  <c:v>23.139700000000001</c:v>
                </c:pt>
                <c:pt idx="58">
                  <c:v>23.535599999999999</c:v>
                </c:pt>
                <c:pt idx="59">
                  <c:v>23.980399999999999</c:v>
                </c:pt>
                <c:pt idx="60">
                  <c:v>24.3385</c:v>
                </c:pt>
                <c:pt idx="61">
                  <c:v>24.811399999999999</c:v>
                </c:pt>
                <c:pt idx="62">
                  <c:v>25.1463</c:v>
                </c:pt>
                <c:pt idx="63">
                  <c:v>25.566700000000001</c:v>
                </c:pt>
                <c:pt idx="64">
                  <c:v>25.9633</c:v>
                </c:pt>
                <c:pt idx="65">
                  <c:v>26.368600000000001</c:v>
                </c:pt>
                <c:pt idx="66">
                  <c:v>26.790099999999999</c:v>
                </c:pt>
                <c:pt idx="67">
                  <c:v>27.1938</c:v>
                </c:pt>
                <c:pt idx="68">
                  <c:v>27.585100000000001</c:v>
                </c:pt>
                <c:pt idx="69">
                  <c:v>28.009899999999998</c:v>
                </c:pt>
                <c:pt idx="70">
                  <c:v>28.413699999999999</c:v>
                </c:pt>
                <c:pt idx="71">
                  <c:v>28.858899999999998</c:v>
                </c:pt>
                <c:pt idx="72">
                  <c:v>29.239000000000001</c:v>
                </c:pt>
                <c:pt idx="73">
                  <c:v>29.634899999999998</c:v>
                </c:pt>
                <c:pt idx="74">
                  <c:v>30.0413</c:v>
                </c:pt>
                <c:pt idx="75">
                  <c:v>30.506499999999999</c:v>
                </c:pt>
                <c:pt idx="76">
                  <c:v>30.853100000000001</c:v>
                </c:pt>
                <c:pt idx="77">
                  <c:v>31.2517</c:v>
                </c:pt>
                <c:pt idx="78">
                  <c:v>31.664100000000001</c:v>
                </c:pt>
                <c:pt idx="79">
                  <c:v>32.0685</c:v>
                </c:pt>
                <c:pt idx="80">
                  <c:v>32.467199999999998</c:v>
                </c:pt>
                <c:pt idx="81">
                  <c:v>32.8703</c:v>
                </c:pt>
                <c:pt idx="82">
                  <c:v>33.270200000000003</c:v>
                </c:pt>
                <c:pt idx="83">
                  <c:v>33.688600000000001</c:v>
                </c:pt>
                <c:pt idx="84">
                  <c:v>34.084299999999999</c:v>
                </c:pt>
                <c:pt idx="85">
                  <c:v>34.499899999999997</c:v>
                </c:pt>
                <c:pt idx="86">
                  <c:v>34.906999999999996</c:v>
                </c:pt>
                <c:pt idx="87">
                  <c:v>35.335799999999999</c:v>
                </c:pt>
                <c:pt idx="88">
                  <c:v>35.724499999999999</c:v>
                </c:pt>
                <c:pt idx="89">
                  <c:v>36.1419</c:v>
                </c:pt>
                <c:pt idx="90">
                  <c:v>36.525599999999997</c:v>
                </c:pt>
                <c:pt idx="91">
                  <c:v>36.9345</c:v>
                </c:pt>
                <c:pt idx="92">
                  <c:v>37.356499999999997</c:v>
                </c:pt>
                <c:pt idx="93">
                  <c:v>37.743899999999996</c:v>
                </c:pt>
                <c:pt idx="94">
                  <c:v>38.1571</c:v>
                </c:pt>
                <c:pt idx="95">
                  <c:v>38.579099999999997</c:v>
                </c:pt>
                <c:pt idx="96">
                  <c:v>38.966200000000001</c:v>
                </c:pt>
                <c:pt idx="97">
                  <c:v>39.374499999999998</c:v>
                </c:pt>
                <c:pt idx="98">
                  <c:v>39.783799999999999</c:v>
                </c:pt>
              </c:numCache>
            </c:numRef>
          </c:xVal>
          <c:yVal>
            <c:numRef>
              <c:f>[0]!FT_E</c:f>
              <c:numCache>
                <c:formatCode>0.00</c:formatCode>
                <c:ptCount val="99"/>
                <c:pt idx="0">
                  <c:v>5.2074499999999997</c:v>
                </c:pt>
                <c:pt idx="1">
                  <c:v>5.2136199999999997</c:v>
                </c:pt>
                <c:pt idx="2">
                  <c:v>5.2153499999999999</c:v>
                </c:pt>
                <c:pt idx="3">
                  <c:v>5.2128300000000003</c:v>
                </c:pt>
                <c:pt idx="4">
                  <c:v>5.2055100000000003</c:v>
                </c:pt>
                <c:pt idx="5">
                  <c:v>5.19381</c:v>
                </c:pt>
                <c:pt idx="6">
                  <c:v>5.1781500000000005</c:v>
                </c:pt>
                <c:pt idx="7">
                  <c:v>5.1606799999999993</c:v>
                </c:pt>
                <c:pt idx="8">
                  <c:v>5.1475099999999996</c:v>
                </c:pt>
                <c:pt idx="9">
                  <c:v>5.1339199999999998</c:v>
                </c:pt>
                <c:pt idx="10">
                  <c:v>5.1221899999999998</c:v>
                </c:pt>
                <c:pt idx="11">
                  <c:v>5.1147200000000002</c:v>
                </c:pt>
                <c:pt idx="12">
                  <c:v>5.1121600000000003</c:v>
                </c:pt>
                <c:pt idx="13">
                  <c:v>5.1126799999999992</c:v>
                </c:pt>
                <c:pt idx="14">
                  <c:v>5.1142000000000003</c:v>
                </c:pt>
                <c:pt idx="15">
                  <c:v>5.1173299999999999</c:v>
                </c:pt>
                <c:pt idx="16">
                  <c:v>5.1204499999999999</c:v>
                </c:pt>
                <c:pt idx="17">
                  <c:v>5.1239800000000004</c:v>
                </c:pt>
                <c:pt idx="18">
                  <c:v>5.1258400000000002</c:v>
                </c:pt>
                <c:pt idx="19">
                  <c:v>5.1238299999999999</c:v>
                </c:pt>
                <c:pt idx="20">
                  <c:v>5.1189300000000006</c:v>
                </c:pt>
                <c:pt idx="21">
                  <c:v>5.1148099999999994</c:v>
                </c:pt>
                <c:pt idx="22">
                  <c:v>5.1104199999999995</c:v>
                </c:pt>
                <c:pt idx="23">
                  <c:v>5.1028200000000004</c:v>
                </c:pt>
                <c:pt idx="24">
                  <c:v>5.0925099999999999</c:v>
                </c:pt>
                <c:pt idx="25">
                  <c:v>5.0811799999999998</c:v>
                </c:pt>
                <c:pt idx="26">
                  <c:v>5.0704899999999995</c:v>
                </c:pt>
                <c:pt idx="27">
                  <c:v>5.0604899999999997</c:v>
                </c:pt>
                <c:pt idx="28">
                  <c:v>5.0514000000000001</c:v>
                </c:pt>
                <c:pt idx="29">
                  <c:v>5.0438999999999998</c:v>
                </c:pt>
                <c:pt idx="30">
                  <c:v>5.0366299999999997</c:v>
                </c:pt>
                <c:pt idx="31">
                  <c:v>5.0260700000000007</c:v>
                </c:pt>
                <c:pt idx="32">
                  <c:v>5.0127600000000001</c:v>
                </c:pt>
                <c:pt idx="33">
                  <c:v>4.9962900000000001</c:v>
                </c:pt>
                <c:pt idx="34">
                  <c:v>4.9765999999999995</c:v>
                </c:pt>
                <c:pt idx="35">
                  <c:v>4.9614500000000001</c:v>
                </c:pt>
                <c:pt idx="36">
                  <c:v>4.9340700000000002</c:v>
                </c:pt>
                <c:pt idx="37">
                  <c:v>4.9138099999999998</c:v>
                </c:pt>
                <c:pt idx="38">
                  <c:v>4.8949800000000003</c:v>
                </c:pt>
                <c:pt idx="39">
                  <c:v>4.8765599999999996</c:v>
                </c:pt>
                <c:pt idx="40">
                  <c:v>4.8579400000000001</c:v>
                </c:pt>
                <c:pt idx="41">
                  <c:v>4.8400999999999996</c:v>
                </c:pt>
                <c:pt idx="42">
                  <c:v>4.8260800000000001</c:v>
                </c:pt>
                <c:pt idx="43">
                  <c:v>4.8133599999999994</c:v>
                </c:pt>
                <c:pt idx="44">
                  <c:v>4.8005199999999997</c:v>
                </c:pt>
                <c:pt idx="45">
                  <c:v>4.7871799999999993</c:v>
                </c:pt>
                <c:pt idx="46">
                  <c:v>4.7734100000000002</c:v>
                </c:pt>
                <c:pt idx="47">
                  <c:v>4.7604000000000006</c:v>
                </c:pt>
                <c:pt idx="48">
                  <c:v>4.7504600000000003</c:v>
                </c:pt>
                <c:pt idx="49">
                  <c:v>4.7427299999999999</c:v>
                </c:pt>
                <c:pt idx="50">
                  <c:v>4.7355</c:v>
                </c:pt>
                <c:pt idx="51">
                  <c:v>4.7275499999999999</c:v>
                </c:pt>
                <c:pt idx="52">
                  <c:v>4.7207799999999995</c:v>
                </c:pt>
                <c:pt idx="53">
                  <c:v>4.7152799999999999</c:v>
                </c:pt>
                <c:pt idx="54">
                  <c:v>4.71014</c:v>
                </c:pt>
                <c:pt idx="55">
                  <c:v>4.7036899999999999</c:v>
                </c:pt>
                <c:pt idx="56">
                  <c:v>4.6987699999999997</c:v>
                </c:pt>
                <c:pt idx="57">
                  <c:v>4.6955</c:v>
                </c:pt>
                <c:pt idx="58">
                  <c:v>4.6928399999999995</c:v>
                </c:pt>
                <c:pt idx="59">
                  <c:v>4.69109</c:v>
                </c:pt>
                <c:pt idx="60">
                  <c:v>4.6888500000000004</c:v>
                </c:pt>
                <c:pt idx="61">
                  <c:v>4.68642</c:v>
                </c:pt>
                <c:pt idx="62">
                  <c:v>4.6842499999999996</c:v>
                </c:pt>
                <c:pt idx="63">
                  <c:v>4.6811799999999995</c:v>
                </c:pt>
                <c:pt idx="64">
                  <c:v>4.6756099999999998</c:v>
                </c:pt>
                <c:pt idx="65">
                  <c:v>4.66662</c:v>
                </c:pt>
                <c:pt idx="66">
                  <c:v>4.6555299999999997</c:v>
                </c:pt>
                <c:pt idx="67">
                  <c:v>4.6423100000000002</c:v>
                </c:pt>
                <c:pt idx="68">
                  <c:v>4.6287400000000005</c:v>
                </c:pt>
                <c:pt idx="69">
                  <c:v>4.6202900000000007</c:v>
                </c:pt>
                <c:pt idx="70">
                  <c:v>4.60806</c:v>
                </c:pt>
                <c:pt idx="71">
                  <c:v>4.5991300000000006</c:v>
                </c:pt>
                <c:pt idx="72">
                  <c:v>4.5918099999999997</c:v>
                </c:pt>
                <c:pt idx="73">
                  <c:v>4.5832199999999998</c:v>
                </c:pt>
                <c:pt idx="74">
                  <c:v>4.5766900000000001</c:v>
                </c:pt>
                <c:pt idx="75">
                  <c:v>4.57233</c:v>
                </c:pt>
                <c:pt idx="76">
                  <c:v>4.5689799999999998</c:v>
                </c:pt>
                <c:pt idx="77">
                  <c:v>4.5639900000000004</c:v>
                </c:pt>
                <c:pt idx="78">
                  <c:v>4.5576699999999999</c:v>
                </c:pt>
                <c:pt idx="79">
                  <c:v>4.5516000000000005</c:v>
                </c:pt>
                <c:pt idx="80">
                  <c:v>4.5476200000000002</c:v>
                </c:pt>
                <c:pt idx="81">
                  <c:v>4.5432299999999994</c:v>
                </c:pt>
                <c:pt idx="82">
                  <c:v>4.5381999999999998</c:v>
                </c:pt>
                <c:pt idx="83">
                  <c:v>4.5329699999999997</c:v>
                </c:pt>
                <c:pt idx="84">
                  <c:v>4.5273500000000002</c:v>
                </c:pt>
                <c:pt idx="85">
                  <c:v>4.5208500000000003</c:v>
                </c:pt>
                <c:pt idx="86">
                  <c:v>4.5144200000000003</c:v>
                </c:pt>
                <c:pt idx="87">
                  <c:v>4.50345</c:v>
                </c:pt>
                <c:pt idx="88">
                  <c:v>4.4901600000000004</c:v>
                </c:pt>
                <c:pt idx="89">
                  <c:v>4.4781500000000003</c:v>
                </c:pt>
                <c:pt idx="90">
                  <c:v>4.4709199999999996</c:v>
                </c:pt>
                <c:pt idx="91">
                  <c:v>4.4699</c:v>
                </c:pt>
                <c:pt idx="92">
                  <c:v>4.4701300000000002</c:v>
                </c:pt>
                <c:pt idx="93">
                  <c:v>4.4716899999999997</c:v>
                </c:pt>
                <c:pt idx="94">
                  <c:v>4.4663399999999998</c:v>
                </c:pt>
                <c:pt idx="95">
                  <c:v>4.4625399999999997</c:v>
                </c:pt>
                <c:pt idx="96">
                  <c:v>4.4628499999999995</c:v>
                </c:pt>
                <c:pt idx="97">
                  <c:v>4.4586699999999997</c:v>
                </c:pt>
                <c:pt idx="98">
                  <c:v>4.4595900000000004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5.2074499999999997</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5.2074499999999997</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5.2074499999999997</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5.2074499999999997</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5.2074499999999997</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5.2074499999999997</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5.2074499999999997</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5.2074499999999997</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5.2074499999999997</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5.2074499999999997</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5.2074499999999997</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5.2074499999999997</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5.2074499999999997</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5.2074499999999997</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5.2074499999999997</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5.2074499999999997</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5.2074499999999997</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5.2074499999999997</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5.2074499999999997</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5.2074499999999997</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5.2074499999999997</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5.2074499999999997</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5.2074499999999997</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5.2074499999999997</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9"/>
                <c:pt idx="0">
                  <c:v>0</c:v>
                </c:pt>
                <c:pt idx="1">
                  <c:v>0.36895</c:v>
                </c:pt>
                <c:pt idx="2">
                  <c:v>0.78326200000000001</c:v>
                </c:pt>
                <c:pt idx="3">
                  <c:v>1.1981999999999999</c:v>
                </c:pt>
                <c:pt idx="4">
                  <c:v>1.59667</c:v>
                </c:pt>
                <c:pt idx="5">
                  <c:v>2.0068899999999998</c:v>
                </c:pt>
                <c:pt idx="6">
                  <c:v>2.41012</c:v>
                </c:pt>
                <c:pt idx="7">
                  <c:v>2.8305400000000001</c:v>
                </c:pt>
                <c:pt idx="8">
                  <c:v>3.2366999999999999</c:v>
                </c:pt>
                <c:pt idx="9">
                  <c:v>3.6358100000000002</c:v>
                </c:pt>
                <c:pt idx="10">
                  <c:v>4.0431400000000002</c:v>
                </c:pt>
                <c:pt idx="11">
                  <c:v>4.42896</c:v>
                </c:pt>
                <c:pt idx="12">
                  <c:v>4.8856799999999998</c:v>
                </c:pt>
                <c:pt idx="13">
                  <c:v>5.2543899999999999</c:v>
                </c:pt>
                <c:pt idx="14">
                  <c:v>5.6560100000000002</c:v>
                </c:pt>
                <c:pt idx="15">
                  <c:v>6.0656800000000004</c:v>
                </c:pt>
                <c:pt idx="16">
                  <c:v>6.50535</c:v>
                </c:pt>
                <c:pt idx="17">
                  <c:v>6.8713100000000003</c:v>
                </c:pt>
                <c:pt idx="18">
                  <c:v>7.2733600000000003</c:v>
                </c:pt>
                <c:pt idx="19">
                  <c:v>7.7025800000000002</c:v>
                </c:pt>
                <c:pt idx="20">
                  <c:v>8.0938300000000005</c:v>
                </c:pt>
                <c:pt idx="21">
                  <c:v>8.4981899999999992</c:v>
                </c:pt>
                <c:pt idx="22">
                  <c:v>8.9107900000000004</c:v>
                </c:pt>
                <c:pt idx="23">
                  <c:v>9.3017099999999999</c:v>
                </c:pt>
                <c:pt idx="24">
                  <c:v>9.7327999999999992</c:v>
                </c:pt>
                <c:pt idx="25">
                  <c:v>10.124499999999999</c:v>
                </c:pt>
                <c:pt idx="26">
                  <c:v>10.5321</c:v>
                </c:pt>
                <c:pt idx="27">
                  <c:v>10.971299999999999</c:v>
                </c:pt>
                <c:pt idx="28">
                  <c:v>11.383599999999999</c:v>
                </c:pt>
                <c:pt idx="29">
                  <c:v>11.7403</c:v>
                </c:pt>
                <c:pt idx="30">
                  <c:v>12.152200000000001</c:v>
                </c:pt>
                <c:pt idx="31">
                  <c:v>12.5802</c:v>
                </c:pt>
                <c:pt idx="32">
                  <c:v>12.968500000000001</c:v>
                </c:pt>
                <c:pt idx="33">
                  <c:v>13.375299999999999</c:v>
                </c:pt>
                <c:pt idx="34">
                  <c:v>13.787000000000001</c:v>
                </c:pt>
                <c:pt idx="35">
                  <c:v>14.200799999999999</c:v>
                </c:pt>
                <c:pt idx="36">
                  <c:v>14.594200000000001</c:v>
                </c:pt>
                <c:pt idx="37">
                  <c:v>14.993499999999999</c:v>
                </c:pt>
                <c:pt idx="38">
                  <c:v>15.405900000000001</c:v>
                </c:pt>
                <c:pt idx="39">
                  <c:v>15.808299999999999</c:v>
                </c:pt>
                <c:pt idx="40">
                  <c:v>16.216000000000001</c:v>
                </c:pt>
                <c:pt idx="41">
                  <c:v>16.6327</c:v>
                </c:pt>
                <c:pt idx="42">
                  <c:v>17.061199999999999</c:v>
                </c:pt>
                <c:pt idx="43">
                  <c:v>17.445799999999998</c:v>
                </c:pt>
                <c:pt idx="44">
                  <c:v>17.839200000000002</c:v>
                </c:pt>
                <c:pt idx="45">
                  <c:v>18.273800000000001</c:v>
                </c:pt>
                <c:pt idx="46">
                  <c:v>18.655100000000001</c:v>
                </c:pt>
                <c:pt idx="47">
                  <c:v>19.071100000000001</c:v>
                </c:pt>
                <c:pt idx="48">
                  <c:v>19.466799999999999</c:v>
                </c:pt>
                <c:pt idx="49">
                  <c:v>19.880199999999999</c:v>
                </c:pt>
                <c:pt idx="50">
                  <c:v>20.2776</c:v>
                </c:pt>
                <c:pt idx="51">
                  <c:v>20.7011</c:v>
                </c:pt>
                <c:pt idx="52">
                  <c:v>21.097999999999999</c:v>
                </c:pt>
                <c:pt idx="53">
                  <c:v>21.503399999999999</c:v>
                </c:pt>
                <c:pt idx="54">
                  <c:v>21.936599999999999</c:v>
                </c:pt>
                <c:pt idx="55">
                  <c:v>22.3352</c:v>
                </c:pt>
                <c:pt idx="56">
                  <c:v>22.715199999999999</c:v>
                </c:pt>
                <c:pt idx="57">
                  <c:v>23.139700000000001</c:v>
                </c:pt>
                <c:pt idx="58">
                  <c:v>23.535599999999999</c:v>
                </c:pt>
                <c:pt idx="59">
                  <c:v>23.980399999999999</c:v>
                </c:pt>
                <c:pt idx="60">
                  <c:v>24.3385</c:v>
                </c:pt>
                <c:pt idx="61">
                  <c:v>24.811399999999999</c:v>
                </c:pt>
                <c:pt idx="62">
                  <c:v>25.1463</c:v>
                </c:pt>
                <c:pt idx="63">
                  <c:v>25.566700000000001</c:v>
                </c:pt>
                <c:pt idx="64">
                  <c:v>25.9633</c:v>
                </c:pt>
                <c:pt idx="65">
                  <c:v>26.368600000000001</c:v>
                </c:pt>
                <c:pt idx="66">
                  <c:v>26.790099999999999</c:v>
                </c:pt>
                <c:pt idx="67">
                  <c:v>27.1938</c:v>
                </c:pt>
                <c:pt idx="68">
                  <c:v>27.585100000000001</c:v>
                </c:pt>
                <c:pt idx="69">
                  <c:v>28.009899999999998</c:v>
                </c:pt>
                <c:pt idx="70">
                  <c:v>28.413699999999999</c:v>
                </c:pt>
                <c:pt idx="71">
                  <c:v>28.858899999999998</c:v>
                </c:pt>
                <c:pt idx="72">
                  <c:v>29.239000000000001</c:v>
                </c:pt>
                <c:pt idx="73">
                  <c:v>29.634899999999998</c:v>
                </c:pt>
                <c:pt idx="74">
                  <c:v>30.0413</c:v>
                </c:pt>
                <c:pt idx="75">
                  <c:v>30.506499999999999</c:v>
                </c:pt>
                <c:pt idx="76">
                  <c:v>30.853100000000001</c:v>
                </c:pt>
                <c:pt idx="77">
                  <c:v>31.2517</c:v>
                </c:pt>
                <c:pt idx="78">
                  <c:v>31.664100000000001</c:v>
                </c:pt>
                <c:pt idx="79">
                  <c:v>32.0685</c:v>
                </c:pt>
                <c:pt idx="80">
                  <c:v>32.467199999999998</c:v>
                </c:pt>
                <c:pt idx="81">
                  <c:v>32.8703</c:v>
                </c:pt>
                <c:pt idx="82">
                  <c:v>33.270200000000003</c:v>
                </c:pt>
                <c:pt idx="83">
                  <c:v>33.688600000000001</c:v>
                </c:pt>
                <c:pt idx="84">
                  <c:v>34.084299999999999</c:v>
                </c:pt>
                <c:pt idx="85">
                  <c:v>34.499899999999997</c:v>
                </c:pt>
                <c:pt idx="86">
                  <c:v>34.906999999999996</c:v>
                </c:pt>
                <c:pt idx="87">
                  <c:v>35.335799999999999</c:v>
                </c:pt>
                <c:pt idx="88">
                  <c:v>35.724499999999999</c:v>
                </c:pt>
                <c:pt idx="89">
                  <c:v>36.1419</c:v>
                </c:pt>
                <c:pt idx="90">
                  <c:v>36.525599999999997</c:v>
                </c:pt>
                <c:pt idx="91">
                  <c:v>36.9345</c:v>
                </c:pt>
                <c:pt idx="92">
                  <c:v>37.356499999999997</c:v>
                </c:pt>
                <c:pt idx="93">
                  <c:v>37.743899999999996</c:v>
                </c:pt>
                <c:pt idx="94">
                  <c:v>38.1571</c:v>
                </c:pt>
                <c:pt idx="95">
                  <c:v>38.579099999999997</c:v>
                </c:pt>
                <c:pt idx="96">
                  <c:v>38.966200000000001</c:v>
                </c:pt>
                <c:pt idx="97">
                  <c:v>39.374499999999998</c:v>
                </c:pt>
                <c:pt idx="98">
                  <c:v>39.783799999999999</c:v>
                </c:pt>
              </c:numCache>
            </c:numRef>
          </c:xVal>
          <c:yVal>
            <c:numRef>
              <c:f>[0]!FT_PH</c:f>
              <c:numCache>
                <c:formatCode>0.00</c:formatCode>
                <c:ptCount val="99"/>
                <c:pt idx="0">
                  <c:v>53.126600000000003</c:v>
                </c:pt>
                <c:pt idx="1">
                  <c:v>52.773400000000002</c:v>
                </c:pt>
                <c:pt idx="2">
                  <c:v>52.386600000000008</c:v>
                </c:pt>
                <c:pt idx="3">
                  <c:v>51.990800000000007</c:v>
                </c:pt>
                <c:pt idx="4">
                  <c:v>51.590100000000007</c:v>
                </c:pt>
                <c:pt idx="5">
                  <c:v>51.170700000000004</c:v>
                </c:pt>
                <c:pt idx="6">
                  <c:v>50.830299999999994</c:v>
                </c:pt>
                <c:pt idx="7">
                  <c:v>50.589700000000008</c:v>
                </c:pt>
                <c:pt idx="8">
                  <c:v>50.349299999999999</c:v>
                </c:pt>
                <c:pt idx="9">
                  <c:v>50.212699999999998</c:v>
                </c:pt>
                <c:pt idx="10">
                  <c:v>50.075400000000002</c:v>
                </c:pt>
                <c:pt idx="11">
                  <c:v>49.855800000000002</c:v>
                </c:pt>
                <c:pt idx="12">
                  <c:v>49.577799999999996</c:v>
                </c:pt>
                <c:pt idx="13">
                  <c:v>49.268799999999999</c:v>
                </c:pt>
                <c:pt idx="14">
                  <c:v>48.953699999999998</c:v>
                </c:pt>
                <c:pt idx="15">
                  <c:v>48.625500000000002</c:v>
                </c:pt>
                <c:pt idx="16">
                  <c:v>48.308099999999996</c:v>
                </c:pt>
                <c:pt idx="17">
                  <c:v>48.001100000000001</c:v>
                </c:pt>
                <c:pt idx="18">
                  <c:v>47.719099999999997</c:v>
                </c:pt>
                <c:pt idx="19">
                  <c:v>47.466799999999999</c:v>
                </c:pt>
                <c:pt idx="20">
                  <c:v>47.238100000000003</c:v>
                </c:pt>
                <c:pt idx="21">
                  <c:v>47.053400000000003</c:v>
                </c:pt>
                <c:pt idx="22">
                  <c:v>46.874400000000001</c:v>
                </c:pt>
                <c:pt idx="23">
                  <c:v>46.711399999999998</c:v>
                </c:pt>
                <c:pt idx="24">
                  <c:v>46.535700000000006</c:v>
                </c:pt>
                <c:pt idx="25">
                  <c:v>46.321899999999999</c:v>
                </c:pt>
                <c:pt idx="26">
                  <c:v>46.079700000000003</c:v>
                </c:pt>
                <c:pt idx="27">
                  <c:v>45.770800000000001</c:v>
                </c:pt>
                <c:pt idx="28">
                  <c:v>45.407799999999995</c:v>
                </c:pt>
                <c:pt idx="29">
                  <c:v>45.049499999999995</c:v>
                </c:pt>
                <c:pt idx="30">
                  <c:v>44.727899999999998</c:v>
                </c:pt>
                <c:pt idx="31">
                  <c:v>44.373600000000003</c:v>
                </c:pt>
                <c:pt idx="32">
                  <c:v>43.9636</c:v>
                </c:pt>
                <c:pt idx="33">
                  <c:v>43.5456</c:v>
                </c:pt>
                <c:pt idx="34">
                  <c:v>43.147200000000005</c:v>
                </c:pt>
                <c:pt idx="35">
                  <c:v>42.9178</c:v>
                </c:pt>
                <c:pt idx="36">
                  <c:v>42.612400000000001</c:v>
                </c:pt>
                <c:pt idx="37">
                  <c:v>42.377400000000002</c:v>
                </c:pt>
                <c:pt idx="38">
                  <c:v>42.173200000000001</c:v>
                </c:pt>
                <c:pt idx="39">
                  <c:v>42.017099999999999</c:v>
                </c:pt>
                <c:pt idx="40">
                  <c:v>41.914000000000001</c:v>
                </c:pt>
                <c:pt idx="41">
                  <c:v>41.846200000000003</c:v>
                </c:pt>
                <c:pt idx="42">
                  <c:v>41.730200000000004</c:v>
                </c:pt>
                <c:pt idx="43">
                  <c:v>41.640599999999999</c:v>
                </c:pt>
                <c:pt idx="44">
                  <c:v>41.6203</c:v>
                </c:pt>
                <c:pt idx="45">
                  <c:v>41.640100000000004</c:v>
                </c:pt>
                <c:pt idx="46">
                  <c:v>41.6404</c:v>
                </c:pt>
                <c:pt idx="47">
                  <c:v>41.647600000000004</c:v>
                </c:pt>
                <c:pt idx="48">
                  <c:v>41.660599999999995</c:v>
                </c:pt>
                <c:pt idx="49">
                  <c:v>41.711799999999997</c:v>
                </c:pt>
                <c:pt idx="50">
                  <c:v>41.7697</c:v>
                </c:pt>
                <c:pt idx="51">
                  <c:v>41.845599999999997</c:v>
                </c:pt>
                <c:pt idx="52">
                  <c:v>41.986000000000004</c:v>
                </c:pt>
                <c:pt idx="53">
                  <c:v>42.1526</c:v>
                </c:pt>
                <c:pt idx="54">
                  <c:v>42.3339</c:v>
                </c:pt>
                <c:pt idx="55">
                  <c:v>42.5471</c:v>
                </c:pt>
                <c:pt idx="56">
                  <c:v>42.794499999999999</c:v>
                </c:pt>
                <c:pt idx="57">
                  <c:v>43.034800000000004</c:v>
                </c:pt>
                <c:pt idx="58">
                  <c:v>43.296099999999996</c:v>
                </c:pt>
                <c:pt idx="59">
                  <c:v>43.5623</c:v>
                </c:pt>
                <c:pt idx="60">
                  <c:v>43.790300000000002</c:v>
                </c:pt>
                <c:pt idx="61">
                  <c:v>43.983699999999999</c:v>
                </c:pt>
                <c:pt idx="62">
                  <c:v>44.1494</c:v>
                </c:pt>
                <c:pt idx="63">
                  <c:v>44.304700000000004</c:v>
                </c:pt>
                <c:pt idx="64">
                  <c:v>44.442599999999999</c:v>
                </c:pt>
                <c:pt idx="65">
                  <c:v>44.592500000000001</c:v>
                </c:pt>
                <c:pt idx="66">
                  <c:v>44.7224</c:v>
                </c:pt>
                <c:pt idx="67">
                  <c:v>44.857500000000002</c:v>
                </c:pt>
                <c:pt idx="68">
                  <c:v>44.965899999999998</c:v>
                </c:pt>
                <c:pt idx="69">
                  <c:v>45.0809</c:v>
                </c:pt>
                <c:pt idx="70">
                  <c:v>45.1661</c:v>
                </c:pt>
                <c:pt idx="71">
                  <c:v>45.3249</c:v>
                </c:pt>
                <c:pt idx="72">
                  <c:v>45.459200000000003</c:v>
                </c:pt>
                <c:pt idx="73">
                  <c:v>45.568899999999999</c:v>
                </c:pt>
                <c:pt idx="74">
                  <c:v>45.632099999999994</c:v>
                </c:pt>
                <c:pt idx="75">
                  <c:v>45.686500000000002</c:v>
                </c:pt>
                <c:pt idx="76">
                  <c:v>45.717500000000001</c:v>
                </c:pt>
                <c:pt idx="77">
                  <c:v>45.749600000000001</c:v>
                </c:pt>
                <c:pt idx="78">
                  <c:v>45.768599999999999</c:v>
                </c:pt>
                <c:pt idx="79">
                  <c:v>45.756599999999999</c:v>
                </c:pt>
                <c:pt idx="80">
                  <c:v>45.683099999999996</c:v>
                </c:pt>
                <c:pt idx="81">
                  <c:v>45.584699999999998</c:v>
                </c:pt>
                <c:pt idx="82">
                  <c:v>45.511499999999998</c:v>
                </c:pt>
                <c:pt idx="83">
                  <c:v>45.427299999999995</c:v>
                </c:pt>
                <c:pt idx="84">
                  <c:v>45.329300000000003</c:v>
                </c:pt>
                <c:pt idx="85">
                  <c:v>45.268099999999997</c:v>
                </c:pt>
                <c:pt idx="86">
                  <c:v>45.2042</c:v>
                </c:pt>
                <c:pt idx="87">
                  <c:v>45.2958</c:v>
                </c:pt>
                <c:pt idx="88">
                  <c:v>45.4236</c:v>
                </c:pt>
                <c:pt idx="89">
                  <c:v>45.643299999999996</c:v>
                </c:pt>
                <c:pt idx="90">
                  <c:v>45.840499999999999</c:v>
                </c:pt>
                <c:pt idx="91">
                  <c:v>45.9955</c:v>
                </c:pt>
                <c:pt idx="92">
                  <c:v>46.3322</c:v>
                </c:pt>
                <c:pt idx="93">
                  <c:v>46.808</c:v>
                </c:pt>
                <c:pt idx="94">
                  <c:v>47.269199999999998</c:v>
                </c:pt>
                <c:pt idx="95">
                  <c:v>47.698399999999999</c:v>
                </c:pt>
                <c:pt idx="96">
                  <c:v>47.667400000000001</c:v>
                </c:pt>
                <c:pt idx="97">
                  <c:v>47.47</c:v>
                </c:pt>
                <c:pt idx="98">
                  <c:v>47.384799999999998</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53.126600000000003</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53.126600000000003</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53.126600000000003</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53.126600000000003</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53.126600000000003</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53.126600000000003</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53.126600000000003</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53.126600000000003</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53.126600000000003</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53.126600000000003</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53.126600000000003</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53.126600000000003</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53.126600000000003</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53.126600000000003</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53.126600000000003</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53.126600000000003</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53.126600000000003</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53.126600000000003</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53.126600000000003</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53.126600000000003</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53.126600000000003</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53.126600000000003</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53.126600000000003</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53.126600000000003</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93.46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2.3738866691461906</c:v>
                </c:pt>
                <c:pt idx="1">
                  <c:v>2.3738866691461906</c:v>
                </c:pt>
                <c:pt idx="2">
                  <c:v>-7</c:v>
                </c:pt>
              </c:numCache>
            </c:numRef>
          </c:xVal>
          <c:yVal>
            <c:numRef>
              <c:f>'R'!$I$5:$I$7</c:f>
              <c:numCache>
                <c:formatCode>0.0_ </c:formatCode>
                <c:ptCount val="3"/>
                <c:pt idx="0">
                  <c:v>0</c:v>
                </c:pt>
                <c:pt idx="1">
                  <c:v>93.456617053169026</c:v>
                </c:pt>
                <c:pt idx="2">
                  <c:v>93.456617053169026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2.3738866691461906</c:v>
                </c:pt>
                <c:pt idx="1">
                  <c:v>2.3738866691461906</c:v>
                </c:pt>
                <c:pt idx="2">
                  <c:v>-7</c:v>
                </c:pt>
              </c:numCache>
            </c:numRef>
          </c:xVal>
          <c:yVal>
            <c:numRef>
              <c:f>'R'!$I$5:$I$7</c:f>
              <c:numCache>
                <c:formatCode>0.0_ </c:formatCode>
                <c:ptCount val="3"/>
                <c:pt idx="0">
                  <c:v>0</c:v>
                </c:pt>
                <c:pt idx="1">
                  <c:v>93.456617053169026</c:v>
                </c:pt>
                <c:pt idx="2">
                  <c:v>93.456617053169026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2.3738866691461906</c:v>
                </c:pt>
              </c:numCache>
            </c:numRef>
          </c:xVal>
          <c:yVal>
            <c:numRef>
              <c:f>'R'!$I$4</c:f>
              <c:numCache>
                <c:formatCode>0.00_ </c:formatCode>
                <c:ptCount val="1"/>
                <c:pt idx="0">
                  <c:v>93.456617053169026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42.06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42.064960000000006</c:v>
                </c:pt>
                <c:pt idx="1">
                  <c:v>42.064960000000006</c:v>
                </c:pt>
                <c:pt idx="2">
                  <c:v>0</c:v>
                </c:pt>
              </c:numCache>
            </c:numRef>
          </c:xVal>
          <c:yVal>
            <c:numRef>
              <c:f>'R2'!$I$5:$I$7</c:f>
              <c:numCache>
                <c:formatCode>0.0_ </c:formatCode>
                <c:ptCount val="3"/>
                <c:pt idx="0">
                  <c:v>0</c:v>
                </c:pt>
                <c:pt idx="1">
                  <c:v>36.038337596783833</c:v>
                </c:pt>
                <c:pt idx="2">
                  <c:v>36.038337596783833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2.44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2.43912</c:v>
                </c:pt>
                <c:pt idx="1">
                  <c:v>2.43912</c:v>
                </c:pt>
                <c:pt idx="2">
                  <c:v>0</c:v>
                </c:pt>
              </c:numCache>
            </c:numRef>
          </c:xVal>
          <c:yVal>
            <c:numRef>
              <c:f>'R3'!$I$6:$I$8</c:f>
              <c:numCache>
                <c:formatCode>0.0_ </c:formatCode>
                <c:ptCount val="3"/>
                <c:pt idx="0">
                  <c:v>0</c:v>
                </c:pt>
                <c:pt idx="1">
                  <c:v>77.524276669790822</c:v>
                </c:pt>
                <c:pt idx="2">
                  <c:v>77.524276669790822</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감정변이도2.44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2.43912</c:v>
                </c:pt>
                <c:pt idx="1">
                  <c:v>2.43912</c:v>
                </c:pt>
                <c:pt idx="2">
                  <c:v>0</c:v>
                </c:pt>
              </c:numCache>
            </c:numRef>
          </c:xVal>
          <c:yVal>
            <c:numRef>
              <c:f>'R4'!$I$5:$I$7</c:f>
              <c:numCache>
                <c:formatCode>0.0_ </c:formatCode>
                <c:ptCount val="3"/>
                <c:pt idx="0">
                  <c:v>0</c:v>
                </c:pt>
                <c:pt idx="1">
                  <c:v>9.2856872245275862E-2</c:v>
                </c:pt>
                <c:pt idx="2">
                  <c:v>9.2856872245275862E-2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 , 77.5)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88.952226201851843</c:v>
                      </c:pt>
                    </c:numCache>
                  </c:numRef>
                </c:xVal>
                <c:yVal>
                  <c:numRef>
                    <c:extLst>
                      <c:ext uri="{02D57815-91ED-43cb-92C2-25804820EDAC}">
                        <c15:formulaRef>
                          <c15:sqref>info!$W$20:$W$21</c15:sqref>
                        </c15:formulaRef>
                      </c:ext>
                    </c:extLst>
                    <c:numCache>
                      <c:formatCode>General</c:formatCode>
                      <c:ptCount val="2"/>
                      <c:pt idx="0">
                        <c:v>50</c:v>
                      </c:pt>
                      <c:pt idx="1">
                        <c:v>77.524276669790822</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 , 77.5)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88.952226201851843</c:v>
                      </c:pt>
                    </c:numCache>
                  </c:numRef>
                </c:xVal>
                <c:yVal>
                  <c:numRef>
                    <c:extLst>
                      <c:ext uri="{02D57815-91ED-43cb-92C2-25804820EDAC}">
                        <c15:formulaRef>
                          <c15:sqref>info!$W$20:$W$21</c15:sqref>
                        </c15:formulaRef>
                      </c:ext>
                    </c:extLst>
                    <c:numCache>
                      <c:formatCode>General</c:formatCode>
                      <c:ptCount val="2"/>
                      <c:pt idx="0">
                        <c:v>50</c:v>
                      </c:pt>
                      <c:pt idx="1">
                        <c:v>77.524276669790822</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 , 77.5)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88.952226201851843</c:v>
                      </c:pt>
                    </c:numCache>
                  </c:numRef>
                </c:xVal>
                <c:yVal>
                  <c:numRef>
                    <c:extLst>
                      <c:ext uri="{02D57815-91ED-43cb-92C2-25804820EDAC}">
                        <c15:formulaRef>
                          <c15:sqref>info!$W$20:$W$21</c15:sqref>
                        </c15:formulaRef>
                      </c:ext>
                    </c:extLst>
                    <c:numCache>
                      <c:formatCode>General</c:formatCode>
                      <c:ptCount val="2"/>
                      <c:pt idx="0">
                        <c:v>50</c:v>
                      </c:pt>
                      <c:pt idx="1">
                        <c:v>77.524276669790822</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 , 77.5)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88.952226201851843</c:v>
                      </c:pt>
                    </c:numCache>
                  </c:numRef>
                </c:xVal>
                <c:yVal>
                  <c:numRef>
                    <c:extLst>
                      <c:ext uri="{02D57815-91ED-43cb-92C2-25804820EDAC}">
                        <c15:formulaRef>
                          <c15:sqref>info!$W$20:$W$21</c15:sqref>
                        </c15:formulaRef>
                      </c:ext>
                    </c:extLst>
                    <c:numCache>
                      <c:formatCode>General</c:formatCode>
                      <c:ptCount val="2"/>
                      <c:pt idx="0">
                        <c:v>50</c:v>
                      </c:pt>
                      <c:pt idx="1">
                        <c:v>77.524276669790822</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 , 77.5)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88.952226201851843</c:v>
                      </c:pt>
                    </c:numCache>
                  </c:numRef>
                </c:xVal>
                <c:yVal>
                  <c:numRef>
                    <c:extLst>
                      <c:ext uri="{02D57815-91ED-43cb-92C2-25804820EDAC}">
                        <c15:formulaRef>
                          <c15:sqref>info!$W$20:$W$21</c15:sqref>
                        </c15:formulaRef>
                      </c:ext>
                    </c:extLst>
                    <c:numCache>
                      <c:formatCode>General</c:formatCode>
                      <c:ptCount val="2"/>
                      <c:pt idx="0">
                        <c:v>50</c:v>
                      </c:pt>
                      <c:pt idx="1">
                        <c:v>77.524276669790822</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 , 77.5)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88.952226201851843</c:v>
                      </c:pt>
                    </c:numCache>
                  </c:numRef>
                </c:xVal>
                <c:yVal>
                  <c:numRef>
                    <c:extLst>
                      <c:ext uri="{02D57815-91ED-43cb-92C2-25804820EDAC}">
                        <c15:formulaRef>
                          <c15:sqref>info!$W$20:$W$21</c15:sqref>
                        </c15:formulaRef>
                      </c:ext>
                    </c:extLst>
                    <c:numCache>
                      <c:formatCode>General</c:formatCode>
                      <c:ptCount val="2"/>
                      <c:pt idx="0">
                        <c:v>50</c:v>
                      </c:pt>
                      <c:pt idx="1">
                        <c:v>77.524276669790822</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 , 77.5)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88.952226201851843</c:v>
                      </c:pt>
                    </c:numCache>
                  </c:numRef>
                </c:xVal>
                <c:yVal>
                  <c:numRef>
                    <c:extLst>
                      <c:ext uri="{02D57815-91ED-43cb-92C2-25804820EDAC}">
                        <c15:formulaRef>
                          <c15:sqref>info!$W$20:$W$21</c15:sqref>
                        </c15:formulaRef>
                      </c:ext>
                    </c:extLst>
                    <c:numCache>
                      <c:formatCode>General</c:formatCode>
                      <c:ptCount val="2"/>
                      <c:pt idx="0">
                        <c:v>50</c:v>
                      </c:pt>
                      <c:pt idx="1">
                        <c:v>77.524276669790822</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 , 77.5)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88.952226201851843</c:v>
                      </c:pt>
                    </c:numCache>
                  </c:numRef>
                </c:xVal>
                <c:yVal>
                  <c:numRef>
                    <c:extLst>
                      <c:ext uri="{02D57815-91ED-43cb-92C2-25804820EDAC}">
                        <c15:formulaRef>
                          <c15:sqref>info!$W$20:$W$21</c15:sqref>
                        </c15:formulaRef>
                      </c:ext>
                    </c:extLst>
                    <c:numCache>
                      <c:formatCode>General</c:formatCode>
                      <c:ptCount val="2"/>
                      <c:pt idx="0">
                        <c:v>50</c:v>
                      </c:pt>
                      <c:pt idx="1">
                        <c:v>77.524276669790822</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 , 77.5)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88.952226201851843</c:v>
                      </c:pt>
                    </c:numCache>
                  </c:numRef>
                </c:xVal>
                <c:yVal>
                  <c:numRef>
                    <c:extLst>
                      <c:ext uri="{02D57815-91ED-43cb-92C2-25804820EDAC}">
                        <c15:formulaRef>
                          <c15:sqref>info!$W$20:$W$21</c15:sqref>
                        </c15:formulaRef>
                      </c:ext>
                    </c:extLst>
                    <c:numCache>
                      <c:formatCode>General</c:formatCode>
                      <c:ptCount val="2"/>
                      <c:pt idx="0">
                        <c:v>50</c:v>
                      </c:pt>
                      <c:pt idx="1">
                        <c:v>77.524276669790822</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 , 77.5)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88.952226201851843</c:v>
                      </c:pt>
                    </c:numCache>
                  </c:numRef>
                </c:xVal>
                <c:yVal>
                  <c:numRef>
                    <c:extLst>
                      <c:ext uri="{02D57815-91ED-43cb-92C2-25804820EDAC}">
                        <c15:formulaRef>
                          <c15:sqref>info!$W$20:$W$21</c15:sqref>
                        </c15:formulaRef>
                      </c:ext>
                    </c:extLst>
                    <c:numCache>
                      <c:formatCode>General</c:formatCode>
                      <c:ptCount val="2"/>
                      <c:pt idx="0">
                        <c:v>50</c:v>
                      </c:pt>
                      <c:pt idx="1">
                        <c:v>77.524276669790822</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 , 77.5)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88.952226201851843</c:v>
                      </c:pt>
                    </c:numCache>
                  </c:numRef>
                </c:xVal>
                <c:yVal>
                  <c:numRef>
                    <c:extLst>
                      <c:ext uri="{02D57815-91ED-43cb-92C2-25804820EDAC}">
                        <c15:formulaRef>
                          <c15:sqref>info!$W$20:$W$21</c15:sqref>
                        </c15:formulaRef>
                      </c:ext>
                    </c:extLst>
                    <c:numCache>
                      <c:formatCode>General</c:formatCode>
                      <c:ptCount val="2"/>
                      <c:pt idx="0">
                        <c:v>50</c:v>
                      </c:pt>
                      <c:pt idx="1">
                        <c:v>77.524276669790822</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 , 77.5)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88.952226201851843</c:v>
                      </c:pt>
                    </c:numCache>
                  </c:numRef>
                </c:xVal>
                <c:yVal>
                  <c:numRef>
                    <c:extLst>
                      <c:ext uri="{02D57815-91ED-43cb-92C2-25804820EDAC}">
                        <c15:formulaRef>
                          <c15:sqref>info!$W$20:$W$21</c15:sqref>
                        </c15:formulaRef>
                      </c:ext>
                    </c:extLst>
                    <c:numCache>
                      <c:formatCode>General</c:formatCode>
                      <c:ptCount val="2"/>
                      <c:pt idx="0">
                        <c:v>50</c:v>
                      </c:pt>
                      <c:pt idx="1">
                        <c:v>77.524276669790822</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 , 77.5)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88.952226201851843</c:v>
                      </c:pt>
                    </c:numCache>
                  </c:numRef>
                </c:xVal>
                <c:yVal>
                  <c:numRef>
                    <c:extLst>
                      <c:ext uri="{02D57815-91ED-43cb-92C2-25804820EDAC}">
                        <c15:formulaRef>
                          <c15:sqref>info!$W$20:$W$21</c15:sqref>
                        </c15:formulaRef>
                      </c:ext>
                    </c:extLst>
                    <c:numCache>
                      <c:formatCode>General</c:formatCode>
                      <c:ptCount val="2"/>
                      <c:pt idx="0">
                        <c:v>50</c:v>
                      </c:pt>
                      <c:pt idx="1">
                        <c:v>77.524276669790822</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 , 77.5)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88.952226201851843</c:v>
                      </c:pt>
                    </c:numCache>
                  </c:numRef>
                </c:xVal>
                <c:yVal>
                  <c:numRef>
                    <c:extLst>
                      <c:ext uri="{02D57815-91ED-43cb-92C2-25804820EDAC}">
                        <c15:formulaRef>
                          <c15:sqref>info!$W$20:$W$21</c15:sqref>
                        </c15:formulaRef>
                      </c:ext>
                    </c:extLst>
                    <c:numCache>
                      <c:formatCode>General</c:formatCode>
                      <c:ptCount val="2"/>
                      <c:pt idx="0">
                        <c:v>50</c:v>
                      </c:pt>
                      <c:pt idx="1">
                        <c:v>77.524276669790822</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4kvF%5e1%5e6%5e\2025-07-16%2014_27_3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4kvF%5e1%5e6%5e\2025-07-16%2014_27_3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D54D2079-BE9F-61FA-2BEF-425F39E5B82B}"/>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945CB6D4-C941-4E88-BE90-291609965E49}"/>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45854.602986111109</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4kvF</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45854.602986111109</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4kvF</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2.3738866691461906</v>
      </c>
      <c r="I20" s="862"/>
      <c r="J20" s="311" t="str">
        <f>lang!B174</f>
        <v>정보량</v>
      </c>
      <c r="K20" s="236">
        <f ca="1">info!N9</f>
        <v>45.633353535353528</v>
      </c>
      <c r="L20" s="312" t="str">
        <f>lang!B175</f>
        <v>에너지</v>
      </c>
      <c r="M20" s="863">
        <f ca="1">info!M9</f>
        <v>4.8117980808080807</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편안하지만 심리적 정보가 감소할 가능성이 있다. 에너지 대사량이 매우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40.106099999999998</v>
      </c>
      <c r="N32" s="816"/>
      <c r="O32" s="817">
        <f>Measurement!N7</f>
        <v>47.012700000000002</v>
      </c>
      <c r="P32" s="818"/>
      <c r="Q32" s="819">
        <f>Measurement!T7</f>
        <v>53.256</v>
      </c>
      <c r="R32" s="820"/>
    </row>
    <row r="33" spans="3:18" ht="12.75" customHeight="1">
      <c r="C33" s="77"/>
      <c r="I33" s="502">
        <f>Measurement!L8</f>
        <v>1</v>
      </c>
      <c r="J33" s="139" t="str">
        <f>lang!B15</f>
        <v>스트레스</v>
      </c>
      <c r="K33" s="90" t="s">
        <v>226</v>
      </c>
      <c r="L33" s="504" t="str">
        <f>Measurement!Y8</f>
        <v>매우 낮음</v>
      </c>
      <c r="M33" s="792">
        <f>Measurement!R8</f>
        <v>10.4712</v>
      </c>
      <c r="N33" s="793"/>
      <c r="O33" s="806">
        <f>Measurement!N8</f>
        <v>17.8002</v>
      </c>
      <c r="P33" s="807"/>
      <c r="Q33" s="792">
        <f>Measurement!T8</f>
        <v>20.848299999999998</v>
      </c>
      <c r="R33" s="808"/>
    </row>
    <row r="34" spans="3:18" ht="12.75" customHeight="1">
      <c r="C34" s="77"/>
      <c r="I34" s="502">
        <f>Measurement!L9</f>
        <v>1</v>
      </c>
      <c r="J34" s="139" t="str">
        <f>lang!B16</f>
        <v>불안</v>
      </c>
      <c r="K34" s="90" t="s">
        <v>227</v>
      </c>
      <c r="L34" s="504" t="str">
        <f>Measurement!Y9</f>
        <v>매우 낮음</v>
      </c>
      <c r="M34" s="792">
        <f>Measurement!R9</f>
        <v>4.6269999999999998</v>
      </c>
      <c r="N34" s="793"/>
      <c r="O34" s="806">
        <f>Measurement!N9</f>
        <v>11.4719</v>
      </c>
      <c r="P34" s="807"/>
      <c r="Q34" s="792">
        <f>Measurement!T9</f>
        <v>28.9742</v>
      </c>
      <c r="R34" s="808"/>
    </row>
    <row r="35" spans="3:18" ht="12.75" customHeight="1">
      <c r="C35" s="77"/>
      <c r="I35" s="502">
        <f>Measurement!L10</f>
        <v>3</v>
      </c>
      <c r="J35" s="139" t="str">
        <f>lang!B17</f>
        <v>의심</v>
      </c>
      <c r="K35" s="90" t="s">
        <v>225</v>
      </c>
      <c r="L35" s="504" t="str">
        <f>Measurement!Y10</f>
        <v>보통</v>
      </c>
      <c r="M35" s="792">
        <f>Measurement!R10</f>
        <v>23.317599999999999</v>
      </c>
      <c r="N35" s="793"/>
      <c r="O35" s="806">
        <f>Measurement!N10</f>
        <v>25.314</v>
      </c>
      <c r="P35" s="807"/>
      <c r="Q35" s="792">
        <f>Measurement!T10</f>
        <v>27.775400000000001</v>
      </c>
      <c r="R35" s="808"/>
    </row>
    <row r="36" spans="3:18" ht="12.75" customHeight="1">
      <c r="C36" s="77"/>
      <c r="I36" s="502">
        <f>Measurement!L11</f>
        <v>4</v>
      </c>
      <c r="J36" s="139" t="str">
        <f>lang!B18</f>
        <v>밸런스</v>
      </c>
      <c r="K36" s="90" t="s">
        <v>2171</v>
      </c>
      <c r="L36" s="504" t="str">
        <f>Measurement!Y11</f>
        <v>높음</v>
      </c>
      <c r="M36" s="792">
        <f>Measurement!R11</f>
        <v>51.156199999999998</v>
      </c>
      <c r="N36" s="793"/>
      <c r="O36" s="806">
        <f>Measurement!N11</f>
        <v>72.800700000000006</v>
      </c>
      <c r="P36" s="807"/>
      <c r="Q36" s="792">
        <f>Measurement!T11</f>
        <v>83.868700000000004</v>
      </c>
      <c r="R36" s="808"/>
    </row>
    <row r="37" spans="3:18" ht="12.75" customHeight="1">
      <c r="C37" s="77"/>
      <c r="I37" s="502">
        <f>Measurement!L12</f>
        <v>5</v>
      </c>
      <c r="J37" s="139" t="str">
        <f>lang!B19</f>
        <v>카리스마</v>
      </c>
      <c r="K37" s="90" t="s">
        <v>229</v>
      </c>
      <c r="L37" s="504" t="str">
        <f>Measurement!Y12</f>
        <v>매우 높음</v>
      </c>
      <c r="M37" s="792">
        <f>Measurement!R12</f>
        <v>74.216999999999999</v>
      </c>
      <c r="N37" s="793"/>
      <c r="O37" s="806">
        <f>Measurement!N12</f>
        <v>82.403099999999995</v>
      </c>
      <c r="P37" s="807"/>
      <c r="Q37" s="792">
        <f>Measurement!T12</f>
        <v>88.930800000000005</v>
      </c>
      <c r="R37" s="808"/>
    </row>
    <row r="38" spans="3:18" ht="12.75" customHeight="1">
      <c r="C38" s="77"/>
      <c r="I38" s="502">
        <f>Measurement!L13</f>
        <v>4</v>
      </c>
      <c r="J38" s="139" t="str">
        <f>lang!B20</f>
        <v>에너지</v>
      </c>
      <c r="K38" s="90" t="s">
        <v>2170</v>
      </c>
      <c r="L38" s="504" t="str">
        <f>Measurement!Y13</f>
        <v>높음</v>
      </c>
      <c r="M38" s="792">
        <f>Measurement!R13</f>
        <v>33.192100000000003</v>
      </c>
      <c r="N38" s="793"/>
      <c r="O38" s="806">
        <f>Measurement!N13</f>
        <v>37.289099999999998</v>
      </c>
      <c r="P38" s="807"/>
      <c r="Q38" s="792">
        <f>Measurement!T13</f>
        <v>45.544199999999996</v>
      </c>
      <c r="R38" s="808"/>
    </row>
    <row r="39" spans="3:18" ht="12.75" customHeight="1">
      <c r="C39" s="77"/>
      <c r="I39" s="502">
        <f>Measurement!L14</f>
        <v>4</v>
      </c>
      <c r="J39" s="139" t="str">
        <f>lang!B21</f>
        <v>자기조절</v>
      </c>
      <c r="K39" s="90" t="s">
        <v>230</v>
      </c>
      <c r="L39" s="504" t="str">
        <f>Measurement!Y14</f>
        <v>높음</v>
      </c>
      <c r="M39" s="792">
        <f>Measurement!R14</f>
        <v>65.962800000000001</v>
      </c>
      <c r="N39" s="793"/>
      <c r="O39" s="806">
        <f>Measurement!N14</f>
        <v>77.429599999999994</v>
      </c>
      <c r="P39" s="807"/>
      <c r="Q39" s="792">
        <f>Measurement!T14</f>
        <v>83.382999999999996</v>
      </c>
      <c r="R39" s="808"/>
    </row>
    <row r="40" spans="3:18" ht="12.75" customHeight="1">
      <c r="C40" s="77"/>
      <c r="I40" s="502">
        <f>Measurement!L15</f>
        <v>4</v>
      </c>
      <c r="J40" s="139" t="str">
        <f>lang!B22</f>
        <v>억제</v>
      </c>
      <c r="K40" s="91" t="s">
        <v>248</v>
      </c>
      <c r="L40" s="504" t="str">
        <f>Measurement!Y15</f>
        <v>높음</v>
      </c>
      <c r="M40" s="792">
        <f>Measurement!R15</f>
        <v>19.079699999999999</v>
      </c>
      <c r="N40" s="793"/>
      <c r="O40" s="806">
        <f>Measurement!N15</f>
        <v>25.838000000000001</v>
      </c>
      <c r="P40" s="807"/>
      <c r="Q40" s="792">
        <f>Measurement!T15</f>
        <v>34.755800000000001</v>
      </c>
      <c r="R40" s="808"/>
    </row>
    <row r="41" spans="3:18" ht="12.75" customHeight="1" thickBot="1">
      <c r="C41" s="77"/>
      <c r="I41" s="502">
        <f>Measurement!L16</f>
        <v>3</v>
      </c>
      <c r="J41" s="140" t="str">
        <f>lang!B23</f>
        <v>신경성</v>
      </c>
      <c r="K41" s="92" t="s">
        <v>231</v>
      </c>
      <c r="L41" s="504" t="str">
        <f>Measurement!Y16</f>
        <v>보통</v>
      </c>
      <c r="M41" s="794">
        <f>Measurement!R16</f>
        <v>3.5356800000000002</v>
      </c>
      <c r="N41" s="795"/>
      <c r="O41" s="796">
        <f>Measurement!N16</f>
        <v>36.146799999999999</v>
      </c>
      <c r="P41" s="797"/>
      <c r="Q41" s="794">
        <f>Measurement!T16</f>
        <v>43.293399999999998</v>
      </c>
      <c r="R41" s="798"/>
    </row>
    <row r="42" spans="3:18" ht="29.25" customHeight="1" thickBot="1">
      <c r="C42" s="77"/>
      <c r="I42" s="84"/>
      <c r="J42" s="780" t="str">
        <f>lang!B215</f>
        <v>감정변이도</v>
      </c>
      <c r="K42" s="781"/>
      <c r="L42" s="319" t="str">
        <f>info!V43</f>
        <v>보통</v>
      </c>
      <c r="M42" s="782">
        <f>info!W43</f>
        <v>12.896599999999999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2.43912</v>
      </c>
      <c r="E44" s="249" t="s">
        <v>1072</v>
      </c>
      <c r="G44" s="289"/>
      <c r="H44" s="289"/>
      <c r="I44" s="290"/>
      <c r="J44" s="802">
        <f>info!$W$36</f>
        <v>42.064960000000006</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45854.602986111109</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4kvF</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2.3738866691461906</v>
      </c>
      <c r="I20" s="862"/>
      <c r="J20" s="311" t="str">
        <f>lang!B174</f>
        <v>정보량</v>
      </c>
      <c r="K20" s="236">
        <f ca="1">info!N9</f>
        <v>45.633353535353528</v>
      </c>
      <c r="L20" s="312" t="str">
        <f>lang!B175</f>
        <v>에너지</v>
      </c>
      <c r="M20" s="863">
        <f ca="1">info!M9</f>
        <v>4.8117980808080807</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편안하지만 심리적 정보가 감소할 가능성이 있다. 에너지 대사량이 매우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40.106099999999998</v>
      </c>
      <c r="N32" s="816"/>
      <c r="O32" s="817">
        <f>Measurement!N7</f>
        <v>47.012700000000002</v>
      </c>
      <c r="P32" s="818"/>
      <c r="Q32" s="819">
        <f>Measurement!T7</f>
        <v>53.256</v>
      </c>
      <c r="R32" s="820"/>
    </row>
    <row r="33" spans="3:18" ht="12.75" customHeight="1">
      <c r="C33" s="77"/>
      <c r="I33" s="502">
        <f>Measurement!L8</f>
        <v>1</v>
      </c>
      <c r="J33" s="139" t="str">
        <f>lang!B15</f>
        <v>스트레스</v>
      </c>
      <c r="K33" s="90" t="s">
        <v>226</v>
      </c>
      <c r="L33" s="504" t="str">
        <f>Measurement!Y8</f>
        <v>매우 낮음</v>
      </c>
      <c r="M33" s="792">
        <f>Measurement!R8</f>
        <v>10.4712</v>
      </c>
      <c r="N33" s="793"/>
      <c r="O33" s="806">
        <f>Measurement!N8</f>
        <v>17.8002</v>
      </c>
      <c r="P33" s="807"/>
      <c r="Q33" s="792">
        <f>Measurement!T8</f>
        <v>20.848299999999998</v>
      </c>
      <c r="R33" s="808"/>
    </row>
    <row r="34" spans="3:18" ht="12.75" customHeight="1">
      <c r="C34" s="77"/>
      <c r="I34" s="502">
        <f>Measurement!L9</f>
        <v>1</v>
      </c>
      <c r="J34" s="139" t="str">
        <f>lang!B16</f>
        <v>불안</v>
      </c>
      <c r="K34" s="90" t="s">
        <v>227</v>
      </c>
      <c r="L34" s="504" t="str">
        <f>Measurement!Y9</f>
        <v>매우 낮음</v>
      </c>
      <c r="M34" s="792">
        <f>Measurement!R9</f>
        <v>4.6269999999999998</v>
      </c>
      <c r="N34" s="793"/>
      <c r="O34" s="806">
        <f>Measurement!N9</f>
        <v>11.4719</v>
      </c>
      <c r="P34" s="807"/>
      <c r="Q34" s="792">
        <f>Measurement!T9</f>
        <v>28.9742</v>
      </c>
      <c r="R34" s="808"/>
    </row>
    <row r="35" spans="3:18" ht="12.75" customHeight="1">
      <c r="C35" s="77"/>
      <c r="I35" s="502">
        <f>Measurement!L10</f>
        <v>3</v>
      </c>
      <c r="J35" s="139" t="str">
        <f>lang!B17</f>
        <v>의심</v>
      </c>
      <c r="K35" s="90" t="s">
        <v>225</v>
      </c>
      <c r="L35" s="504" t="str">
        <f>Measurement!Y10</f>
        <v>보통</v>
      </c>
      <c r="M35" s="792">
        <f>Measurement!R10</f>
        <v>23.317599999999999</v>
      </c>
      <c r="N35" s="793"/>
      <c r="O35" s="806">
        <f>Measurement!N10</f>
        <v>25.314</v>
      </c>
      <c r="P35" s="807"/>
      <c r="Q35" s="792">
        <f>Measurement!T10</f>
        <v>27.775400000000001</v>
      </c>
      <c r="R35" s="808"/>
    </row>
    <row r="36" spans="3:18" ht="12.75" customHeight="1">
      <c r="C36" s="77"/>
      <c r="I36" s="502">
        <f>Measurement!L11</f>
        <v>4</v>
      </c>
      <c r="J36" s="139" t="str">
        <f>lang!B18</f>
        <v>밸런스</v>
      </c>
      <c r="K36" s="90" t="s">
        <v>2171</v>
      </c>
      <c r="L36" s="504" t="str">
        <f>Measurement!Y11</f>
        <v>높음</v>
      </c>
      <c r="M36" s="792">
        <f>Measurement!R11</f>
        <v>51.156199999999998</v>
      </c>
      <c r="N36" s="793"/>
      <c r="O36" s="806">
        <f>Measurement!N11</f>
        <v>72.800700000000006</v>
      </c>
      <c r="P36" s="807"/>
      <c r="Q36" s="792">
        <f>Measurement!T11</f>
        <v>83.868700000000004</v>
      </c>
      <c r="R36" s="808"/>
    </row>
    <row r="37" spans="3:18" ht="12.75" customHeight="1">
      <c r="C37" s="77"/>
      <c r="I37" s="502">
        <f>Measurement!L12</f>
        <v>5</v>
      </c>
      <c r="J37" s="139" t="str">
        <f>lang!B19</f>
        <v>카리스마</v>
      </c>
      <c r="K37" s="90" t="s">
        <v>229</v>
      </c>
      <c r="L37" s="504" t="str">
        <f>Measurement!Y12</f>
        <v>매우 높음</v>
      </c>
      <c r="M37" s="792">
        <f>Measurement!R12</f>
        <v>74.216999999999999</v>
      </c>
      <c r="N37" s="793"/>
      <c r="O37" s="806">
        <f>Measurement!N12</f>
        <v>82.403099999999995</v>
      </c>
      <c r="P37" s="807"/>
      <c r="Q37" s="792">
        <f>Measurement!T12</f>
        <v>88.930800000000005</v>
      </c>
      <c r="R37" s="808"/>
    </row>
    <row r="38" spans="3:18" ht="12.75" customHeight="1">
      <c r="C38" s="77"/>
      <c r="I38" s="502">
        <f>Measurement!L13</f>
        <v>4</v>
      </c>
      <c r="J38" s="139" t="str">
        <f>lang!B20</f>
        <v>에너지</v>
      </c>
      <c r="K38" s="90" t="s">
        <v>2170</v>
      </c>
      <c r="L38" s="504" t="str">
        <f>Measurement!Y13</f>
        <v>높음</v>
      </c>
      <c r="M38" s="792">
        <f>Measurement!R13</f>
        <v>33.192100000000003</v>
      </c>
      <c r="N38" s="793"/>
      <c r="O38" s="806">
        <f>Measurement!N13</f>
        <v>37.289099999999998</v>
      </c>
      <c r="P38" s="807"/>
      <c r="Q38" s="792">
        <f>Measurement!T13</f>
        <v>45.544199999999996</v>
      </c>
      <c r="R38" s="808"/>
    </row>
    <row r="39" spans="3:18" ht="12.75" customHeight="1">
      <c r="C39" s="77"/>
      <c r="I39" s="502">
        <f>Measurement!L14</f>
        <v>4</v>
      </c>
      <c r="J39" s="139" t="str">
        <f>lang!B21</f>
        <v>자기조절</v>
      </c>
      <c r="K39" s="90" t="s">
        <v>230</v>
      </c>
      <c r="L39" s="504" t="str">
        <f>Measurement!Y14</f>
        <v>높음</v>
      </c>
      <c r="M39" s="792">
        <f>Measurement!R14</f>
        <v>65.962800000000001</v>
      </c>
      <c r="N39" s="793"/>
      <c r="O39" s="806">
        <f>Measurement!N14</f>
        <v>77.429599999999994</v>
      </c>
      <c r="P39" s="807"/>
      <c r="Q39" s="792">
        <f>Measurement!T14</f>
        <v>83.382999999999996</v>
      </c>
      <c r="R39" s="808"/>
    </row>
    <row r="40" spans="3:18" ht="12.75" customHeight="1">
      <c r="C40" s="77"/>
      <c r="I40" s="502">
        <f>Measurement!L15</f>
        <v>4</v>
      </c>
      <c r="J40" s="139" t="str">
        <f>lang!B22</f>
        <v>억제</v>
      </c>
      <c r="K40" s="91" t="s">
        <v>248</v>
      </c>
      <c r="L40" s="504" t="str">
        <f>Measurement!Y15</f>
        <v>높음</v>
      </c>
      <c r="M40" s="792">
        <f>Measurement!R15</f>
        <v>19.079699999999999</v>
      </c>
      <c r="N40" s="793"/>
      <c r="O40" s="806">
        <f>Measurement!N15</f>
        <v>25.838000000000001</v>
      </c>
      <c r="P40" s="807"/>
      <c r="Q40" s="792">
        <f>Measurement!T15</f>
        <v>34.755800000000001</v>
      </c>
      <c r="R40" s="808"/>
    </row>
    <row r="41" spans="3:18" ht="12.75" customHeight="1" thickBot="1">
      <c r="C41" s="77"/>
      <c r="I41" s="502">
        <f>Measurement!L16</f>
        <v>3</v>
      </c>
      <c r="J41" s="140" t="str">
        <f>lang!B23</f>
        <v>신경성</v>
      </c>
      <c r="K41" s="92" t="s">
        <v>231</v>
      </c>
      <c r="L41" s="504" t="str">
        <f>Measurement!Y16</f>
        <v>보통</v>
      </c>
      <c r="M41" s="794">
        <f>Measurement!R16</f>
        <v>3.5356800000000002</v>
      </c>
      <c r="N41" s="795"/>
      <c r="O41" s="796">
        <f>Measurement!N16</f>
        <v>36.146799999999999</v>
      </c>
      <c r="P41" s="797"/>
      <c r="Q41" s="794">
        <f>Measurement!T16</f>
        <v>43.293399999999998</v>
      </c>
      <c r="R41" s="798"/>
    </row>
    <row r="42" spans="3:18" ht="29.25" customHeight="1" thickBot="1">
      <c r="C42" s="77"/>
      <c r="I42" s="84"/>
      <c r="J42" s="780" t="str">
        <f>lang!B215</f>
        <v>감정변이도</v>
      </c>
      <c r="K42" s="781"/>
      <c r="L42" s="319" t="str">
        <f>info!V43</f>
        <v>보통</v>
      </c>
      <c r="M42" s="782">
        <f>info!W43</f>
        <v>12.896599999999999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2.43912</v>
      </c>
      <c r="E44" s="249" t="s">
        <v>1195</v>
      </c>
      <c r="G44" s="289"/>
      <c r="H44" s="289"/>
      <c r="I44" s="290"/>
      <c r="J44" s="802">
        <f>info!$W$36</f>
        <v>42.064960000000006</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45854.602986111109</v>
      </c>
      <c r="I7" s="914"/>
      <c r="J7" s="915"/>
      <c r="K7" s="166" t="str">
        <f>lang!B160</f>
        <v>나이</v>
      </c>
      <c r="L7" s="878" t="str">
        <f>IF(FH_info!B2="","",TRIM(MID(SUBSTITUTE(FH_info!B2,"^",REPT(" ",LEN(FH_info!B2))),LEN(FH_info!B2)*4-LEN(FH_info!B2)+1,LEN(FH_info!B2))))</f>
        <v>6</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4kvF</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(-0.07,-0.11)</v>
      </c>
      <c r="S18" s="966"/>
      <c r="T18" s="967"/>
    </row>
    <row r="19" spans="2:22" ht="16.5" customHeight="1">
      <c r="C19" s="136" t="str">
        <f>lang!B328</f>
        <v>최소값</v>
      </c>
      <c r="D19" s="105">
        <f ca="1">info!M7</f>
        <v>41.6203</v>
      </c>
      <c r="E19" s="94" t="str">
        <f>lang!B330</f>
        <v>평균값</v>
      </c>
      <c r="F19" s="971">
        <f ca="1">info!N9</f>
        <v>45.633353535353528</v>
      </c>
      <c r="G19" s="972"/>
      <c r="H19" s="912" t="str">
        <f>lang!B329</f>
        <v>최대값</v>
      </c>
      <c r="I19" s="913"/>
      <c r="J19" s="105">
        <f ca="1">info!M8</f>
        <v>53.126600000000003</v>
      </c>
      <c r="K19" s="137" t="str">
        <f>lang!B328</f>
        <v>최소값</v>
      </c>
      <c r="L19" s="105">
        <f ca="1">info!M5</f>
        <v>4.4586699999999997</v>
      </c>
      <c r="M19" s="94" t="str">
        <f>lang!B330</f>
        <v>평균값</v>
      </c>
      <c r="N19" s="971">
        <f ca="1">info!M9</f>
        <v>4.8117980808080807</v>
      </c>
      <c r="O19" s="972">
        <f>info!T9</f>
        <v>1</v>
      </c>
      <c r="P19" s="94" t="str">
        <f>lang!B329</f>
        <v>최대값</v>
      </c>
      <c r="Q19" s="105">
        <f ca="1">info!M6</f>
        <v>5.2153499999999999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9.4959786585850114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2.43912</v>
      </c>
      <c r="N47" s="986"/>
      <c r="O47" s="451"/>
      <c r="P47" s="491" t="s">
        <v>1101</v>
      </c>
      <c r="Q47" s="987">
        <f>hist!M3</f>
        <v>0.87093500000000001</v>
      </c>
      <c r="R47" s="986"/>
      <c r="S47" s="451"/>
      <c r="T47" s="452"/>
    </row>
    <row r="48" spans="3:20" ht="18" customHeight="1">
      <c r="C48" s="931"/>
      <c r="D48" s="910"/>
      <c r="E48" s="910"/>
      <c r="F48" s="355"/>
      <c r="G48" s="355"/>
      <c r="H48" s="356"/>
      <c r="I48" s="356"/>
      <c r="J48" s="951"/>
      <c r="K48" s="951"/>
      <c r="L48" s="936"/>
      <c r="M48" s="988">
        <f>hist!N2</f>
        <v>0.59953599999999996</v>
      </c>
      <c r="N48" s="989"/>
      <c r="O48" s="451"/>
      <c r="P48" s="491" t="s">
        <v>1102</v>
      </c>
      <c r="Q48" s="986">
        <f>hist!N3</f>
        <v>0.65069399999999999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0.35944399999999999</v>
      </c>
      <c r="N49" s="991"/>
      <c r="O49" s="453"/>
      <c r="P49" s="454" t="s">
        <v>1588</v>
      </c>
      <c r="Q49" s="992">
        <f>hist!O3</f>
        <v>0.423402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vision^4kvF^1^6^</v>
      </c>
      <c r="D4" s="1104"/>
      <c r="E4" s="1104"/>
      <c r="F4" s="1105"/>
      <c r="G4" s="38" t="str">
        <f>lang!B27</f>
        <v>ID</v>
      </c>
      <c r="H4" s="1103"/>
      <c r="I4" s="1104"/>
      <c r="J4" s="1104"/>
      <c r="K4" s="1106"/>
      <c r="AF4" s="169" t="str">
        <f>'Report-뇌피로'!K7</f>
        <v>6</v>
      </c>
      <c r="AG4" s="168" t="s">
        <v>1049</v>
      </c>
      <c r="AZ4" t="s">
        <v>1092</v>
      </c>
      <c r="BK4" t="s">
        <v>1096</v>
      </c>
      <c r="BV4" t="s">
        <v>1094</v>
      </c>
      <c r="CG4" s="305">
        <f>IF(SUM($AY$7:$AY$13)&gt;0,HLOOKUP(1,$BV$6:$CE$8,3,FALSE),"")</f>
        <v>5</v>
      </c>
      <c r="CH4" s="305">
        <f>IF(SUM($AY$7:$AY$13)&gt;0,HLOOKUP(2,$BV$6:$CE$8,3,FALSE),"")</f>
        <v>4</v>
      </c>
      <c r="CI4" t="s">
        <v>1570</v>
      </c>
      <c r="CJ4" s="426">
        <f>DK17*100</f>
        <v>88.952226201851843</v>
      </c>
      <c r="CK4" s="422">
        <f>info!W21</f>
        <v>77.524276669790822</v>
      </c>
      <c r="CL4">
        <f>100-M!B19*100</f>
        <v>60.147500000000001</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45854.602986111109</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12.896599999999999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8</v>
      </c>
      <c r="BY6" s="220">
        <f t="shared" si="0"/>
        <v>2</v>
      </c>
      <c r="BZ6" s="220">
        <f t="shared" si="0"/>
        <v>1</v>
      </c>
      <c r="CA6" s="220">
        <f t="shared" si="0"/>
        <v>9</v>
      </c>
      <c r="CB6" s="220">
        <f t="shared" si="0"/>
        <v>6</v>
      </c>
      <c r="CC6" s="220">
        <f t="shared" si="0"/>
        <v>7</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47.012700000000002</v>
      </c>
      <c r="O7" s="48">
        <f>M!C5*1</f>
        <v>2.7217799999999999</v>
      </c>
      <c r="P7" s="48">
        <f>M!D5*1</f>
        <v>5.7894500000000004</v>
      </c>
      <c r="Q7" s="48">
        <f>M!E5*1</f>
        <v>20</v>
      </c>
      <c r="R7" s="48">
        <f>IF(M!B5="","",M!F5*1)</f>
        <v>40.106099999999998</v>
      </c>
      <c r="S7" s="48">
        <f>M!G5*1</f>
        <v>50</v>
      </c>
      <c r="T7" s="48">
        <f>IF(M!B5="","",M!H5*1)</f>
        <v>53.256</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1.3457263263118229</v>
      </c>
      <c r="AI7" s="98">
        <v>2.5024862326905418E-2</v>
      </c>
      <c r="AJ7" s="98">
        <v>-7.7313821231156016E-2</v>
      </c>
      <c r="AK7" s="98">
        <v>0.50012525104428274</v>
      </c>
      <c r="AL7" s="98">
        <v>-8.545985269705475E-2</v>
      </c>
      <c r="AM7" s="98">
        <f>$AH7*AI7+$AH8*AI8+$AH9*AI9+$AH10*AI10+$AH11*AI11+$AH12*AI12+$AH13*AI13+$AH14*AI14+$AH15*AI15+$AH16*AI16</f>
        <v>3.1388277767665302</v>
      </c>
      <c r="AN7" s="98">
        <f t="shared" ref="AN7:AP7" si="2">$AH7*AJ7+$AH8*AJ8+$AH9*AJ9+$AH10*AJ10+$AH11*AJ11+$AH12*AJ12+$AH13*AJ13+$AH14*AJ14+$AH15*AJ15+$AH16*AJ16</f>
        <v>-1.7604897023396178</v>
      </c>
      <c r="AO7" s="98">
        <f t="shared" si="2"/>
        <v>1.2944969950229943</v>
      </c>
      <c r="AP7" s="98">
        <f t="shared" si="2"/>
        <v>0.10947661851396157</v>
      </c>
      <c r="AQ7" s="335">
        <f>IF(SUM(N7:N16)&gt;0, 0.8608*AM7+0.333*AN7+0.104*AO7+1.129*AP7,"")</f>
        <v>2.3738866691461906</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47.012700000000002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293.72657455940009</v>
      </c>
      <c r="BL7" s="56">
        <f t="shared" ref="BL7:BT7" si="3">BB7*$AY7+BB8*$AY8+BB9*$AY9+BB10*$AY10+BB11*$AY11+BB12*$AY12+BB13*$AY13+BB14</f>
        <v>283.83936819039997</v>
      </c>
      <c r="BM7" s="56">
        <f t="shared" si="3"/>
        <v>268.0717059384001</v>
      </c>
      <c r="BN7" s="56">
        <f t="shared" si="3"/>
        <v>294.1392126952</v>
      </c>
      <c r="BO7" s="56">
        <f t="shared" si="3"/>
        <v>306.05569928160014</v>
      </c>
      <c r="BP7" s="56">
        <f t="shared" si="3"/>
        <v>256.62062378499991</v>
      </c>
      <c r="BQ7" s="56">
        <f t="shared" si="3"/>
        <v>272.34214683419998</v>
      </c>
      <c r="BR7" s="56">
        <f t="shared" si="3"/>
        <v>270.02959674639987</v>
      </c>
      <c r="BS7" s="56">
        <f t="shared" si="3"/>
        <v>279.55771413660017</v>
      </c>
      <c r="BT7" s="56">
        <f t="shared" si="3"/>
        <v>244.07945168580005</v>
      </c>
      <c r="BU7" s="56">
        <f>EXP(BK7)+EXP(BL7)+EXP(BM7)+EXP(BN7)+EXP(BO7)+EXP(BP7)+EXP(BQ7)+EXP(BR7)+EXP(BS7)+EXP(BT7)</f>
        <v>8.2852606181678358E+132</v>
      </c>
      <c r="BV7" s="56">
        <f>IF(SUM($AY$7:$AY$13)&gt;0,EXP(BK7)/$BU$7,"")</f>
        <v>4.4210389946911563E-6</v>
      </c>
      <c r="BW7" s="56">
        <f t="shared" ref="BW7:CE7" si="4">IF(SUM($AY$7:$AY$13)&gt;0,EXP(BL7)/$BU$7,"")</f>
        <v>2.2468039463681156E-10</v>
      </c>
      <c r="BX7" s="56">
        <f t="shared" si="4"/>
        <v>3.1897487025782813E-17</v>
      </c>
      <c r="BY7" s="56">
        <f t="shared" si="4"/>
        <v>6.6792978579447525E-6</v>
      </c>
      <c r="BZ7" s="56">
        <f t="shared" si="4"/>
        <v>0.99998889943535951</v>
      </c>
      <c r="CA7" s="56">
        <f t="shared" si="4"/>
        <v>3.3932407854608731E-22</v>
      </c>
      <c r="CB7" s="56">
        <f t="shared" si="4"/>
        <v>2.2823665082330816E-15</v>
      </c>
      <c r="CC7" s="56">
        <f t="shared" si="4"/>
        <v>2.259735683132192E-16</v>
      </c>
      <c r="CD7" s="56">
        <f t="shared" si="4"/>
        <v>3.1050346362100979E-12</v>
      </c>
      <c r="CE7" s="56">
        <f t="shared" si="4"/>
        <v>1.2135364883436981E-27</v>
      </c>
      <c r="CF7" s="418" t="s">
        <v>1870</v>
      </c>
      <c r="CG7" s="221">
        <f>IF(SUM($AY$7:$AY$13)&gt;0,HLOOKUP(1,$BV$6:$CE$7,2,FALSE),"")</f>
        <v>0.99998889943535951</v>
      </c>
      <c r="CH7" s="221">
        <f>IF(SUM($AY$7:$AY$13)&gt;0,HLOOKUP(2,$BV$6:$CE$7,2,FALSE),"")</f>
        <v>6.6792978579447525E-6</v>
      </c>
      <c r="CI7" s="425" t="str">
        <f>"( "&amp;IF(CG7&lt;&gt;"",ROUND(CG7*100,0),"")&amp;" , "&amp;IF(CH7&lt;&gt;"",ROUND(CH7*100,0),"")&amp;" )"</f>
        <v>( 100 , 0 )</v>
      </c>
      <c r="CJ7" s="420">
        <f>CG7</f>
        <v>0.99998889943535951</v>
      </c>
      <c r="CK7" s="420">
        <f>CH7</f>
        <v>6.6792978579447525E-6</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47.012700000000002</v>
      </c>
      <c r="DJ7" s="265">
        <f>(DI7-$DB7)/$DC7</f>
        <v>1.5621116431523354</v>
      </c>
      <c r="DK7" s="266">
        <f>IF(DH7=1,(DJ7-DF7)^2,0)</f>
        <v>0.1728379613582903</v>
      </c>
      <c r="DL7" s="267">
        <f>IF(DH7=1,(DJ7-DG7)^2,0)</f>
        <v>0.2211083098245594</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17.8002</v>
      </c>
      <c r="O8" s="48">
        <f>M!C6*1</f>
        <v>2.82186</v>
      </c>
      <c r="P8" s="48">
        <f>M!D6*1</f>
        <v>15.853</v>
      </c>
      <c r="Q8" s="48">
        <f>M!E6*1</f>
        <v>20</v>
      </c>
      <c r="R8" s="48">
        <f>IF(M!B6="","",M!F6*1)</f>
        <v>10.4712</v>
      </c>
      <c r="S8" s="48">
        <f>M!G6*1</f>
        <v>40</v>
      </c>
      <c r="T8" s="48">
        <f>IF(M!B6="","",M!H6*1)</f>
        <v>20.848299999999998</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-4.5348418616610955</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17.8002</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17.8002</v>
      </c>
      <c r="DJ8" s="265">
        <f t="shared" ref="DJ8:DJ14" si="8">(DI8-$DB8)/$DC8</f>
        <v>-1.9572927846474648</v>
      </c>
      <c r="DK8" s="273">
        <f t="shared" ref="DK8:DK14" si="9">IF(DH8=1,(DJ8-DF8)^2,0)</f>
        <v>0.22529565334145693</v>
      </c>
      <c r="DL8" s="274">
        <f t="shared" ref="DL8:DL14" si="10">IF(DH8=1,(DJ8-DG8)^2,0)</f>
        <v>4.9675225744752929</v>
      </c>
    </row>
    <row r="9" spans="2:119" s="5" customFormat="1" ht="24.75" customHeight="1" thickBot="1">
      <c r="B9" s="62" t="str">
        <f>CONCATENATE(M7,"
(20 ~ 50)")</f>
        <v>적극/공격성
(20 ~ 50)</v>
      </c>
      <c r="C9" s="63">
        <f>R7</f>
        <v>40.106099999999998</v>
      </c>
      <c r="D9" s="64">
        <f>N7</f>
        <v>47.012700000000002</v>
      </c>
      <c r="E9" s="65">
        <f>T7</f>
        <v>53.256</v>
      </c>
      <c r="F9" s="65">
        <f>P7</f>
        <v>5.7894500000000004</v>
      </c>
      <c r="G9" s="66" t="str">
        <f>CONCATENATE(M8,"
(20 ~ 40)")</f>
        <v>스트레스
(20 ~ 40)</v>
      </c>
      <c r="H9" s="63">
        <f>R8</f>
        <v>10.4712</v>
      </c>
      <c r="I9" s="67">
        <f>N8</f>
        <v>17.8002</v>
      </c>
      <c r="J9" s="63">
        <f>T8</f>
        <v>20.848299999999998</v>
      </c>
      <c r="K9" s="68">
        <f>P8</f>
        <v>15.853</v>
      </c>
      <c r="L9" s="1">
        <f>IF(M!B7="","",IF(N9&lt;U9,1,IF(N9&lt;V9,2,IF(N9&lt;W9,3,IF(N9&lt;X9,4,5)))))</f>
        <v>1</v>
      </c>
      <c r="M9" s="162" t="str">
        <f>lang!B16</f>
        <v>불안</v>
      </c>
      <c r="N9" s="48">
        <f>IF(M!B7="","",M!B7*1)</f>
        <v>11.4719</v>
      </c>
      <c r="O9" s="48">
        <f>M!C7*1</f>
        <v>3.5956000000000001</v>
      </c>
      <c r="P9" s="48">
        <f>M!D7*1</f>
        <v>31.3428</v>
      </c>
      <c r="Q9" s="48">
        <f>M!E7*1</f>
        <v>15</v>
      </c>
      <c r="R9" s="48">
        <f>IF(M!B7="","",M!F7*1)</f>
        <v>4.6269999999999998</v>
      </c>
      <c r="S9" s="48">
        <f>M!G7*1</f>
        <v>40</v>
      </c>
      <c r="T9" s="48">
        <f>IF(M!B7="","",M!H7*1)</f>
        <v>28.9742</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-1.6864876264009567</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11.4719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11.4719</v>
      </c>
      <c r="DJ9" s="265">
        <f t="shared" si="8"/>
        <v>-2.3090254777389467</v>
      </c>
      <c r="DK9" s="273">
        <f t="shared" si="9"/>
        <v>1.1899317658437731</v>
      </c>
      <c r="DL9" s="274">
        <f t="shared" si="10"/>
        <v>6.0876192630796284</v>
      </c>
      <c r="DM9"/>
      <c r="DN9"/>
    </row>
    <row r="10" spans="2:119" s="4" customFormat="1" ht="30.3" thickBot="1">
      <c r="B10" s="57" t="str">
        <f>CONCATENATE(M9,"
(15 ~ 40)")</f>
        <v>불안
(15 ~ 40)</v>
      </c>
      <c r="C10" s="17">
        <f>R9</f>
        <v>4.6269999999999998</v>
      </c>
      <c r="D10" s="41">
        <f>N9</f>
        <v>11.4719</v>
      </c>
      <c r="E10" s="43">
        <f>T9</f>
        <v>28.9742</v>
      </c>
      <c r="F10" s="43">
        <f>P9</f>
        <v>31.3428</v>
      </c>
      <c r="G10" s="59" t="str">
        <f>CONCATENATE(M10,"
(20 ~ 50)")</f>
        <v>의심
(20 ~ 50)</v>
      </c>
      <c r="H10" s="17">
        <f>R10</f>
        <v>23.317599999999999</v>
      </c>
      <c r="I10" s="42">
        <f>N10</f>
        <v>25.314</v>
      </c>
      <c r="J10" s="17">
        <f>T10</f>
        <v>27.775400000000001</v>
      </c>
      <c r="K10" s="18">
        <f>P10</f>
        <v>3.9838300000000002</v>
      </c>
      <c r="L10" s="1">
        <f>IF(M!B8="","",IF(N10&lt;U10,1,IF(N10&lt;V10,2,IF(N10&lt;W10,3,IF(N10&lt;X10,4,5)))))</f>
        <v>3</v>
      </c>
      <c r="M10" s="162" t="str">
        <f>lang!B17</f>
        <v>의심</v>
      </c>
      <c r="N10" s="48">
        <f>IF(M!B8="","",M!B8*1)</f>
        <v>25.314</v>
      </c>
      <c r="O10" s="48">
        <f>M!C8*1</f>
        <v>1.00847</v>
      </c>
      <c r="P10" s="48">
        <f>M!D8*1</f>
        <v>3.9838300000000002</v>
      </c>
      <c r="Q10" s="48">
        <f>M!E8*1</f>
        <v>20</v>
      </c>
      <c r="R10" s="48">
        <f>IF(M!B8="","",M!F8*1)</f>
        <v>23.317599999999999</v>
      </c>
      <c r="S10" s="48">
        <f>M!G8*1</f>
        <v>50</v>
      </c>
      <c r="T10" s="48">
        <f>IF(M!B8="","",M!H8*1)</f>
        <v>27.775400000000001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-1.5440213853091498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72.800700000000006</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72.800700000000006</v>
      </c>
      <c r="DJ10" s="265">
        <f t="shared" si="8"/>
        <v>0.76455286768232089</v>
      </c>
      <c r="DK10" s="273">
        <f t="shared" si="9"/>
        <v>1.0445382381370003</v>
      </c>
      <c r="DL10" s="274">
        <f t="shared" si="10"/>
        <v>5.423242170461239</v>
      </c>
      <c r="DM10"/>
      <c r="DN10"/>
    </row>
    <row r="11" spans="2:119" s="4" customFormat="1" ht="24.75" customHeight="1" thickBot="1">
      <c r="B11" s="57" t="str">
        <f>CONCATENATE(M11,"
(50 ~ 100)")</f>
        <v>밸런스
(50 ~ 100)</v>
      </c>
      <c r="C11" s="17">
        <f>R11</f>
        <v>51.156199999999998</v>
      </c>
      <c r="D11" s="42">
        <f>N11</f>
        <v>72.800700000000006</v>
      </c>
      <c r="E11" s="17">
        <f>T11</f>
        <v>83.868700000000004</v>
      </c>
      <c r="F11" s="17">
        <f>P11</f>
        <v>10.613899999999999</v>
      </c>
      <c r="G11" s="59" t="str">
        <f>CONCATENATE(M12,"
(40 ~ 100)")</f>
        <v>카리스마
(40 ~ 100)</v>
      </c>
      <c r="H11" s="17">
        <f>R12</f>
        <v>74.216999999999999</v>
      </c>
      <c r="I11" s="42">
        <f>N12</f>
        <v>82.403099999999995</v>
      </c>
      <c r="J11" s="17">
        <f>T12</f>
        <v>88.930800000000005</v>
      </c>
      <c r="K11" s="18">
        <f>P12</f>
        <v>2.8872200000000001</v>
      </c>
      <c r="L11" s="1">
        <f>IF(M!B9="","",IF(N11&lt;U11,1,IF(N11&lt;V11,2,IF(N11&lt;W11,3,IF(N11&lt;X11,4,5)))))</f>
        <v>4</v>
      </c>
      <c r="M11" s="162" t="str">
        <f>lang!B18</f>
        <v>밸런스</v>
      </c>
      <c r="N11" s="48">
        <f>IF(M!B9="","",M!B9*1)</f>
        <v>72.800700000000006</v>
      </c>
      <c r="O11" s="48">
        <f>M!C9*1</f>
        <v>7.7269600000000001</v>
      </c>
      <c r="P11" s="48">
        <f>M!D9*1</f>
        <v>10.613899999999999</v>
      </c>
      <c r="Q11" s="48">
        <f>M!E9*1</f>
        <v>50</v>
      </c>
      <c r="R11" s="48">
        <f>IF(M!B9="","",M!F9*1)</f>
        <v>51.156199999999998</v>
      </c>
      <c r="S11" s="48">
        <f>M!G9*1</f>
        <v>100</v>
      </c>
      <c r="T11" s="48">
        <f>IF(M!B9="","",M!H9*1)</f>
        <v>83.868700000000004</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0.44084378764285992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82.403099999999995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82.403099999999995</v>
      </c>
      <c r="DJ11" s="265">
        <f t="shared" si="8"/>
        <v>1.1467115782035124</v>
      </c>
      <c r="DK11" s="273">
        <f t="shared" si="9"/>
        <v>1.8575083188764933E-2</v>
      </c>
      <c r="DL11" s="274">
        <f t="shared" si="10"/>
        <v>2.3197822463906381</v>
      </c>
      <c r="DM11"/>
      <c r="DN11"/>
    </row>
    <row r="12" spans="2:119" s="4" customFormat="1" ht="24.75" customHeight="1" thickBot="1">
      <c r="B12" s="57" t="str">
        <f>CONCATENATE(M13,"
(10 ~ 50)")</f>
        <v>에너지
(10 ~ 50)</v>
      </c>
      <c r="C12" s="17">
        <f>R13</f>
        <v>33.192100000000003</v>
      </c>
      <c r="D12" s="41">
        <f>N13</f>
        <v>37.289099999999998</v>
      </c>
      <c r="E12" s="43">
        <f>T13</f>
        <v>45.544199999999996</v>
      </c>
      <c r="F12" s="43">
        <f>P13</f>
        <v>8.94726</v>
      </c>
      <c r="G12" s="59" t="str">
        <f>CONCATENATE(M14,"
(50 ~ 100)")</f>
        <v>자기조절
(50 ~ 100)</v>
      </c>
      <c r="H12" s="17">
        <f>R14</f>
        <v>65.962800000000001</v>
      </c>
      <c r="I12" s="42">
        <f>N14</f>
        <v>77.429599999999994</v>
      </c>
      <c r="J12" s="17">
        <f>T14</f>
        <v>83.382999999999996</v>
      </c>
      <c r="K12" s="18">
        <f>P14</f>
        <v>4.3940200000000003</v>
      </c>
      <c r="L12" s="1">
        <f>IF(M!B10="","",IF(N12&lt;U12,1,IF(N12&lt;V12,2,IF(N12&lt;W12,3,IF(N12&lt;X12,4,5)))))</f>
        <v>5</v>
      </c>
      <c r="M12" s="162" t="str">
        <f>lang!B19</f>
        <v>카리스마</v>
      </c>
      <c r="N12" s="48">
        <f>IF(M!B10="","",M!B10*1)</f>
        <v>82.403099999999995</v>
      </c>
      <c r="O12" s="48">
        <f>M!C10*1</f>
        <v>2.3791600000000002</v>
      </c>
      <c r="P12" s="48">
        <f>M!D10*1</f>
        <v>2.8872200000000001</v>
      </c>
      <c r="Q12" s="48">
        <f>M!E10*1</f>
        <v>40</v>
      </c>
      <c r="R12" s="48">
        <f>IF(M!B10="","",M!F10*1)</f>
        <v>74.216999999999999</v>
      </c>
      <c r="S12" s="48">
        <f>M!G10*1</f>
        <v>100</v>
      </c>
      <c r="T12" s="48">
        <f>IF(M!B10="","",M!H10*1)</f>
        <v>88.930800000000005</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1.3786282070914477</v>
      </c>
      <c r="AI12" s="98">
        <v>0.31913434649697919</v>
      </c>
      <c r="AJ12" s="98">
        <v>3.8587997439955973E-2</v>
      </c>
      <c r="AK12" s="98">
        <v>1.0272327081707585E-2</v>
      </c>
      <c r="AL12" s="98">
        <v>1.9404033844491575E-2</v>
      </c>
      <c r="AM12" s="101"/>
      <c r="AN12" s="101"/>
      <c r="AO12" s="101"/>
      <c r="AP12" s="101"/>
      <c r="AX12" s="171"/>
      <c r="AY12" s="219">
        <f>N13</f>
        <v>37.289099999999998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37.289099999999998</v>
      </c>
      <c r="DJ12" s="265">
        <f t="shared" si="8"/>
        <v>3.0261199322867558</v>
      </c>
      <c r="DK12" s="273">
        <f t="shared" si="9"/>
        <v>1.2957787239611285</v>
      </c>
      <c r="DL12" s="274">
        <f t="shared" si="10"/>
        <v>7.2078229485139138</v>
      </c>
      <c r="DM12"/>
      <c r="DN12"/>
    </row>
    <row r="13" spans="2:119" ht="24.75" customHeight="1" thickBot="1">
      <c r="B13" s="58" t="str">
        <f>CONCATENATE(M15,"
(10 ~ 25)")</f>
        <v>억제
(10 ~ 25)</v>
      </c>
      <c r="C13" s="44">
        <f>R15</f>
        <v>19.079699999999999</v>
      </c>
      <c r="D13" s="45">
        <f>N15</f>
        <v>25.838000000000001</v>
      </c>
      <c r="E13" s="46">
        <f>T15</f>
        <v>34.755800000000001</v>
      </c>
      <c r="F13" s="46">
        <f>P15</f>
        <v>13.989800000000001</v>
      </c>
      <c r="G13" s="60" t="str">
        <f>CONCATENATE(M16,"
(10 ~ 50)")</f>
        <v>신경성
(10 ~ 50)</v>
      </c>
      <c r="H13" s="44">
        <f>R16</f>
        <v>3.5356800000000002</v>
      </c>
      <c r="I13" s="45">
        <f>N16</f>
        <v>36.146799999999999</v>
      </c>
      <c r="J13" s="46">
        <f>T16</f>
        <v>43.293399999999998</v>
      </c>
      <c r="K13" s="47">
        <f>P16</f>
        <v>31.165099999999999</v>
      </c>
      <c r="L13" s="1">
        <f>IF(M!B11="","",IF(N13&lt;U13,1,IF(N13&lt;V13,2,IF(N13&lt;W13,3,IF(N13&lt;X13,4,5)))))</f>
        <v>4</v>
      </c>
      <c r="M13" s="162" t="str">
        <f>lang!B20</f>
        <v>에너지</v>
      </c>
      <c r="N13" s="48">
        <f>IF(M!B11="","",M!B11*1)</f>
        <v>37.289099999999998</v>
      </c>
      <c r="O13" s="48">
        <f>M!C11*1</f>
        <v>3.33636</v>
      </c>
      <c r="P13" s="48">
        <f>M!D11*1</f>
        <v>8.94726</v>
      </c>
      <c r="Q13" s="48">
        <f>M!E11*1</f>
        <v>10</v>
      </c>
      <c r="R13" s="48">
        <f>IF(M!B11="","",M!F11*1)</f>
        <v>33.192100000000003</v>
      </c>
      <c r="S13" s="48">
        <f>M!G11*1</f>
        <v>50</v>
      </c>
      <c r="T13" s="48">
        <f>IF(M!B11="","",M!H11*1)</f>
        <v>45.544199999999996</v>
      </c>
      <c r="U13" s="500">
        <v>15</v>
      </c>
      <c r="V13" s="125">
        <v>20</v>
      </c>
      <c r="W13" s="125">
        <v>35</v>
      </c>
      <c r="X13" s="125">
        <v>40</v>
      </c>
      <c r="Y13" s="126" t="str">
        <f>IF(M!B11="","",IF(N13&lt;U13,lang!B$210,IF(N13&lt;V13,lang!B$211,IF(N13&lt;W13,lang!B$212,IF(N13&lt;X13,lang!B$213,lang!B$214)))))</f>
        <v>높음</v>
      </c>
      <c r="Z13" s="97">
        <v>20.2</v>
      </c>
      <c r="AA13" s="97">
        <v>3.991924</v>
      </c>
      <c r="AB13" s="97">
        <v>27.38</v>
      </c>
      <c r="AC13" s="97">
        <v>3.7510599999999998</v>
      </c>
      <c r="AD13" s="97">
        <v>24.5</v>
      </c>
      <c r="AE13" s="97">
        <v>3.7597699999999996</v>
      </c>
      <c r="AF13" s="172">
        <f t="shared" si="6"/>
        <v>24.5</v>
      </c>
      <c r="AG13" s="172">
        <f t="shared" si="7"/>
        <v>3.7597699999999996</v>
      </c>
      <c r="AH13" s="97">
        <f t="shared" si="1"/>
        <v>3.4015644574003194</v>
      </c>
      <c r="AI13" s="98">
        <v>0.16093442074971984</v>
      </c>
      <c r="AJ13" s="98">
        <v>-1.0988594420247608E-2</v>
      </c>
      <c r="AK13" s="98">
        <v>0.37151940745754808</v>
      </c>
      <c r="AL13" s="98">
        <v>8.9062029657998948E-2</v>
      </c>
      <c r="AM13" s="96"/>
      <c r="AN13" s="96"/>
      <c r="AO13" s="96"/>
      <c r="AP13" s="96"/>
      <c r="AX13" s="171"/>
      <c r="AY13" s="219">
        <f>info!W36</f>
        <v>42.064960000000006</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36.146799999999999</v>
      </c>
      <c r="DJ13" s="265">
        <f t="shared" si="8"/>
        <v>0.57242778013243378</v>
      </c>
      <c r="DK13" s="273">
        <f>IF(DH13=1,(DJ13-DF13)^2,0)</f>
        <v>1.7581074845255056E-2</v>
      </c>
      <c r="DL13" s="274">
        <f t="shared" si="10"/>
        <v>0.88425246478014463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77.429599999999994</v>
      </c>
      <c r="O14" s="48">
        <f>M!C12*1</f>
        <v>3.4022700000000001</v>
      </c>
      <c r="P14" s="48">
        <f>M!D12*1</f>
        <v>4.3940200000000003</v>
      </c>
      <c r="Q14" s="48">
        <f>M!E12*1</f>
        <v>50</v>
      </c>
      <c r="R14" s="48">
        <f>IF(M!B12="","",M!F12*1)</f>
        <v>65.962800000000001</v>
      </c>
      <c r="S14" s="48">
        <f>M!G12*1</f>
        <v>100</v>
      </c>
      <c r="T14" s="48">
        <f>IF(M!B12="","",M!H12*1)</f>
        <v>83.382999999999996</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1.4008483081972507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57.041699999999992</v>
      </c>
      <c r="DJ14" s="265">
        <f t="shared" si="8"/>
        <v>0.11566141777386617</v>
      </c>
      <c r="DK14" s="279">
        <f t="shared" si="9"/>
        <v>3.4343492607952768E-2</v>
      </c>
      <c r="DL14" s="280">
        <f t="shared" si="10"/>
        <v>5.0860376699933454</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25.838000000000001</v>
      </c>
      <c r="O15" s="48">
        <f>M!C13*1</f>
        <v>3.6146799999999999</v>
      </c>
      <c r="P15" s="48">
        <f>M!D13*1</f>
        <v>13.989800000000001</v>
      </c>
      <c r="Q15" s="48">
        <f>M!E13*1</f>
        <v>10</v>
      </c>
      <c r="R15" s="48">
        <f>IF(M!B13="","",M!F13*1)</f>
        <v>19.079699999999999</v>
      </c>
      <c r="S15" s="48">
        <f>M!G13*1</f>
        <v>25</v>
      </c>
      <c r="T15" s="48">
        <f>IF(M!B13="","",M!H13*1)</f>
        <v>34.755800000000001</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1.8591399364423373</v>
      </c>
      <c r="AI15" s="98">
        <v>-8.3250321124619289E-2</v>
      </c>
      <c r="AJ15" s="98">
        <v>-0.44690513063775733</v>
      </c>
      <c r="AK15" s="98">
        <v>0.12052818186953573</v>
      </c>
      <c r="AL15" s="98">
        <v>-2.4174505446491225E-2</v>
      </c>
      <c r="AM15" s="96"/>
      <c r="AN15" s="96"/>
      <c r="AO15" s="96"/>
      <c r="AP15" s="96"/>
      <c r="AX15" s="171"/>
      <c r="AY15" s="50">
        <f>SUM(AY7:AY14)</f>
        <v>310.84266000000002</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3.9988819932836219</v>
      </c>
      <c r="DL15" s="281">
        <f>IF(SUM($DI$7:$DI$14)&gt;0,SUM(DL7:DL14),0)</f>
        <v>32.197387647518759</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36.146799999999999</v>
      </c>
      <c r="O16" s="48">
        <f>M!C14*1</f>
        <v>11.2652</v>
      </c>
      <c r="P16" s="48">
        <f>M!D14*1</f>
        <v>31.165099999999999</v>
      </c>
      <c r="Q16" s="48">
        <f>M!E14*1</f>
        <v>10</v>
      </c>
      <c r="R16" s="48">
        <f>IF(M!B14="","",M!F14*1)</f>
        <v>3.5356800000000002</v>
      </c>
      <c r="S16" s="48">
        <f>M!G14*1</f>
        <v>50</v>
      </c>
      <c r="T16" s="48">
        <f>IF(M!B14="","",M!H14*1)</f>
        <v>43.293399999999998</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0.54721970496040806</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0.25006989495553106</v>
      </c>
      <c r="DL16" s="281">
        <f>IF(DL15&gt;0,1/DL15,0)</f>
        <v>3.1058420358431267E-2</v>
      </c>
      <c r="DM16" t="s">
        <v>1207</v>
      </c>
    </row>
    <row r="17" spans="2:117" ht="21" customHeight="1" thickBot="1">
      <c r="B17" s="20"/>
      <c r="C17"/>
      <c r="D17"/>
      <c r="E17"/>
      <c r="F17"/>
      <c r="G17" s="1071"/>
      <c r="H17" s="827"/>
      <c r="I17" s="827"/>
      <c r="J17" s="827"/>
      <c r="K17" s="828"/>
      <c r="M17" s="163" t="str">
        <f>lang!B7</f>
        <v>긍정감정</v>
      </c>
      <c r="N17" s="54">
        <f>SUM(N11:N14)/4</f>
        <v>67.480625000000003</v>
      </c>
      <c r="O17" s="16">
        <f>N17/(N17+N18+N19)</f>
        <v>0.54475773419854934</v>
      </c>
      <c r="P17" s="54">
        <f>SUM(P11:P14)/4</f>
        <v>6.7106000000000003</v>
      </c>
      <c r="Q17" s="16">
        <f>P17/(P17+P18+P19)</f>
        <v>0.15415921592122456</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0.88952226201851847</v>
      </c>
      <c r="DL17" s="283"/>
      <c r="DM17" s="284" t="s">
        <v>1208</v>
      </c>
    </row>
    <row r="18" spans="2:117" ht="21" customHeight="1">
      <c r="B18" s="20"/>
      <c r="C18"/>
      <c r="D18"/>
      <c r="E18"/>
      <c r="F18"/>
      <c r="G18" s="1071"/>
      <c r="H18" s="827"/>
      <c r="I18" s="827"/>
      <c r="J18" s="827"/>
      <c r="K18" s="828"/>
      <c r="M18" s="163" t="str">
        <f>lang!B8</f>
        <v>부정감정</v>
      </c>
      <c r="N18" s="14">
        <f>SUM(N7:N10)/4</f>
        <v>25.399700000000003</v>
      </c>
      <c r="O18" s="16">
        <f>N18/(N17+N18+N19)</f>
        <v>0.20504675262451846</v>
      </c>
      <c r="P18" s="14">
        <f>SUM(P7:P10)/4</f>
        <v>14.24227</v>
      </c>
      <c r="Q18" s="16">
        <f>P18/(P17+P18+P19)</f>
        <v>0.32718045720775768</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30.9924</v>
      </c>
      <c r="O19" s="16">
        <f>N19/(N17+N18+N19)</f>
        <v>0.25019551317693223</v>
      </c>
      <c r="P19" s="14">
        <f>(P15+P16)/2</f>
        <v>22.577449999999999</v>
      </c>
      <c r="Q19" s="16">
        <f>P19/(P17+P18+P19)</f>
        <v>0.51866032687101771</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2.43912</v>
      </c>
      <c r="D24" s="34" t="str">
        <f>lang!B11</f>
        <v>편차</v>
      </c>
      <c r="E24" s="1077">
        <f>FH_info!G2*1</f>
        <v>0.59953599999999996</v>
      </c>
      <c r="F24" s="1078"/>
      <c r="G24" s="1075" t="str">
        <f>lang!B12</f>
        <v>정보(I)변화량</v>
      </c>
      <c r="H24" s="1076"/>
      <c r="I24" s="51" t="str">
        <f ca="1">CONCATENATE(info!N7,"-",info!N8)</f>
        <v>41.6-53.1</v>
      </c>
      <c r="J24" s="32" t="str">
        <f>lang!B13</f>
        <v>Kcal/분</v>
      </c>
      <c r="K24" s="31" t="str">
        <f ca="1">CONCATENATE(info!N5,"-",info!N6)</f>
        <v>4.5-5.2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57.041699999999992</v>
      </c>
      <c r="F27" s="1043"/>
      <c r="G27" s="1055" t="str">
        <f>lang!B33</f>
        <v>정서안정성</v>
      </c>
      <c r="H27" s="1056"/>
      <c r="I27" s="1057"/>
      <c r="J27" s="993">
        <f>M!B19*100</f>
        <v>39.852499999999999</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5.2074499999999997</v>
      </c>
      <c r="H2" s="50">
        <f>IF(FT!B2&lt;&gt;"",FT!B2*100,"")</f>
        <v>53.126600000000003</v>
      </c>
      <c r="I2" s="50">
        <f>(IF(G2&lt;&gt;"",1,""))</f>
        <v>1</v>
      </c>
      <c r="J2" t="str">
        <f>IF(FT!B2&lt;&gt;"",FT!E2,"")</f>
        <v>0 [0.000000]</v>
      </c>
      <c r="K2">
        <f>IF(FT!B2&lt;&gt;"",IF(FT!C2&lt;&gt;"",FT!C2,F2/$M$3*$M$4),"")</f>
        <v>0</v>
      </c>
      <c r="L2" t="s">
        <v>52</v>
      </c>
      <c r="M2">
        <f>FH_info!E2</f>
        <v>5.1428599999999998</v>
      </c>
      <c r="N2" s="75">
        <f>LOOKUP(O3,A2:A1000,B2:B1000)</f>
        <v>2.4000013333333334</v>
      </c>
      <c r="O2" s="50">
        <f>MAX(C2:C1000)</f>
        <v>1</v>
      </c>
      <c r="P2" t="s">
        <v>60</v>
      </c>
      <c r="Q2" t="s">
        <v>61</v>
      </c>
      <c r="R2" t="s">
        <v>62</v>
      </c>
      <c r="S2" t="s">
        <v>63</v>
      </c>
      <c r="T2" t="s">
        <v>64</v>
      </c>
      <c r="V2" s="50">
        <f>FT!G2*10</f>
        <v>5.1475099999999996</v>
      </c>
      <c r="W2" s="50">
        <f>FT!H2*100</f>
        <v>50.349299999999999</v>
      </c>
      <c r="Y2">
        <f>IF(I2=1,H2/G2,"")</f>
        <v>10.202037465554159</v>
      </c>
      <c r="Z2">
        <f>AVERAGE(Y2:Y2000)</f>
        <v>9.4959786585850114</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2.0168078431372548E-2</v>
      </c>
      <c r="C3" s="50">
        <f>IF(FH!$C$2&gt;0,FH!A3/FH!$C$2,0)</f>
        <v>0</v>
      </c>
      <c r="D3" s="50">
        <f>IF(hist!$D$2&gt;0,hist!B3/hist!$D$2,0)</f>
        <v>0</v>
      </c>
      <c r="E3" s="50">
        <f t="shared" ref="E3:E66" si="1">NORMDIST(B3,2,0.421,FALSE)</f>
        <v>1.4940179607432376E-5</v>
      </c>
      <c r="F3">
        <f>F2+1</f>
        <v>1</v>
      </c>
      <c r="G3" s="50">
        <f>IF(FT!A3&lt;&gt;"",FT!A3*10,"")</f>
        <v>5.2136199999999997</v>
      </c>
      <c r="H3" s="50">
        <f>IF(FT!B3&lt;&gt;"",FT!B3*100,"")</f>
        <v>52.773400000000002</v>
      </c>
      <c r="I3" s="50">
        <f t="shared" ref="I3:I66" si="2">(IF(G3&lt;&gt;"",1,""))</f>
        <v>1</v>
      </c>
      <c r="J3" t="str">
        <f>IF(FT!B3&lt;&gt;"",FT!E3,"")</f>
        <v>0 [0.368950]</v>
      </c>
      <c r="K3">
        <f>IF(FT!B3&lt;&gt;"",IF(FT!C3&lt;&gt;"",FT!C3,F3/$M$3*$M$4),"")</f>
        <v>0.36895</v>
      </c>
      <c r="L3" t="s">
        <v>53</v>
      </c>
      <c r="M3">
        <f>SUM(I2:I2005)</f>
        <v>99</v>
      </c>
      <c r="O3" s="104">
        <f>MATCH(O2,C2:C1000,0)-1</f>
        <v>119</v>
      </c>
      <c r="P3">
        <v>0</v>
      </c>
      <c r="Q3">
        <v>0</v>
      </c>
      <c r="R3">
        <f>IF(S4=0,M3,0)</f>
        <v>99</v>
      </c>
      <c r="S3">
        <f t="array" ref="S3">MAX(IF(ft_nq=0,row_n))</f>
        <v>1998</v>
      </c>
      <c r="T3">
        <f>R3-Q3</f>
        <v>99</v>
      </c>
      <c r="V3" s="50">
        <f>FT!G3*10</f>
        <v>4.4901600000000004</v>
      </c>
      <c r="W3" s="50">
        <f>FT!H3*100</f>
        <v>45.4236</v>
      </c>
      <c r="Y3" s="75">
        <f t="shared" ref="Y3:Y66" si="3">IF(I3=1,H3/G3,"")</f>
        <v>10.122218343492623</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4.0336156862745096E-2</v>
      </c>
      <c r="C4" s="50">
        <f>IF(FH!$C$2&gt;0,FH!A4/FH!$C$2,0)</f>
        <v>0</v>
      </c>
      <c r="D4" s="50">
        <f>IF(hist!$D$2&gt;0,hist!B4/hist!$D$2,0)</f>
        <v>0</v>
      </c>
      <c r="E4" s="50">
        <f t="shared" si="1"/>
        <v>1.8693761689256568E-5</v>
      </c>
      <c r="F4">
        <f t="shared" ref="F4:F67" si="6">F3+1</f>
        <v>2</v>
      </c>
      <c r="G4" s="50">
        <f>IF(FT!A4&lt;&gt;"",FT!A4*10,"")</f>
        <v>5.2153499999999999</v>
      </c>
      <c r="H4" s="50">
        <f>IF(FT!B4&lt;&gt;"",FT!B4*100,"")</f>
        <v>52.386600000000008</v>
      </c>
      <c r="I4" s="50">
        <f t="shared" si="2"/>
        <v>1</v>
      </c>
      <c r="J4" t="str">
        <f>IF(FT!B4&lt;&gt;"",FT!E4,"")</f>
        <v>0 [0.783262]</v>
      </c>
      <c r="K4">
        <f>IF(FT!B4&lt;&gt;"",IF(FT!C4&lt;&gt;"",FT!C4,F4/$M$3*$M$4),"")</f>
        <v>0.78326200000000001</v>
      </c>
      <c r="L4" t="s">
        <v>246</v>
      </c>
      <c r="M4">
        <f>IF(M2&lt;&gt;0,M3/M2*2,0)</f>
        <v>38.499978611122998</v>
      </c>
      <c r="P4">
        <f>P3+1</f>
        <v>1</v>
      </c>
      <c r="Q4">
        <v>0</v>
      </c>
      <c r="R4">
        <f>IF(S4=1998,0,S4)</f>
        <v>0</v>
      </c>
      <c r="S4">
        <f t="array" ref="S4">MAX(IF(ft_nq=P4,row_n))</f>
        <v>0</v>
      </c>
      <c r="T4">
        <f>R4-Q4+1</f>
        <v>1</v>
      </c>
      <c r="V4" t="s">
        <v>209</v>
      </c>
      <c r="W4" s="23">
        <f>IF(ISERROR(V3-V2)=FALSE,(V3-V2)*10,0)</f>
        <v>-6.5734999999999921</v>
      </c>
      <c r="Y4" s="75">
        <f t="shared" si="3"/>
        <v>10.044694986913631</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6.0504235294117643E-2</v>
      </c>
      <c r="C5" s="50">
        <f>IF(FH!$C$2&gt;0,FH!A5/FH!$C$2,0)</f>
        <v>0</v>
      </c>
      <c r="D5" s="50">
        <f>IF(hist!$D$2&gt;0,hist!B5/hist!$D$2,0)</f>
        <v>0.89143743566369227</v>
      </c>
      <c r="E5" s="50">
        <f t="shared" si="1"/>
        <v>2.333677937817237E-5</v>
      </c>
      <c r="F5">
        <f t="shared" si="6"/>
        <v>3</v>
      </c>
      <c r="G5" s="50">
        <f>IF(FT!A5&lt;&gt;"",FT!A5*10,"")</f>
        <v>5.2128300000000003</v>
      </c>
      <c r="H5" s="50">
        <f>IF(FT!B5&lt;&gt;"",FT!B5*100,"")</f>
        <v>51.990800000000007</v>
      </c>
      <c r="I5" s="50">
        <f t="shared" si="2"/>
        <v>1</v>
      </c>
      <c r="J5" t="str">
        <f>IF(FT!B5&lt;&gt;"",FT!E5,"")</f>
        <v>0 [1.198205]</v>
      </c>
      <c r="K5">
        <f>IF(FT!B5&lt;&gt;"",IF(FT!C5&lt;&gt;"",FT!C5,F5/$M$3*$M$4),"")</f>
        <v>1.1981999999999999</v>
      </c>
      <c r="L5" t="s">
        <v>54</v>
      </c>
      <c r="M5" s="52">
        <f ca="1">IF(M3&gt;0,MIN(FT_E),0)</f>
        <v>4.4586699999999997</v>
      </c>
      <c r="N5" s="52">
        <f ca="1">IF(M3&gt;0,ROUND(M5,1),0)</f>
        <v>4.5</v>
      </c>
      <c r="P5">
        <f t="shared" ref="P5:P27" si="10">P4+1</f>
        <v>2</v>
      </c>
      <c r="Q5">
        <f>IF(S5=1998,0,R4)</f>
        <v>0</v>
      </c>
      <c r="R5">
        <f>IF(S5=1998,0,S5)</f>
        <v>0</v>
      </c>
      <c r="S5">
        <f t="array" ref="S5">MAX(IF(ft_nq=P5,row_n))</f>
        <v>0</v>
      </c>
      <c r="T5">
        <f t="shared" ref="T5:T27" si="11">R5-Q5+1</f>
        <v>1</v>
      </c>
      <c r="V5" t="s">
        <v>210</v>
      </c>
      <c r="W5" s="23">
        <f>IF(ISERROR(W3-W2)=FALSE,W3-W2,0)</f>
        <v>-4.9256999999999991</v>
      </c>
      <c r="Y5" s="75">
        <f t="shared" si="3"/>
        <v>9.973622773042667</v>
      </c>
      <c r="Z5" s="52"/>
      <c r="AB5" s="1">
        <v>20</v>
      </c>
      <c r="AC5" s="1">
        <v>30</v>
      </c>
      <c r="AD5" s="1">
        <f t="shared" si="7"/>
        <v>0</v>
      </c>
      <c r="AE5" s="1">
        <f t="shared" si="8"/>
        <v>0</v>
      </c>
      <c r="AF5" s="430">
        <f>AE10</f>
        <v>1</v>
      </c>
      <c r="AG5" s="113">
        <f t="shared" si="9"/>
        <v>0</v>
      </c>
      <c r="AH5">
        <f t="shared" si="9"/>
        <v>0</v>
      </c>
      <c r="AI5">
        <f t="shared" si="4"/>
        <v>0</v>
      </c>
      <c r="AJ5">
        <f t="shared" si="4"/>
        <v>0</v>
      </c>
      <c r="AK5" s="107">
        <f t="shared" si="4"/>
        <v>0</v>
      </c>
      <c r="AL5" s="113">
        <f t="shared" si="4"/>
        <v>0</v>
      </c>
      <c r="AM5">
        <f t="shared" si="4"/>
        <v>0</v>
      </c>
      <c r="AN5">
        <f t="shared" si="4"/>
        <v>0</v>
      </c>
      <c r="AO5">
        <f t="shared" si="4"/>
        <v>1</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8.0672313725490191E-2</v>
      </c>
      <c r="C6" s="50">
        <f>IF(FH!$C$2&gt;0,FH!A6/FH!$C$2,0)</f>
        <v>0</v>
      </c>
      <c r="D6" s="50">
        <f>IF(hist!$D$2&gt;0,hist!B6/hist!$D$2,0)</f>
        <v>0</v>
      </c>
      <c r="E6" s="50">
        <f t="shared" si="1"/>
        <v>2.9066214495831113E-5</v>
      </c>
      <c r="F6">
        <f t="shared" si="6"/>
        <v>4</v>
      </c>
      <c r="G6" s="50">
        <f>IF(FT!A6&lt;&gt;"",FT!A6*10,"")</f>
        <v>5.2055100000000003</v>
      </c>
      <c r="H6" s="50">
        <f>IF(FT!B6&lt;&gt;"",FT!B6*100,"")</f>
        <v>51.590100000000007</v>
      </c>
      <c r="I6" s="50">
        <f t="shared" si="2"/>
        <v>1</v>
      </c>
      <c r="J6" t="str">
        <f>IF(FT!B6&lt;&gt;"",FT!E6,"")</f>
        <v>0 [1.596670]</v>
      </c>
      <c r="K6">
        <f>IF(FT!B6&lt;&gt;"",IF(FT!C6&lt;&gt;"",FT!C6,F6/$M$3*$M$4),"")</f>
        <v>1.59667</v>
      </c>
      <c r="L6" t="s">
        <v>55</v>
      </c>
      <c r="M6" s="52">
        <f ca="1">IF(M3&gt;0,MAX(FT_E),0)</f>
        <v>5.2153499999999999</v>
      </c>
      <c r="N6" s="52">
        <f ca="1">IF(M3&gt;0,ROUND(M6,1),0)</f>
        <v>5.2</v>
      </c>
      <c r="P6">
        <f t="shared" si="10"/>
        <v>3</v>
      </c>
      <c r="Q6">
        <f t="shared" ref="Q6:Q27" si="12">IF(S6=1998,0,R5)</f>
        <v>0</v>
      </c>
      <c r="R6">
        <f t="shared" ref="R6:R27" si="13">IF(S6=1998,0,S6)</f>
        <v>0</v>
      </c>
      <c r="S6">
        <f t="array" ref="S6">MAX(IF(ft_nq=P6,row_n))</f>
        <v>0</v>
      </c>
      <c r="T6">
        <f t="shared" si="11"/>
        <v>1</v>
      </c>
      <c r="V6" t="s">
        <v>211</v>
      </c>
      <c r="W6" s="23">
        <f>IF(W4&lt;&gt;0,W5/W4,0)</f>
        <v>0.74932684262569482</v>
      </c>
      <c r="Y6" s="75">
        <f t="shared" si="3"/>
        <v>9.9106715768483795</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0.10084039215686275</v>
      </c>
      <c r="C7" s="50">
        <f>IF(FH!$C$2&gt;0,FH!A7/FH!$C$2,0)</f>
        <v>0</v>
      </c>
      <c r="D7" s="50">
        <f>IF(hist!$D$2&gt;0,hist!B7/hist!$D$2,0)</f>
        <v>0</v>
      </c>
      <c r="E7" s="50">
        <f t="shared" si="1"/>
        <v>3.6119303150132165E-5</v>
      </c>
      <c r="F7">
        <f t="shared" si="6"/>
        <v>5</v>
      </c>
      <c r="G7" s="50">
        <f>IF(FT!A7&lt;&gt;"",FT!A7*10,"")</f>
        <v>5.19381</v>
      </c>
      <c r="H7" s="50">
        <f>IF(FT!B7&lt;&gt;"",FT!B7*100,"")</f>
        <v>51.170700000000004</v>
      </c>
      <c r="I7" s="50">
        <f t="shared" si="2"/>
        <v>1</v>
      </c>
      <c r="J7" t="str">
        <f>IF(FT!B7&lt;&gt;"",FT!E7,"")</f>
        <v>0 [2.006892]</v>
      </c>
      <c r="K7">
        <f>IF(FT!B7&lt;&gt;"",IF(FT!C7&lt;&gt;"",FT!C7,F7/$M$3*$M$4),"")</f>
        <v>2.0068899999999998</v>
      </c>
      <c r="L7" t="s">
        <v>56</v>
      </c>
      <c r="M7" s="366">
        <f ca="1">IF(M3&gt;0,MIN(FT_PH),0)</f>
        <v>41.6203</v>
      </c>
      <c r="N7" s="52">
        <f ca="1">IF(M3&gt;0,ROUND(M7,1),0)</f>
        <v>41.6</v>
      </c>
      <c r="P7">
        <f t="shared" si="10"/>
        <v>4</v>
      </c>
      <c r="Q7">
        <f t="shared" si="12"/>
        <v>0</v>
      </c>
      <c r="R7">
        <f t="shared" si="13"/>
        <v>0</v>
      </c>
      <c r="S7">
        <f t="array" ref="S7">MAX(IF(ft_nq=P7,row_n))</f>
        <v>0</v>
      </c>
      <c r="T7">
        <f t="shared" si="11"/>
        <v>1</v>
      </c>
      <c r="V7" t="s">
        <v>212</v>
      </c>
      <c r="W7" s="23">
        <f>DEGREES(ATAN(W6))</f>
        <v>36.845205459985927</v>
      </c>
      <c r="X7" s="106">
        <v>0.05</v>
      </c>
      <c r="Y7" s="75">
        <f t="shared" si="3"/>
        <v>9.8522471942562397</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0.12100847058823529</v>
      </c>
      <c r="C8" s="50">
        <f>IF(FH!$C$2&gt;0,FH!A8/FH!$C$2,0)</f>
        <v>5.3333145042393703E-4</v>
      </c>
      <c r="D8" s="50">
        <f>IF(hist!$D$2&gt;0,hist!B8/hist!$D$2,0)</f>
        <v>1</v>
      </c>
      <c r="E8" s="50">
        <f t="shared" si="1"/>
        <v>4.478097929398997E-5</v>
      </c>
      <c r="F8">
        <f t="shared" si="6"/>
        <v>6</v>
      </c>
      <c r="G8" s="50">
        <f>IF(FT!A8&lt;&gt;"",FT!A8*10,"")</f>
        <v>5.1781500000000005</v>
      </c>
      <c r="H8" s="50">
        <f>IF(FT!B8&lt;&gt;"",FT!B8*100,"")</f>
        <v>50.830299999999994</v>
      </c>
      <c r="I8" s="50">
        <f t="shared" si="2"/>
        <v>1</v>
      </c>
      <c r="J8" t="str">
        <f>IF(FT!B8&lt;&gt;"",FT!E8,"")</f>
        <v>0 [2.410120]</v>
      </c>
      <c r="K8">
        <f>IF(FT!B8&lt;&gt;"",IF(FT!C8&lt;&gt;"",FT!C8,F8/$M$3*$M$4),"")</f>
        <v>2.41012</v>
      </c>
      <c r="L8" t="s">
        <v>57</v>
      </c>
      <c r="M8" s="52">
        <f ca="1">IF(M3&gt;0,MAX(FT_PH),0)</f>
        <v>53.126600000000003</v>
      </c>
      <c r="N8" s="52">
        <f ca="1">IF(M3&gt;0,ROUND(M8,1),0)</f>
        <v>53.1</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9.8163050510317369</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0.14117654901960783</v>
      </c>
      <c r="C9" s="50">
        <f>IF(FH!$C$2&gt;0,FH!A9/FH!$C$2,0)</f>
        <v>0</v>
      </c>
      <c r="D9" s="50">
        <f>IF(hist!$D$2&gt;0,hist!B9/hist!$D$2,0)</f>
        <v>0</v>
      </c>
      <c r="E9" s="50">
        <f t="shared" si="1"/>
        <v>5.5392522870252521E-5</v>
      </c>
      <c r="F9">
        <f t="shared" si="6"/>
        <v>7</v>
      </c>
      <c r="G9" s="50">
        <f>IF(FT!A9&lt;&gt;"",FT!A9*10,"")</f>
        <v>5.1606799999999993</v>
      </c>
      <c r="H9" s="50">
        <f>IF(FT!B9&lt;&gt;"",FT!B9*100,"")</f>
        <v>50.589700000000008</v>
      </c>
      <c r="I9" s="50">
        <f t="shared" si="2"/>
        <v>1</v>
      </c>
      <c r="J9" t="str">
        <f>IF(FT!B9&lt;&gt;"",FT!E9,"")</f>
        <v>0 [2.830542]</v>
      </c>
      <c r="K9">
        <f>IF(FT!B9&lt;&gt;"",IF(FT!C9&lt;&gt;"",FT!C9,F9/$M$3*$M$4),"")</f>
        <v>2.8305400000000001</v>
      </c>
      <c r="L9" t="s">
        <v>222</v>
      </c>
      <c r="M9" s="74">
        <f ca="1">IF(M3&gt;0,IF(COUNT(FT_E)&gt;0,AVERAGE(FT_E),0),0)</f>
        <v>4.8117980808080807</v>
      </c>
      <c r="N9" s="365">
        <f ca="1">IF(M3&gt;0,IF(COUNT(FT_PH)&gt;0,AVERAGE(FT_PH),0),0)</f>
        <v>45.633353535353528</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3</v>
      </c>
      <c r="X9">
        <v>2</v>
      </c>
      <c r="Y9" s="75">
        <f t="shared" si="3"/>
        <v>9.8029135695296006</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0.16134462745098038</v>
      </c>
      <c r="C10" s="50">
        <f>IF(FH!$C$2&gt;0,FH!A10/FH!$C$2,0)</f>
        <v>1.0437268049098745E-3</v>
      </c>
      <c r="D10" s="50">
        <f>IF(hist!$D$2&gt;0,hist!B10/hist!$D$2,0)</f>
        <v>0.94033964709743323</v>
      </c>
      <c r="E10" s="50">
        <f t="shared" si="1"/>
        <v>6.8361571811900013E-5</v>
      </c>
      <c r="F10">
        <f t="shared" si="6"/>
        <v>8</v>
      </c>
      <c r="G10" s="50">
        <f>IF(FT!A10&lt;&gt;"",FT!A10*10,"")</f>
        <v>5.1475099999999996</v>
      </c>
      <c r="H10" s="50">
        <f>IF(FT!B10&lt;&gt;"",FT!B10*100,"")</f>
        <v>50.349299999999999</v>
      </c>
      <c r="I10" s="50">
        <f t="shared" si="2"/>
        <v>1</v>
      </c>
      <c r="J10" t="str">
        <f>IF(FT!B10&lt;&gt;"",FT!E10,"")</f>
        <v>0 [3.236696]</v>
      </c>
      <c r="K10">
        <f>IF(FT!B10&lt;&gt;"",IF(FT!C10&lt;&gt;"",FT!C10,F10/$M$3*$M$4),"")</f>
        <v>3.2366999999999999</v>
      </c>
      <c r="M10">
        <v>2</v>
      </c>
      <c r="P10">
        <f t="shared" si="10"/>
        <v>7</v>
      </c>
      <c r="Q10">
        <f t="shared" si="12"/>
        <v>0</v>
      </c>
      <c r="R10">
        <f t="shared" si="13"/>
        <v>0</v>
      </c>
      <c r="S10">
        <f t="array" ref="S10">MAX(IF(ft_nq=P10,row_n))</f>
        <v>0</v>
      </c>
      <c r="T10">
        <f t="shared" si="11"/>
        <v>1</v>
      </c>
      <c r="V10" t="s">
        <v>215</v>
      </c>
      <c r="X10" s="71" t="s">
        <v>270</v>
      </c>
      <c r="Y10" s="75">
        <f t="shared" si="3"/>
        <v>9.7812923141480059</v>
      </c>
      <c r="AB10" s="1">
        <v>70</v>
      </c>
      <c r="AC10" s="1">
        <v>80</v>
      </c>
      <c r="AD10" s="1">
        <f t="shared" si="7"/>
        <v>0</v>
      </c>
      <c r="AE10" s="1">
        <f t="shared" si="8"/>
        <v>1</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0.18151270588235294</v>
      </c>
      <c r="C11" s="50">
        <f>IF(FH!$C$2&gt;0,FH!A11/FH!$C$2,0)</f>
        <v>0</v>
      </c>
      <c r="D11" s="50">
        <f>IF(hist!$D$2&gt;0,hist!B11/hist!$D$2,0)</f>
        <v>0</v>
      </c>
      <c r="E11" s="50">
        <f t="shared" si="1"/>
        <v>8.4173671146829554E-5</v>
      </c>
      <c r="F11">
        <f t="shared" si="6"/>
        <v>9</v>
      </c>
      <c r="G11" s="50">
        <f>IF(FT!A11&lt;&gt;"",FT!A11*10,"")</f>
        <v>5.1339199999999998</v>
      </c>
      <c r="H11" s="50">
        <f>IF(FT!B11&lt;&gt;"",FT!B11*100,"")</f>
        <v>50.212699999999998</v>
      </c>
      <c r="I11" s="50">
        <f t="shared" si="2"/>
        <v>1</v>
      </c>
      <c r="J11" t="str">
        <f>IF(FT!B11&lt;&gt;"",FT!E11,"")</f>
        <v>0 [3.635814]</v>
      </c>
      <c r="K11">
        <f>IF(FT!B11&lt;&gt;"",IF(FT!C11&lt;&gt;"",FT!C11,F11/$M$3*$M$4),"")</f>
        <v>3.6358100000000002</v>
      </c>
      <c r="M11" s="49">
        <f>MAX(IF(ft_nq=1,row_n))</f>
        <v>0</v>
      </c>
      <c r="P11">
        <f t="shared" si="10"/>
        <v>8</v>
      </c>
      <c r="Q11">
        <f t="shared" si="12"/>
        <v>0</v>
      </c>
      <c r="R11">
        <f t="shared" si="13"/>
        <v>0</v>
      </c>
      <c r="S11">
        <f t="array" ref="S11">MAX(IF(ft_nq=P11,row_n))</f>
        <v>0</v>
      </c>
      <c r="T11">
        <f t="shared" si="11"/>
        <v>1</v>
      </c>
      <c r="V11" s="71" t="s">
        <v>216</v>
      </c>
      <c r="W11" s="23">
        <f>FT!H11*100</f>
        <v>41.6203</v>
      </c>
      <c r="Y11" s="75">
        <f t="shared" si="3"/>
        <v>9.7805770249633817</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0.20168078431372549</v>
      </c>
      <c r="C12" s="50">
        <f>IF(FH!$C$2&gt;0,FH!A12/FH!$C$2,0)</f>
        <v>0</v>
      </c>
      <c r="D12" s="50">
        <f>IF(hist!$D$2&gt;0,hist!B12/hist!$D$2,0)</f>
        <v>0</v>
      </c>
      <c r="E12" s="50">
        <f t="shared" si="1"/>
        <v>1.0340554624721653E-4</v>
      </c>
      <c r="F12">
        <f t="shared" si="6"/>
        <v>10</v>
      </c>
      <c r="G12" s="50">
        <f>IF(FT!A12&lt;&gt;"",FT!A12*10,"")</f>
        <v>5.1221899999999998</v>
      </c>
      <c r="H12" s="50">
        <f>IF(FT!B12&lt;&gt;"",FT!B12*100,"")</f>
        <v>50.075400000000002</v>
      </c>
      <c r="I12" s="50">
        <f t="shared" si="2"/>
        <v>1</v>
      </c>
      <c r="J12" t="str">
        <f>IF(FT!B12&lt;&gt;"",FT!E12,"")</f>
        <v>0 [4.043144]</v>
      </c>
      <c r="K12">
        <f>IF(FT!B12&lt;&gt;"",IF(FT!C12&lt;&gt;"",FT!C12,F12/$M$3*$M$4),"")</f>
        <v>4.0431400000000002</v>
      </c>
      <c r="M12">
        <f>M11+1</f>
        <v>1</v>
      </c>
      <c r="P12">
        <f t="shared" si="10"/>
        <v>9</v>
      </c>
      <c r="Q12">
        <f t="shared" si="12"/>
        <v>0</v>
      </c>
      <c r="R12">
        <f t="shared" si="13"/>
        <v>0</v>
      </c>
      <c r="S12">
        <f t="array" ref="S12">MAX(IF(ft_nq=P12,row_n))</f>
        <v>0</v>
      </c>
      <c r="T12">
        <f t="shared" si="11"/>
        <v>1</v>
      </c>
      <c r="V12" s="71" t="s">
        <v>217</v>
      </c>
      <c r="W12" s="23">
        <f>FT!H12*100</f>
        <v>53.126600000000003</v>
      </c>
      <c r="Y12" s="75">
        <f t="shared" si="3"/>
        <v>9.7761699585528845</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0.22184886274509802</v>
      </c>
      <c r="C13" s="50">
        <f>IF(FH!$C$2&gt;0,FH!A13/FH!$C$2,0)</f>
        <v>1.9670170761053149E-3</v>
      </c>
      <c r="D13" s="50">
        <f>IF(hist!$D$2&gt;0,hist!B13/hist!$D$2,0)</f>
        <v>0.95178206827787659</v>
      </c>
      <c r="E13" s="50">
        <f t="shared" si="1"/>
        <v>1.2674030050316285E-4</v>
      </c>
      <c r="F13">
        <f t="shared" si="6"/>
        <v>11</v>
      </c>
      <c r="G13" s="50">
        <f>IF(FT!A13&lt;&gt;"",FT!A13*10,"")</f>
        <v>5.1147200000000002</v>
      </c>
      <c r="H13" s="50">
        <f>IF(FT!B13&lt;&gt;"",FT!B13*100,"")</f>
        <v>49.855800000000002</v>
      </c>
      <c r="I13" s="50">
        <f t="shared" si="2"/>
        <v>1</v>
      </c>
      <c r="J13" t="str">
        <f>IF(FT!B13&lt;&gt;"",FT!E13,"")</f>
        <v>0 [4.428963]</v>
      </c>
      <c r="K13">
        <f>IF(FT!B13&lt;&gt;"",IF(FT!C13&lt;&gt;"",FT!C13,F13/$M$3*$M$4),"")</f>
        <v>4.42896</v>
      </c>
      <c r="M13" s="49">
        <f t="array" ref="M13">MAX(IF(ft_nq=2,row_n))</f>
        <v>0</v>
      </c>
      <c r="P13">
        <f t="shared" si="10"/>
        <v>10</v>
      </c>
      <c r="Q13">
        <f t="shared" si="12"/>
        <v>0</v>
      </c>
      <c r="R13">
        <f t="shared" si="13"/>
        <v>0</v>
      </c>
      <c r="S13">
        <f t="array" ref="S13">MAX(IF(ft_nq=P13,row_n))</f>
        <v>0</v>
      </c>
      <c r="T13">
        <f t="shared" si="11"/>
        <v>1</v>
      </c>
      <c r="V13" s="71" t="s">
        <v>219</v>
      </c>
      <c r="W13">
        <f>FT!H13</f>
        <v>45</v>
      </c>
      <c r="Y13" s="75">
        <f t="shared" si="3"/>
        <v>9.7475130603434792</v>
      </c>
    </row>
    <row r="14" spans="1:104">
      <c r="A14" s="50">
        <f t="shared" si="5"/>
        <v>12</v>
      </c>
      <c r="B14" s="50">
        <f t="shared" si="0"/>
        <v>0.24201694117647057</v>
      </c>
      <c r="C14" s="50">
        <f>IF(FH!$C$2&gt;0,FH!A14/FH!$C$2,0)</f>
        <v>0</v>
      </c>
      <c r="D14" s="50">
        <f>IF(hist!$D$2&gt;0,hist!B14/hist!$D$2,0)</f>
        <v>0</v>
      </c>
      <c r="E14" s="50">
        <f t="shared" si="1"/>
        <v>1.5498474995624686E-4</v>
      </c>
      <c r="F14">
        <f t="shared" si="6"/>
        <v>12</v>
      </c>
      <c r="G14" s="50">
        <f>IF(FT!A14&lt;&gt;"",FT!A14*10,"")</f>
        <v>5.1121600000000003</v>
      </c>
      <c r="H14" s="50">
        <f>IF(FT!B14&lt;&gt;"",FT!B14*100,"")</f>
        <v>49.577799999999996</v>
      </c>
      <c r="I14" s="50">
        <f t="shared" si="2"/>
        <v>1</v>
      </c>
      <c r="J14" t="str">
        <f>IF(FT!B14&lt;&gt;"",FT!E14,"")</f>
        <v>0 [4.885677]</v>
      </c>
      <c r="K14">
        <f>IF(FT!B14&lt;&gt;"",IF(FT!C14&lt;&gt;"",FT!C14,F14/$M$3*$M$4),"")</f>
        <v>4.8856799999999998</v>
      </c>
      <c r="M14">
        <f>M13+1</f>
        <v>1</v>
      </c>
      <c r="P14">
        <f t="shared" si="10"/>
        <v>11</v>
      </c>
      <c r="Q14">
        <f t="shared" si="12"/>
        <v>0</v>
      </c>
      <c r="R14">
        <f t="shared" si="13"/>
        <v>0</v>
      </c>
      <c r="S14">
        <f t="array" ref="S14">MAX(IF(ft_nq=P14,row_n))</f>
        <v>0</v>
      </c>
      <c r="T14">
        <f t="shared" si="11"/>
        <v>1</v>
      </c>
      <c r="V14" s="71" t="s">
        <v>221</v>
      </c>
      <c r="W14">
        <f>FT!H14</f>
        <v>1</v>
      </c>
      <c r="Y14" s="75">
        <f t="shared" si="3"/>
        <v>9.6980141466620751</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0.26218501960784313</v>
      </c>
      <c r="C15" s="50">
        <f>IF(FH!$C$2&gt;0,FH!A15/FH!$C$2,0)</f>
        <v>3.0910292547632902E-3</v>
      </c>
      <c r="D15" s="50">
        <f>IF(hist!$D$2&gt;0,hist!B15/hist!$D$2,0)</f>
        <v>0.92904565178267573</v>
      </c>
      <c r="E15" s="50">
        <f t="shared" si="1"/>
        <v>1.8908911819161115E-4</v>
      </c>
      <c r="F15">
        <f t="shared" si="6"/>
        <v>13</v>
      </c>
      <c r="G15" s="50">
        <f>IF(FT!A15&lt;&gt;"",FT!A15*10,"")</f>
        <v>5.1126799999999992</v>
      </c>
      <c r="H15" s="50">
        <f>IF(FT!B15&lt;&gt;"",FT!B15*100,"")</f>
        <v>49.268799999999999</v>
      </c>
      <c r="I15" s="50">
        <f t="shared" si="2"/>
        <v>1</v>
      </c>
      <c r="J15" t="str">
        <f>IF(FT!B15&lt;&gt;"",FT!E15,"")</f>
        <v>0 [5.254390]</v>
      </c>
      <c r="K15">
        <f>IF(FT!B15&lt;&gt;"",IF(FT!C15&lt;&gt;"",FT!C15,F15/$M$3*$M$4),"")</f>
        <v>5.2543899999999999</v>
      </c>
      <c r="M15">
        <f t="array" ref="M15">MAX(IF(ft_nq=3,row_n))</f>
        <v>0</v>
      </c>
      <c r="P15">
        <f t="shared" si="10"/>
        <v>12</v>
      </c>
      <c r="Q15">
        <f t="shared" si="12"/>
        <v>0</v>
      </c>
      <c r="R15">
        <f t="shared" si="13"/>
        <v>0</v>
      </c>
      <c r="S15">
        <f t="array" ref="S15">MAX(IF(ft_nq=P15,row_n))</f>
        <v>0</v>
      </c>
      <c r="T15">
        <f t="shared" si="11"/>
        <v>1</v>
      </c>
      <c r="V15" s="23">
        <f>FT!G15*10</f>
        <v>4.8005199999999997</v>
      </c>
      <c r="W15" s="23">
        <f>FT!H15*100</f>
        <v>41.6203</v>
      </c>
      <c r="Y15" s="75">
        <f t="shared" si="3"/>
        <v>9.6365898119968403</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0.28235309803921566</v>
      </c>
      <c r="C16" s="50">
        <f>IF(FH!$C$2&gt;0,FH!A16/FH!$C$2,0)</f>
        <v>0</v>
      </c>
      <c r="D16" s="50">
        <f>IF(hist!$D$2&gt;0,hist!B16/hist!$D$2,0)</f>
        <v>0</v>
      </c>
      <c r="E16" s="50">
        <f t="shared" si="1"/>
        <v>2.3016932346884937E-4</v>
      </c>
      <c r="F16">
        <f t="shared" si="6"/>
        <v>14</v>
      </c>
      <c r="G16" s="50">
        <f>IF(FT!A16&lt;&gt;"",FT!A16*10,"")</f>
        <v>5.1142000000000003</v>
      </c>
      <c r="H16" s="50">
        <f>IF(FT!B16&lt;&gt;"",FT!B16*100,"")</f>
        <v>48.953699999999998</v>
      </c>
      <c r="I16" s="50">
        <f t="shared" si="2"/>
        <v>1</v>
      </c>
      <c r="J16" t="str">
        <f>IF(FT!B16&lt;&gt;"",FT!E16,"")</f>
        <v>0 [5.656014]</v>
      </c>
      <c r="K16">
        <f>IF(FT!B16&lt;&gt;"",IF(FT!C16&lt;&gt;"",FT!C16,F16/$M$3*$M$4),"")</f>
        <v>5.6560100000000002</v>
      </c>
      <c r="M16">
        <f>M15+1</f>
        <v>1</v>
      </c>
      <c r="P16">
        <f t="shared" si="10"/>
        <v>13</v>
      </c>
      <c r="Q16">
        <f t="shared" si="12"/>
        <v>0</v>
      </c>
      <c r="R16">
        <f t="shared" si="13"/>
        <v>0</v>
      </c>
      <c r="S16">
        <f t="array" ref="S16">MAX(IF(ft_nq=P16,row_n))</f>
        <v>0</v>
      </c>
      <c r="T16">
        <f t="shared" si="11"/>
        <v>1</v>
      </c>
      <c r="V16" s="23">
        <f>FT!G16*10</f>
        <v>5.2074499999999997</v>
      </c>
      <c r="W16" s="23">
        <f>FT!H16*100</f>
        <v>53.126600000000003</v>
      </c>
      <c r="Y16" s="75">
        <f t="shared" si="3"/>
        <v>9.5721129404403413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0.30252117647058824</v>
      </c>
      <c r="C17" s="50">
        <f>IF(FH!$C$2&gt;0,FH!A17/FH!$C$2,0)</f>
        <v>0</v>
      </c>
      <c r="D17" s="50">
        <f>IF(hist!$D$2&gt;0,hist!B17/hist!$D$2,0)</f>
        <v>0</v>
      </c>
      <c r="E17" s="50">
        <f t="shared" si="1"/>
        <v>2.795320960021841E-4</v>
      </c>
      <c r="F17">
        <f t="shared" si="6"/>
        <v>15</v>
      </c>
      <c r="G17" s="50">
        <f>IF(FT!A17&lt;&gt;"",FT!A17*10,"")</f>
        <v>5.1173299999999999</v>
      </c>
      <c r="H17" s="50">
        <f>IF(FT!B17&lt;&gt;"",FT!B17*100,"")</f>
        <v>48.625500000000002</v>
      </c>
      <c r="I17" s="50">
        <f t="shared" si="2"/>
        <v>1</v>
      </c>
      <c r="J17" t="str">
        <f>IF(FT!B17&lt;&gt;"",FT!E17,"")</f>
        <v>0 [6.065685]</v>
      </c>
      <c r="K17">
        <f>IF(FT!B17&lt;&gt;"",IF(FT!C17&lt;&gt;"",FT!C17,F17/$M$3*$M$4),"")</f>
        <v>6.0656800000000004</v>
      </c>
      <c r="M17">
        <f>M3+1</f>
        <v>100</v>
      </c>
      <c r="P17">
        <f t="shared" si="10"/>
        <v>14</v>
      </c>
      <c r="Q17">
        <f t="shared" si="12"/>
        <v>0</v>
      </c>
      <c r="R17">
        <f t="shared" si="13"/>
        <v>0</v>
      </c>
      <c r="S17">
        <f t="array" ref="S17">MAX(IF(ft_nq=P17,row_n))</f>
        <v>0</v>
      </c>
      <c r="T17">
        <f t="shared" si="11"/>
        <v>1</v>
      </c>
      <c r="V17" t="s">
        <v>1522</v>
      </c>
      <c r="Y17" s="75">
        <f t="shared" si="3"/>
        <v>9.5021231775164008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낙천적인</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0.32268925490196076</v>
      </c>
      <c r="C18" s="50">
        <f>IF(FH!$C$2&gt;0,FH!A18/FH!$C$2,0)</f>
        <v>4.6279408691133192E-3</v>
      </c>
      <c r="D18" s="50">
        <f>IF(hist!$D$2&gt;0,hist!B18/hist!$D$2,0)</f>
        <v>0.91494406582872534</v>
      </c>
      <c r="E18" s="50">
        <f t="shared" si="1"/>
        <v>3.3870316572822795E-4</v>
      </c>
      <c r="F18">
        <f t="shared" si="6"/>
        <v>16</v>
      </c>
      <c r="G18" s="50">
        <f>IF(FT!A18&lt;&gt;"",FT!A18*10,"")</f>
        <v>5.1204499999999999</v>
      </c>
      <c r="H18" s="50">
        <f>IF(FT!B18&lt;&gt;"",FT!B18*100,"")</f>
        <v>48.308099999999996</v>
      </c>
      <c r="I18" s="50">
        <f t="shared" si="2"/>
        <v>1</v>
      </c>
      <c r="J18" t="str">
        <f>IF(FT!B18&lt;&gt;"",FT!E18,"")</f>
        <v>0 [6.505351]</v>
      </c>
      <c r="K18">
        <f>IF(FT!B18&lt;&gt;"",IF(FT!C18&lt;&gt;"",FT!C18,F18/$M$3*$M$4),"")</f>
        <v>6.50535</v>
      </c>
      <c r="P18">
        <f t="shared" si="10"/>
        <v>15</v>
      </c>
      <c r="Q18">
        <f t="shared" si="12"/>
        <v>0</v>
      </c>
      <c r="R18">
        <f t="shared" si="13"/>
        <v>0</v>
      </c>
      <c r="S18">
        <f t="array" ref="S18">MAX(IF(ft_nq=P18,row_n))</f>
        <v>0</v>
      </c>
      <c r="T18">
        <f t="shared" si="11"/>
        <v>1</v>
      </c>
      <c r="V18" s="288">
        <f>M!B18*100</f>
        <v>57.041699999999992</v>
      </c>
      <c r="W18" s="287">
        <f>100-M!B19*100</f>
        <v>60.147500000000001</v>
      </c>
      <c r="X18" t="str">
        <f>"(" &amp; ROUND(V18,1) &amp; " , " &amp; ROUND(100-W18,1) &amp; ")"</f>
        <v>(57 , 39.9)</v>
      </c>
      <c r="Y18" s="75">
        <f t="shared" si="3"/>
        <v>9.4343465906316819</v>
      </c>
      <c r="Z18">
        <f>M!B18*100</f>
        <v>57.041699999999992</v>
      </c>
      <c r="AA18">
        <f>100-M!B19*100</f>
        <v>60.147500000000001</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0.34285733333333329</v>
      </c>
      <c r="C19" s="50">
        <f>IF(FH!$C$2&gt;0,FH!A19/FH!$C$2,0)</f>
        <v>0</v>
      </c>
      <c r="D19" s="50">
        <f>IF(hist!$D$2&gt;0,hist!B19/hist!$D$2,0)</f>
        <v>0</v>
      </c>
      <c r="E19" s="50">
        <f t="shared" si="1"/>
        <v>4.0945875899548004E-4</v>
      </c>
      <c r="F19">
        <f t="shared" si="6"/>
        <v>17</v>
      </c>
      <c r="G19" s="50">
        <f>IF(FT!A19&lt;&gt;"",FT!A19*10,"")</f>
        <v>5.1239800000000004</v>
      </c>
      <c r="H19" s="50">
        <f>IF(FT!B19&lt;&gt;"",FT!B19*100,"")</f>
        <v>48.001100000000001</v>
      </c>
      <c r="I19" s="50">
        <f t="shared" si="2"/>
        <v>1</v>
      </c>
      <c r="J19" t="str">
        <f>IF(FT!B19&lt;&gt;"",FT!E19,"")</f>
        <v>0 [6.871312]</v>
      </c>
      <c r="K19">
        <f>IF(FT!B19&lt;&gt;"",IF(FT!C19&lt;&gt;"",FT!C19,F19/$M$3*$M$4),"")</f>
        <v>6.8713100000000003</v>
      </c>
      <c r="P19">
        <f t="shared" si="10"/>
        <v>16</v>
      </c>
      <c r="Q19">
        <f t="shared" si="12"/>
        <v>0</v>
      </c>
      <c r="R19">
        <f t="shared" si="13"/>
        <v>0</v>
      </c>
      <c r="S19">
        <f t="array" ref="S19">MAX(IF(ft_nq=P19,row_n))</f>
        <v>0</v>
      </c>
      <c r="T19">
        <f t="shared" si="11"/>
        <v>1</v>
      </c>
      <c r="V19" t="s">
        <v>1521</v>
      </c>
      <c r="Y19" s="75">
        <f t="shared" si="3"/>
        <v>9.3679327397843082</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0.36302541176470587</v>
      </c>
      <c r="C20" s="50">
        <f>IF(FH!$C$2&gt;0,FH!A20/FH!$C$2,0)</f>
        <v>0</v>
      </c>
      <c r="D20" s="50">
        <f>IF(hist!$D$2&gt;0,hist!B20/hist!$D$2,0)</f>
        <v>0</v>
      </c>
      <c r="E20" s="50">
        <f t="shared" si="1"/>
        <v>4.938606354716415E-4</v>
      </c>
      <c r="F20">
        <f t="shared" si="6"/>
        <v>18</v>
      </c>
      <c r="G20" s="50">
        <f>IF(FT!A20&lt;&gt;"",FT!A20*10,"")</f>
        <v>5.1258400000000002</v>
      </c>
      <c r="H20" s="50">
        <f>IF(FT!B20&lt;&gt;"",FT!B20*100,"")</f>
        <v>47.719099999999997</v>
      </c>
      <c r="I20" s="50">
        <f t="shared" si="2"/>
        <v>1</v>
      </c>
      <c r="J20" t="str">
        <f>IF(FT!B20&lt;&gt;"",FT!E20,"")</f>
        <v>0 [7.273359]</v>
      </c>
      <c r="K20">
        <f>IF(FT!B20&lt;&gt;"",IF(FT!C20&lt;&gt;"",FT!C20,F20/$M$3*$M$4),"")</f>
        <v>7.2733600000000003</v>
      </c>
      <c r="P20">
        <f t="shared" si="10"/>
        <v>17</v>
      </c>
      <c r="Q20">
        <f t="shared" si="12"/>
        <v>0</v>
      </c>
      <c r="R20">
        <f t="shared" si="13"/>
        <v>0</v>
      </c>
      <c r="S20">
        <f t="array" ref="S20">MAX(IF(ft_nq=P20,row_n))</f>
        <v>0</v>
      </c>
      <c r="T20">
        <f t="shared" si="11"/>
        <v>1</v>
      </c>
      <c r="V20" s="56">
        <v>50</v>
      </c>
      <c r="W20">
        <v>50</v>
      </c>
      <c r="Y20" s="75">
        <f t="shared" si="3"/>
        <v>9.3095180497245327</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0.3831934901960784</v>
      </c>
      <c r="C21" s="50">
        <f>IF(FH!$C$2&gt;0,FH!A21/FH!$C$2,0)</f>
        <v>3.435115883658794E-3</v>
      </c>
      <c r="D21" s="50">
        <f>IF(hist!$D$2&gt;0,hist!B21/hist!$D$2,0)</f>
        <v>0.88090031577710648</v>
      </c>
      <c r="E21" s="50">
        <f t="shared" si="1"/>
        <v>5.9429488322733631E-4</v>
      </c>
      <c r="F21">
        <f t="shared" si="6"/>
        <v>19</v>
      </c>
      <c r="G21" s="50">
        <f>IF(FT!A21&lt;&gt;"",FT!A21*10,"")</f>
        <v>5.1238299999999999</v>
      </c>
      <c r="H21" s="50">
        <f>IF(FT!B21&lt;&gt;"",FT!B21*100,"")</f>
        <v>47.466799999999999</v>
      </c>
      <c r="I21" s="50">
        <f t="shared" si="2"/>
        <v>1</v>
      </c>
      <c r="J21" t="str">
        <f>IF(FT!B21&lt;&gt;"",FT!E21,"")</f>
        <v>0 [7.702579]</v>
      </c>
      <c r="K21">
        <f>IF(FT!B21&lt;&gt;"",IF(FT!C21&lt;&gt;"",FT!C21,F21/$M$3*$M$4),"")</f>
        <v>7.7025800000000002</v>
      </c>
      <c r="P21">
        <f t="shared" si="10"/>
        <v>18</v>
      </c>
      <c r="Q21">
        <f t="shared" si="12"/>
        <v>0</v>
      </c>
      <c r="R21">
        <f t="shared" si="13"/>
        <v>0</v>
      </c>
      <c r="S21">
        <f t="array" ref="S21">MAX(IF(ft_nq=P21,row_n))</f>
        <v>0</v>
      </c>
      <c r="T21">
        <f t="shared" si="11"/>
        <v>1</v>
      </c>
      <c r="V21" s="288">
        <f>Measurement!DK17*100</f>
        <v>88.952226201851843</v>
      </c>
      <c r="W21" s="287">
        <f>'R3'!I3</f>
        <v>77.524276669790822</v>
      </c>
      <c r="X21" t="str">
        <f>"(" &amp; ROUND(V21,1) &amp; " , " &amp; ROUND(W21,1) &amp; ")" &amp; CHAR(10) &amp; AR26</f>
        <v>(89 , 77.5)
낙천적인</v>
      </c>
      <c r="Y21" s="75">
        <f t="shared" si="3"/>
        <v>9.263929521471244</v>
      </c>
      <c r="AA21">
        <f>100-M!B19*100</f>
        <v>60.147500000000001</v>
      </c>
      <c r="AC21">
        <f>'R3'!I3</f>
        <v>77.524276669790822</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0.40336156862745098</v>
      </c>
      <c r="C22" s="50">
        <f>IF(FH!$C$2&gt;0,FH!A22/FH!$C$2,0)</f>
        <v>0</v>
      </c>
      <c r="D22" s="50">
        <f>IF(hist!$D$2&gt;0,hist!B22/hist!$D$2,0)</f>
        <v>0</v>
      </c>
      <c r="E22" s="50">
        <f t="shared" si="1"/>
        <v>7.1351466940222359E-4</v>
      </c>
      <c r="F22">
        <f t="shared" si="6"/>
        <v>20</v>
      </c>
      <c r="G22" s="50">
        <f>IF(FT!A22&lt;&gt;"",FT!A22*10,"")</f>
        <v>5.1189300000000006</v>
      </c>
      <c r="H22" s="50">
        <f>IF(FT!B22&lt;&gt;"",FT!B22*100,"")</f>
        <v>47.238100000000003</v>
      </c>
      <c r="I22" s="50">
        <f t="shared" si="2"/>
        <v>1</v>
      </c>
      <c r="J22" t="str">
        <f>IF(FT!B22&lt;&gt;"",FT!E22,"")</f>
        <v>0 [8.093828]</v>
      </c>
      <c r="K22">
        <f>IF(FT!B22&lt;&gt;"",IF(FT!C22&lt;&gt;"",FT!C22,F22/$M$3*$M$4),"")</f>
        <v>8.0938300000000005</v>
      </c>
      <c r="P22">
        <f t="shared" si="10"/>
        <v>19</v>
      </c>
      <c r="Q22">
        <f t="shared" si="12"/>
        <v>0</v>
      </c>
      <c r="R22">
        <f t="shared" si="13"/>
        <v>0</v>
      </c>
      <c r="S22">
        <f t="array" ref="S22">MAX(IF(ft_nq=P22,row_n))</f>
        <v>0</v>
      </c>
      <c r="T22">
        <f t="shared" si="11"/>
        <v>1</v>
      </c>
      <c r="V22" s="300">
        <f>X23</f>
        <v>90</v>
      </c>
      <c r="W22" s="300">
        <f>X23</f>
        <v>90</v>
      </c>
      <c r="X22" t="s">
        <v>1188</v>
      </c>
      <c r="Y22" s="75">
        <f t="shared" si="3"/>
        <v>9.2281199391279038</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0.42352964705882351</v>
      </c>
      <c r="C23" s="50">
        <f>IF(FH!$C$2&gt;0,FH!A23/FH!$C$2,0)</f>
        <v>2.3575531968977187E-2</v>
      </c>
      <c r="D23" s="50">
        <f>IF(hist!$D$2&gt;0,hist!B23/hist!$D$2,0)</f>
        <v>0.80495459484735954</v>
      </c>
      <c r="E23" s="50">
        <f t="shared" si="1"/>
        <v>8.5468711504333838E-4</v>
      </c>
      <c r="F23">
        <f t="shared" si="6"/>
        <v>21</v>
      </c>
      <c r="G23" s="50">
        <f>IF(FT!A23&lt;&gt;"",FT!A23*10,"")</f>
        <v>5.1148099999999994</v>
      </c>
      <c r="H23" s="50">
        <f>IF(FT!B23&lt;&gt;"",FT!B23*100,"")</f>
        <v>47.053400000000003</v>
      </c>
      <c r="I23" s="50">
        <f t="shared" si="2"/>
        <v>1</v>
      </c>
      <c r="J23" t="str">
        <f>IF(FT!B23&lt;&gt;"",FT!E23,"")</f>
        <v>0 [8.498192]</v>
      </c>
      <c r="K23">
        <f>IF(FT!B23&lt;&gt;"",IF(FT!C23&lt;&gt;"",FT!C23,F23/$M$3*$M$4),"")</f>
        <v>8.4981899999999992</v>
      </c>
      <c r="P23">
        <f t="shared" si="10"/>
        <v>20</v>
      </c>
      <c r="Q23">
        <f t="shared" si="12"/>
        <v>0</v>
      </c>
      <c r="R23">
        <f t="shared" si="13"/>
        <v>0</v>
      </c>
      <c r="S23">
        <f t="array" ref="S23">MAX(IF(ft_nq=P23,row_n))</f>
        <v>0</v>
      </c>
      <c r="T23">
        <f t="shared" si="11"/>
        <v>1</v>
      </c>
      <c r="V23" s="300">
        <f>100-X23</f>
        <v>10</v>
      </c>
      <c r="W23" s="300">
        <f>X23</f>
        <v>90</v>
      </c>
      <c r="X23">
        <v>90</v>
      </c>
      <c r="Y23" s="75">
        <f t="shared" si="3"/>
        <v>9.1994424035301421</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0.44369772549019604</v>
      </c>
      <c r="C24" s="50">
        <f>IF(FH!$C$2&gt;0,FH!A24/FH!$C$2,0)</f>
        <v>0</v>
      </c>
      <c r="D24" s="50">
        <f>IF(hist!$D$2&gt;0,hist!B24/hist!$D$2,0)</f>
        <v>0</v>
      </c>
      <c r="E24" s="50">
        <f t="shared" si="1"/>
        <v>1.0214444245667843E-3</v>
      </c>
      <c r="F24">
        <f t="shared" si="6"/>
        <v>22</v>
      </c>
      <c r="G24" s="50">
        <f>IF(FT!A24&lt;&gt;"",FT!A24*10,"")</f>
        <v>5.1104199999999995</v>
      </c>
      <c r="H24" s="50">
        <f>IF(FT!B24&lt;&gt;"",FT!B24*100,"")</f>
        <v>46.874400000000001</v>
      </c>
      <c r="I24" s="50">
        <f t="shared" si="2"/>
        <v>1</v>
      </c>
      <c r="J24" t="str">
        <f>IF(FT!B24&lt;&gt;"",FT!E24,"")</f>
        <v>0 [8.910787]</v>
      </c>
      <c r="K24">
        <f>IF(FT!B24&lt;&gt;"",IF(FT!C24&lt;&gt;"",FT!C24,F24/$M$3*$M$4),"")</f>
        <v>8.9107900000000004</v>
      </c>
      <c r="P24">
        <f t="shared" si="10"/>
        <v>21</v>
      </c>
      <c r="Q24">
        <f t="shared" si="12"/>
        <v>0</v>
      </c>
      <c r="R24">
        <f t="shared" si="13"/>
        <v>0</v>
      </c>
      <c r="S24">
        <f t="array" ref="S24">MAX(IF(ft_nq=P24,row_n))</f>
        <v>0</v>
      </c>
      <c r="T24">
        <f t="shared" si="11"/>
        <v>1</v>
      </c>
      <c r="V24" s="300">
        <f>100-X23</f>
        <v>10</v>
      </c>
      <c r="W24" s="300">
        <f>100-X23</f>
        <v>10</v>
      </c>
      <c r="Y24" s="75">
        <f t="shared" si="3"/>
        <v>9.1723185178517621</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0.46386580392156862</v>
      </c>
      <c r="C25" s="50">
        <f>IF(FH!$C$2&gt;0,FH!A25/FH!$C$2,0)</f>
        <v>0</v>
      </c>
      <c r="D25" s="50">
        <f>IF(hist!$D$2&gt;0,hist!B25/hist!$D$2,0)</f>
        <v>0</v>
      </c>
      <c r="E25" s="50">
        <f t="shared" si="1"/>
        <v>1.217939351789783E-3</v>
      </c>
      <c r="F25">
        <f t="shared" si="6"/>
        <v>23</v>
      </c>
      <c r="G25" s="50">
        <f>IF(FT!A25&lt;&gt;"",FT!A25*10,"")</f>
        <v>5.1028200000000004</v>
      </c>
      <c r="H25" s="50">
        <f>IF(FT!B25&lt;&gt;"",FT!B25*100,"")</f>
        <v>46.711399999999998</v>
      </c>
      <c r="I25" s="50">
        <f t="shared" si="2"/>
        <v>1</v>
      </c>
      <c r="J25" t="str">
        <f>IF(FT!B25&lt;&gt;"",FT!E25,"")</f>
        <v>0 [9.301706]</v>
      </c>
      <c r="K25">
        <f>IF(FT!B25&lt;&gt;"",IF(FT!C25&lt;&gt;"",FT!C25,F25/$M$3*$M$4),"")</f>
        <v>9.3017099999999999</v>
      </c>
      <c r="P25">
        <f t="shared" si="10"/>
        <v>22</v>
      </c>
      <c r="Q25">
        <f t="shared" si="12"/>
        <v>0</v>
      </c>
      <c r="R25">
        <f t="shared" si="13"/>
        <v>0</v>
      </c>
      <c r="S25">
        <f t="array" ref="S25">MAX(IF(ft_nq=P25,row_n))</f>
        <v>0</v>
      </c>
      <c r="T25">
        <f t="shared" si="11"/>
        <v>1</v>
      </c>
      <c r="V25" s="300">
        <f>X23</f>
        <v>90</v>
      </c>
      <c r="W25" s="300">
        <f>100-X23</f>
        <v>10</v>
      </c>
      <c r="Y25" s="75">
        <f t="shared" si="3"/>
        <v>9.1540363955616684</v>
      </c>
    </row>
    <row r="26" spans="1:120">
      <c r="A26" s="50">
        <f t="shared" si="5"/>
        <v>24</v>
      </c>
      <c r="B26" s="50">
        <f t="shared" si="0"/>
        <v>0.48403388235294115</v>
      </c>
      <c r="C26" s="50">
        <f>IF(FH!$C$2&gt;0,FH!A26/FH!$C$2,0)</f>
        <v>1.2564861521428451E-2</v>
      </c>
      <c r="D26" s="50">
        <f>IF(hist!$D$2&gt;0,hist!B26/hist!$D$2,0)</f>
        <v>0.72446418059197615</v>
      </c>
      <c r="E26" s="50">
        <f t="shared" si="1"/>
        <v>1.4489050246170687E-3</v>
      </c>
      <c r="F26">
        <f t="shared" si="6"/>
        <v>24</v>
      </c>
      <c r="G26" s="50">
        <f>IF(FT!A26&lt;&gt;"",FT!A26*10,"")</f>
        <v>5.0925099999999999</v>
      </c>
      <c r="H26" s="50">
        <f>IF(FT!B26&lt;&gt;"",FT!B26*100,"")</f>
        <v>46.535700000000006</v>
      </c>
      <c r="I26" s="50">
        <f t="shared" si="2"/>
        <v>1</v>
      </c>
      <c r="J26" t="str">
        <f>IF(FT!B26&lt;&gt;"",FT!E26,"")</f>
        <v>0 [9.732800]</v>
      </c>
      <c r="K26">
        <f>IF(FT!B26&lt;&gt;"",IF(FT!C26&lt;&gt;"",FT!C26,F26/$M$3*$M$4),"")</f>
        <v>9.7327999999999992</v>
      </c>
      <c r="P26">
        <f t="shared" si="10"/>
        <v>23</v>
      </c>
      <c r="Q26">
        <f t="shared" si="12"/>
        <v>0</v>
      </c>
      <c r="R26">
        <f t="shared" si="13"/>
        <v>0</v>
      </c>
      <c r="S26">
        <f t="array" ref="S26">MAX(IF(ft_nq=P26,row_n))</f>
        <v>0</v>
      </c>
      <c r="T26">
        <f t="shared" si="11"/>
        <v>1</v>
      </c>
      <c r="V26" s="300">
        <f>X23</f>
        <v>90</v>
      </c>
      <c r="W26" s="300">
        <f>X23</f>
        <v>90</v>
      </c>
      <c r="Y26" s="75">
        <f t="shared" si="3"/>
        <v>9.138067475567059</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낙천적인</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낙천적인</v>
      </c>
    </row>
    <row r="27" spans="1:120">
      <c r="A27" s="50">
        <f t="shared" si="5"/>
        <v>25</v>
      </c>
      <c r="B27" s="50">
        <f t="shared" si="0"/>
        <v>0.50420196078431367</v>
      </c>
      <c r="C27" s="50">
        <f>IF(FH!$C$2&gt;0,FH!A27/FH!$C$2,0)</f>
        <v>0</v>
      </c>
      <c r="D27" s="50">
        <f>IF(hist!$D$2&gt;0,hist!B27/hist!$D$2,0)</f>
        <v>0</v>
      </c>
      <c r="E27" s="50">
        <f t="shared" si="1"/>
        <v>1.7197190783349813E-3</v>
      </c>
      <c r="F27">
        <f t="shared" si="6"/>
        <v>25</v>
      </c>
      <c r="G27" s="50">
        <f>IF(FT!A27&lt;&gt;"",FT!A27*10,"")</f>
        <v>5.0811799999999998</v>
      </c>
      <c r="H27" s="50">
        <f>IF(FT!B27&lt;&gt;"",FT!B27*100,"")</f>
        <v>46.321899999999999</v>
      </c>
      <c r="I27" s="50">
        <f t="shared" si="2"/>
        <v>1</v>
      </c>
      <c r="J27" t="str">
        <f>IF(FT!B27&lt;&gt;"",FT!E27,"")</f>
        <v>0 [10.124500]</v>
      </c>
      <c r="K27">
        <f>IF(FT!B27&lt;&gt;"",IF(FT!C27&lt;&gt;"",FT!C27,F27/$M$3*$M$4),"")</f>
        <v>10.124499999999999</v>
      </c>
      <c r="P27">
        <f t="shared" si="10"/>
        <v>24</v>
      </c>
      <c r="Q27">
        <f t="shared" si="12"/>
        <v>0</v>
      </c>
      <c r="R27">
        <f t="shared" si="13"/>
        <v>0</v>
      </c>
      <c r="S27">
        <f t="array" ref="S27">MAX(IF(ft_nq=P27,row_n))</f>
        <v>0</v>
      </c>
      <c r="T27">
        <f t="shared" si="11"/>
        <v>1</v>
      </c>
      <c r="V27" s="288">
        <v>60</v>
      </c>
      <c r="W27" s="288">
        <v>60</v>
      </c>
      <c r="X27" t="s">
        <v>1189</v>
      </c>
      <c r="Y27" s="75">
        <f t="shared" si="3"/>
        <v>9.1163666707339637</v>
      </c>
      <c r="AS27" t="s">
        <v>2144</v>
      </c>
    </row>
    <row r="28" spans="1:120">
      <c r="A28" s="50">
        <f t="shared" si="5"/>
        <v>26</v>
      </c>
      <c r="B28" s="50">
        <f t="shared" si="0"/>
        <v>0.52437003921568626</v>
      </c>
      <c r="C28" s="50">
        <f>IF(FH!$C$2&gt;0,FH!A28/FH!$C$2,0)</f>
        <v>4.5591280623167698E-3</v>
      </c>
      <c r="D28" s="50">
        <f>IF(hist!$D$2&gt;0,hist!B28/hist!$D$2,0)</f>
        <v>0.6632284041533586</v>
      </c>
      <c r="E28" s="50">
        <f t="shared" si="1"/>
        <v>2.0364719622887489E-3</v>
      </c>
      <c r="F28">
        <f t="shared" si="6"/>
        <v>26</v>
      </c>
      <c r="G28" s="50">
        <f>IF(FT!A28&lt;&gt;"",FT!A28*10,"")</f>
        <v>5.0704899999999995</v>
      </c>
      <c r="H28" s="50">
        <f>IF(FT!B28&lt;&gt;"",FT!B28*100,"")</f>
        <v>46.079700000000003</v>
      </c>
      <c r="I28" s="50">
        <f t="shared" si="2"/>
        <v>1</v>
      </c>
      <c r="J28" t="str">
        <f>IF(FT!B28&lt;&gt;"",FT!E28,"")</f>
        <v>0 [10.532081]</v>
      </c>
      <c r="K28">
        <f>IF(FT!B28&lt;&gt;"",IF(FT!C28&lt;&gt;"",FT!C28,F28/$M$3*$M$4),"")</f>
        <v>10.5321</v>
      </c>
      <c r="V28" s="288">
        <v>40</v>
      </c>
      <c r="W28" s="288">
        <v>60</v>
      </c>
      <c r="Y28" s="75">
        <f t="shared" si="3"/>
        <v>9.0878199148405798</v>
      </c>
    </row>
    <row r="29" spans="1:120">
      <c r="A29" s="50">
        <f t="shared" si="5"/>
        <v>27</v>
      </c>
      <c r="B29" s="50">
        <f t="shared" si="0"/>
        <v>0.54453811764705884</v>
      </c>
      <c r="C29" s="50">
        <f>IF(FH!$C$2&gt;0,FH!A29/FH!$C$2,0)</f>
        <v>0</v>
      </c>
      <c r="D29" s="50">
        <f>IF(hist!$D$2&gt;0,hist!B29/hist!$D$2,0)</f>
        <v>0</v>
      </c>
      <c r="E29" s="50">
        <f t="shared" si="1"/>
        <v>2.4060391858874352E-3</v>
      </c>
      <c r="F29">
        <f t="shared" si="6"/>
        <v>27</v>
      </c>
      <c r="G29" s="50">
        <f>IF(FT!A29&lt;&gt;"",FT!A29*10,"")</f>
        <v>5.0604899999999997</v>
      </c>
      <c r="H29" s="50">
        <f>IF(FT!B29&lt;&gt;"",FT!B29*100,"")</f>
        <v>45.770800000000001</v>
      </c>
      <c r="I29" s="50">
        <f t="shared" si="2"/>
        <v>1</v>
      </c>
      <c r="J29" t="str">
        <f>IF(FT!B29&lt;&gt;"",FT!E29,"")</f>
        <v>0 [10.971298]</v>
      </c>
      <c r="K29">
        <f>IF(FT!B29&lt;&gt;"",IF(FT!C29&lt;&gt;"",FT!C29,F29/$M$3*$M$4),"")</f>
        <v>10.971299999999999</v>
      </c>
      <c r="V29" s="288">
        <v>40</v>
      </c>
      <c r="W29" s="288">
        <v>40</v>
      </c>
      <c r="Y29" s="75">
        <f t="shared" si="3"/>
        <v>9.0447367745020752</v>
      </c>
    </row>
    <row r="30" spans="1:120">
      <c r="A30" s="50">
        <f t="shared" si="5"/>
        <v>28</v>
      </c>
      <c r="B30" s="50">
        <f t="shared" si="0"/>
        <v>0.56470619607843131</v>
      </c>
      <c r="C30" s="50">
        <f>IF(FH!$C$2&gt;0,FH!A30/FH!$C$2,0)</f>
        <v>0</v>
      </c>
      <c r="D30" s="50">
        <f>IF(hist!$D$2&gt;0,hist!B30/hist!$D$2,0)</f>
        <v>0</v>
      </c>
      <c r="E30" s="50">
        <f t="shared" si="1"/>
        <v>2.8361571570159885E-3</v>
      </c>
      <c r="F30">
        <f t="shared" si="6"/>
        <v>28</v>
      </c>
      <c r="G30" s="50">
        <f>IF(FT!A30&lt;&gt;"",FT!A30*10,"")</f>
        <v>5.0514000000000001</v>
      </c>
      <c r="H30" s="50">
        <f>IF(FT!B30&lt;&gt;"",FT!B30*100,"")</f>
        <v>45.407799999999995</v>
      </c>
      <c r="I30" s="50">
        <f t="shared" si="2"/>
        <v>1</v>
      </c>
      <c r="J30" t="str">
        <f>IF(FT!B30&lt;&gt;"",FT!E30,"")</f>
        <v>0 [11.383617]</v>
      </c>
      <c r="K30">
        <f>IF(FT!B30&lt;&gt;"",IF(FT!C30&lt;&gt;"",FT!C30,F30/$M$3*$M$4),"")</f>
        <v>11.383599999999999</v>
      </c>
      <c r="V30" s="288">
        <v>60</v>
      </c>
      <c r="W30" s="288">
        <v>40</v>
      </c>
      <c r="Y30" s="75">
        <f t="shared" si="3"/>
        <v>8.9891515223502374</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0.58487427450980389</v>
      </c>
      <c r="C31" s="50">
        <f>IF(FH!$C$2&gt;0,FH!A31/FH!$C$2,0)</f>
        <v>1.8351192728957074E-3</v>
      </c>
      <c r="D31" s="50">
        <f>IF(hist!$D$2&gt;0,hist!B31/hist!$D$2,0)</f>
        <v>0.62073228682266024</v>
      </c>
      <c r="E31" s="50">
        <f t="shared" si="1"/>
        <v>3.3355021389325952E-3</v>
      </c>
      <c r="F31">
        <f t="shared" si="6"/>
        <v>29</v>
      </c>
      <c r="G31" s="50">
        <f>IF(FT!A31&lt;&gt;"",FT!A31*10,"")</f>
        <v>5.0438999999999998</v>
      </c>
      <c r="H31" s="50">
        <f>IF(FT!B31&lt;&gt;"",FT!B31*100,"")</f>
        <v>45.049499999999995</v>
      </c>
      <c r="I31" s="50">
        <f t="shared" si="2"/>
        <v>1</v>
      </c>
      <c r="J31" t="str">
        <f>IF(FT!B31&lt;&gt;"",FT!E31,"")</f>
        <v>0 [11.740270]</v>
      </c>
      <c r="K31">
        <f>IF(FT!B31&lt;&gt;"",IF(FT!C31&lt;&gt;"",FT!C31,F31/$M$3*$M$4),"")</f>
        <v>11.7403</v>
      </c>
      <c r="V31" s="288">
        <v>60</v>
      </c>
      <c r="W31" s="288">
        <v>60</v>
      </c>
      <c r="Y31" s="75">
        <f t="shared" si="3"/>
        <v>8.931481591625527</v>
      </c>
      <c r="CB31" t="str">
        <f ca="1">IF(W8=1,CB33,IF(W8=2,CB34,IF(W8=3,CB35,IF(W8=4,CB36,IF(W8=5,CB37,IF(W8=6,CB38,IF(W8=7,CB39,IF(W8=8,CB40,""))))))))</f>
        <v>심리적으로 편안하지만 심리적 정보가 감소할 가능성이 있다. 에너지 대사량이 매우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0.60504235294117648</v>
      </c>
      <c r="C32" s="50">
        <f>IF(FH!$C$2&gt;0,FH!A32/FH!$C$2,0)</f>
        <v>0</v>
      </c>
      <c r="D32" s="50">
        <f>IF(hist!$D$2&gt;0,hist!B32/hist!$D$2,0)</f>
        <v>0</v>
      </c>
      <c r="E32" s="50">
        <f t="shared" si="1"/>
        <v>3.9137717108221814E-3</v>
      </c>
      <c r="F32">
        <f t="shared" si="6"/>
        <v>30</v>
      </c>
      <c r="G32" s="50">
        <f>IF(FT!A32&lt;&gt;"",FT!A32*10,"")</f>
        <v>5.0366299999999997</v>
      </c>
      <c r="H32" s="50">
        <f>IF(FT!B32&lt;&gt;"",FT!B32*100,"")</f>
        <v>44.727899999999998</v>
      </c>
      <c r="I32" s="50">
        <f t="shared" si="2"/>
        <v>1</v>
      </c>
      <c r="J32" t="str">
        <f>IF(FT!B32&lt;&gt;"",FT!E32,"")</f>
        <v>0 [12.152204]</v>
      </c>
      <c r="K32">
        <f>IF(FT!B32&lt;&gt;"",IF(FT!C32&lt;&gt;"",FT!C32,F32/$M$3*$M$4),"")</f>
        <v>12.152200000000001</v>
      </c>
      <c r="Y32" s="75">
        <f t="shared" si="3"/>
        <v>8.8805213009492459</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0.62521043137254895</v>
      </c>
      <c r="C33" s="50">
        <f>IF(FH!$C$2&gt;0,FH!A33/FH!$C$2,0)</f>
        <v>2.55196547497331E-3</v>
      </c>
      <c r="D33" s="50">
        <f>IF(hist!$D$2&gt;0,hist!B33/hist!$D$2,0)</f>
        <v>0.58962595377151128</v>
      </c>
      <c r="E33" s="50">
        <f t="shared" si="1"/>
        <v>4.5817679629833793E-3</v>
      </c>
      <c r="F33">
        <f t="shared" si="6"/>
        <v>31</v>
      </c>
      <c r="G33" s="50">
        <f>IF(FT!A33&lt;&gt;"",FT!A33*10,"")</f>
        <v>5.0260700000000007</v>
      </c>
      <c r="H33" s="50">
        <f>IF(FT!B33&lt;&gt;"",FT!B33*100,"")</f>
        <v>44.373600000000003</v>
      </c>
      <c r="I33" s="50">
        <f t="shared" si="2"/>
        <v>1</v>
      </c>
      <c r="J33" t="str">
        <f>IF(FT!B33&lt;&gt;"",FT!E33,"")</f>
        <v>0 [12.580152]</v>
      </c>
      <c r="K33">
        <f>IF(FT!B33&lt;&gt;"",IF(FT!C33&lt;&gt;"",FT!C33,F33/$M$3*$M$4),"")</f>
        <v>12.5802</v>
      </c>
      <c r="W33" s="23">
        <f>FH_info!G2</f>
        <v>0.59953599999999996</v>
      </c>
      <c r="Y33" s="75">
        <f t="shared" si="3"/>
        <v>8.8286872248098405</v>
      </c>
      <c r="CA33" t="s">
        <v>949</v>
      </c>
      <c r="CB33" s="110" t="str">
        <f ca="1">IF(W9=0,"",IF(W9=1,IF(V9=1,CK33,IF(V9=2,CL33,IF(V9=3,CM33,IF(V9=4,CN33,"")))),IF(W9=2,IF(V9=1,CK36,IF(V9=2,CL36,IF(V9=3,CM36,IF(V9=4,CN36,"")))),IF(W9=3,IF(V9=1,CK40,IF(V9=2,CL40,IF(V9=3,CM40,IF(V9=4,CN40,"")))),IF(W9=4,IF(V9=1,CK43,IF(V9=2,CL43,IF(V9=3,CM43,IF(V9=4,CN43,"")))),IF(W9=5,IF(V9=1,CK46,IF(V9=2,CL46,IF(V9=3,CM46,IF(V9=4,CN46,""))))))))))</f>
        <v>심리적 편안함이 증가하고 안정된 정서 상태이다.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0.64537850980392153</v>
      </c>
      <c r="C34" s="50">
        <f>IF(FH!$C$2&gt;0,FH!A34/FH!$C$2,0)</f>
        <v>0</v>
      </c>
      <c r="D34" s="50">
        <f>IF(hist!$D$2&gt;0,hist!B34/hist!$D$2,0)</f>
        <v>0</v>
      </c>
      <c r="E34" s="50">
        <f t="shared" si="1"/>
        <v>5.3514814912082112E-3</v>
      </c>
      <c r="F34">
        <f t="shared" si="6"/>
        <v>32</v>
      </c>
      <c r="G34" s="50">
        <f>IF(FT!A34&lt;&gt;"",FT!A34*10,"")</f>
        <v>5.0127600000000001</v>
      </c>
      <c r="H34" s="50">
        <f>IF(FT!B34&lt;&gt;"",FT!B34*100,"")</f>
        <v>43.9636</v>
      </c>
      <c r="I34" s="50">
        <f t="shared" si="2"/>
        <v>1</v>
      </c>
      <c r="J34" t="str">
        <f>IF(FT!B34&lt;&gt;"",FT!E34,"")</f>
        <v>0 [12.968469]</v>
      </c>
      <c r="K34">
        <f>IF(FT!B34&lt;&gt;"",IF(FT!C34&lt;&gt;"",FT!C34,F34/$M$3*$M$4),"")</f>
        <v>12.968500000000001</v>
      </c>
      <c r="V34" t="s">
        <v>1253</v>
      </c>
      <c r="W34" s="23">
        <f>IF(FH_info!G2&lt;&gt;0,(1-FH_info!G2)*100,0)</f>
        <v>40.046400000000006</v>
      </c>
      <c r="X34" t="s">
        <v>1054</v>
      </c>
      <c r="Y34" s="75">
        <f t="shared" si="3"/>
        <v>8.7703380971760065</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0.66554658823529411</v>
      </c>
      <c r="C35" s="50">
        <f>IF(FH!$C$2&gt;0,FH!A35/FH!$C$2,0)</f>
        <v>0</v>
      </c>
      <c r="D35" s="50">
        <f>IF(hist!$D$2&gt;0,hist!B35/hist!$D$2,0)</f>
        <v>0</v>
      </c>
      <c r="E35" s="50">
        <f t="shared" si="1"/>
        <v>6.2361750778256436E-3</v>
      </c>
      <c r="F35">
        <f t="shared" si="6"/>
        <v>33</v>
      </c>
      <c r="G35" s="50">
        <f>IF(FT!A35&lt;&gt;"",FT!A35*10,"")</f>
        <v>4.9962900000000001</v>
      </c>
      <c r="H35" s="50">
        <f>IF(FT!B35&lt;&gt;"",FT!B35*100,"")</f>
        <v>43.5456</v>
      </c>
      <c r="I35" s="50">
        <f t="shared" si="2"/>
        <v>1</v>
      </c>
      <c r="J35" t="str">
        <f>IF(FT!B35&lt;&gt;"",FT!E35,"")</f>
        <v>0 [13.375297]</v>
      </c>
      <c r="K35">
        <f>IF(FT!B35&lt;&gt;"",IF(FT!C35&lt;&gt;"",FT!C35,F35/$M$3*$M$4),"")</f>
        <v>13.375299999999999</v>
      </c>
      <c r="V35" s="52">
        <f>IF(V36&gt;3,100,V36/3*100)</f>
        <v>81.304000000000002</v>
      </c>
      <c r="W35" s="23">
        <f>IF(FH_info!G2*1&lt;&gt;0,(1-NORMSDIST((FH_info!G2*1-0.5308)/0.1538))*100,0)</f>
        <v>32.746710627503539</v>
      </c>
      <c r="X35" t="s">
        <v>1053</v>
      </c>
      <c r="Y35" s="75">
        <f t="shared" si="3"/>
        <v>8.7155869655284217</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편안하고 기분좋은 정서 상태이다.심리적 정보가 감소할 가능성이 있다. 에너지 칼로리 소모량이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0.68571466666666658</v>
      </c>
      <c r="C36" s="50">
        <f>IF(FH!$C$2&gt;0,FH!A36/FH!$C$2,0)</f>
        <v>4.0372646598618323E-3</v>
      </c>
      <c r="D36" s="50">
        <f>IF(hist!$D$2&gt;0,hist!B36/hist!$D$2,0)</f>
        <v>0.56326774347056219</v>
      </c>
      <c r="E36" s="50">
        <f t="shared" si="1"/>
        <v>7.250465761216256E-3</v>
      </c>
      <c r="F36">
        <f t="shared" si="6"/>
        <v>34</v>
      </c>
      <c r="G36" s="50">
        <f>IF(FT!A36&lt;&gt;"",FT!A36*10,"")</f>
        <v>4.9765999999999995</v>
      </c>
      <c r="H36" s="50">
        <f>IF(FT!B36&lt;&gt;"",FT!B36*100,"")</f>
        <v>43.147200000000005</v>
      </c>
      <c r="I36" s="50">
        <f t="shared" si="2"/>
        <v>1</v>
      </c>
      <c r="J36" t="str">
        <f>IF(FT!B36&lt;&gt;"",FT!E36,"")</f>
        <v>0 [13.787016]</v>
      </c>
      <c r="K36">
        <f>IF(FT!B36&lt;&gt;"",IF(FT!C36&lt;&gt;"",FT!C36,F36/$M$3*$M$4),"")</f>
        <v>13.787000000000001</v>
      </c>
      <c r="R36" s="71" t="s">
        <v>2215</v>
      </c>
      <c r="S36" t="s">
        <v>1251</v>
      </c>
      <c r="U36" t="s">
        <v>386</v>
      </c>
      <c r="V36" s="495">
        <f>FH_info!F2*1</f>
        <v>2.43912</v>
      </c>
      <c r="W36" s="495">
        <f>IF(W34&gt;=60,30/40*(W34-60)+70,IF(W34&gt;=35,35/25*(W34-35)+35,IF(W34&gt;=0,W34,0)))</f>
        <v>42.064960000000006</v>
      </c>
      <c r="X36" s="23" t="s">
        <v>388</v>
      </c>
      <c r="Y36" s="75">
        <f t="shared" si="3"/>
        <v>8.6700156733512852</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0.70588274509803928</v>
      </c>
      <c r="C37" s="50">
        <f>IF(FH!$C$2&gt;0,FH!A37/FH!$C$2,0)</f>
        <v>0</v>
      </c>
      <c r="D37" s="50">
        <f>IF(hist!$D$2&gt;0,hist!B37/hist!$D$2,0)</f>
        <v>0</v>
      </c>
      <c r="E37" s="50">
        <f t="shared" si="1"/>
        <v>8.4104038040318345E-3</v>
      </c>
      <c r="F37">
        <f t="shared" si="6"/>
        <v>35</v>
      </c>
      <c r="G37" s="50">
        <f>IF(FT!A37&lt;&gt;"",FT!A37*10,"")</f>
        <v>4.9614500000000001</v>
      </c>
      <c r="H37" s="50">
        <f>IF(FT!B37&lt;&gt;"",FT!B37*100,"")</f>
        <v>42.9178</v>
      </c>
      <c r="I37" s="50">
        <f t="shared" si="2"/>
        <v>1</v>
      </c>
      <c r="J37" t="str">
        <f>IF(FT!B37&lt;&gt;"",FT!E37,"")</f>
        <v>0 [14.200823]</v>
      </c>
      <c r="K37">
        <f>IF(FT!B37&lt;&gt;"",IF(FT!C37&lt;&gt;"",FT!C37,F37/$M$3*$M$4),"")</f>
        <v>14.200799999999999</v>
      </c>
      <c r="R37" s="71" t="s">
        <v>2222</v>
      </c>
      <c r="S37" t="s">
        <v>2216</v>
      </c>
      <c r="U37" t="s">
        <v>458</v>
      </c>
      <c r="V37" s="130" t="str">
        <f>IF(V36&gt;=2.5,"v","")</f>
        <v/>
      </c>
      <c r="W37" s="130" t="str">
        <f>IF(W36&gt;=60,"v","")</f>
        <v/>
      </c>
      <c r="Y37" s="75">
        <f t="shared" si="3"/>
        <v>8.6502534541313523</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0.72605082352941175</v>
      </c>
      <c r="C38" s="50">
        <f>IF(FH!$C$2&gt;0,FH!A38/FH!$C$2,0)</f>
        <v>0</v>
      </c>
      <c r="D38" s="50">
        <f>IF(hist!$D$2&gt;0,hist!B38/hist!$D$2,0)</f>
        <v>0</v>
      </c>
      <c r="E38" s="50">
        <f t="shared" si="1"/>
        <v>9.7335468761392298E-3</v>
      </c>
      <c r="F38">
        <f t="shared" si="6"/>
        <v>36</v>
      </c>
      <c r="G38" s="50">
        <f>IF(FT!A38&lt;&gt;"",FT!A38*10,"")</f>
        <v>4.9340700000000002</v>
      </c>
      <c r="H38" s="50">
        <f>IF(FT!B38&lt;&gt;"",FT!B38*100,"")</f>
        <v>42.612400000000001</v>
      </c>
      <c r="I38" s="50">
        <f t="shared" si="2"/>
        <v>1</v>
      </c>
      <c r="J38" t="str">
        <f>IF(FT!B38&lt;&gt;"",FT!E38,"")</f>
        <v>0 [14.594171]</v>
      </c>
      <c r="K38">
        <f>IF(FT!B38&lt;&gt;"",IF(FT!C38&lt;&gt;"",FT!C38,F38/$M$3*$M$4),"")</f>
        <v>14.594200000000001</v>
      </c>
      <c r="U38" t="s">
        <v>460</v>
      </c>
      <c r="V38" s="130" t="str">
        <f>IF(V36&gt;=1,IF(V36&lt;2.5,"v",""),"")</f>
        <v>v</v>
      </c>
      <c r="W38" s="130" t="str">
        <f>IF(W36*1&gt;35,IF(W36&lt;60,"v",""),"")</f>
        <v>v</v>
      </c>
      <c r="Y38" s="75">
        <f t="shared" si="3"/>
        <v>8.636359030171846</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0.74621890196078433</v>
      </c>
      <c r="C39" s="50">
        <f>IF(FH!$C$2&gt;0,FH!A39/FH!$C$2,0)</f>
        <v>9.2157305782603043E-3</v>
      </c>
      <c r="D39" s="50">
        <f>IF(hist!$D$2&gt;0,hist!B39/hist!$D$2,0)</f>
        <v>0.5443905329869736</v>
      </c>
      <c r="E39" s="50">
        <f t="shared" si="1"/>
        <v>1.1239027575334848E-2</v>
      </c>
      <c r="F39">
        <f t="shared" si="6"/>
        <v>37</v>
      </c>
      <c r="G39" s="50">
        <f>IF(FT!A39&lt;&gt;"",FT!A39*10,"")</f>
        <v>4.9138099999999998</v>
      </c>
      <c r="H39" s="50">
        <f>IF(FT!B39&lt;&gt;"",FT!B39*100,"")</f>
        <v>42.377400000000002</v>
      </c>
      <c r="I39" s="50">
        <f t="shared" si="2"/>
        <v>1</v>
      </c>
      <c r="J39" t="str">
        <f>IF(FT!B39&lt;&gt;"",FT!E39,"")</f>
        <v>0 [14.993477]</v>
      </c>
      <c r="K39">
        <f>IF(FT!B39&lt;&gt;"",IF(FT!C39&lt;&gt;"",FT!C39,F39/$M$3*$M$4),"")</f>
        <v>14.993499999999999</v>
      </c>
      <c r="U39" t="s">
        <v>462</v>
      </c>
      <c r="V39" s="131" t="str">
        <f>IF(V36&lt;1,"v","")</f>
        <v/>
      </c>
      <c r="W39" s="130" t="str">
        <f>IF(W36&lt;=35,"v","")</f>
        <v/>
      </c>
      <c r="Y39" s="75">
        <f t="shared" si="3"/>
        <v>8.6241429766311679</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 편안함이 증가하는정서 상태이다. 에너지 대사량이 매우 크며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0.7663869803921568</v>
      </c>
      <c r="C40" s="50">
        <f>IF(FH!$C$2&gt;0,FH!A40/FH!$C$2,0)</f>
        <v>0</v>
      </c>
      <c r="D40" s="50">
        <f>IF(hist!$D$2&gt;0,hist!B40/hist!$D$2,0)</f>
        <v>0</v>
      </c>
      <c r="E40" s="50">
        <f t="shared" si="1"/>
        <v>1.2947612221634151E-2</v>
      </c>
      <c r="F40">
        <f t="shared" si="6"/>
        <v>38</v>
      </c>
      <c r="G40" s="50">
        <f>IF(FT!A40&lt;&gt;"",FT!A40*10,"")</f>
        <v>4.8949800000000003</v>
      </c>
      <c r="H40" s="50">
        <f>IF(FT!B40&lt;&gt;"",FT!B40*100,"")</f>
        <v>42.173200000000001</v>
      </c>
      <c r="I40" s="50">
        <f t="shared" si="2"/>
        <v>1</v>
      </c>
      <c r="J40" t="str">
        <f>IF(FT!B40&lt;&gt;"",FT!E40,"")</f>
        <v>0 [15.405859]</v>
      </c>
      <c r="K40">
        <f>IF(FT!B40&lt;&gt;"",IF(FT!C40&lt;&gt;"",FT!C40,F40/$M$3*$M$4),"")</f>
        <v>15.405900000000001</v>
      </c>
      <c r="V40" s="287" t="str">
        <f>IF(V36&lt;1,lang!B231,IF(V36&lt;2.5,lang!B230,lang!B229))</f>
        <v>보 통</v>
      </c>
      <c r="W40" s="287" t="str">
        <f>IF(W36&lt;=35,lang!B242,IF(W36&lt;60,lang!B241,lang!B240))</f>
        <v>보 통</v>
      </c>
      <c r="X40" t="s">
        <v>1055</v>
      </c>
      <c r="Y40" s="75">
        <f t="shared" si="3"/>
        <v>8.6156021066480353</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매우 크며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0.78655505882352938</v>
      </c>
      <c r="C41" s="50">
        <f>IF(FH!$C$2&gt;0,FH!A41/FH!$C$2,0)</f>
        <v>9.083832775050699E-3</v>
      </c>
      <c r="D41" s="50">
        <f>IF(hist!$D$2&gt;0,hist!B41/hist!$D$2,0)</f>
        <v>0.51695645210345142</v>
      </c>
      <c r="E41" s="50">
        <f t="shared" si="1"/>
        <v>1.4881748684509184E-2</v>
      </c>
      <c r="F41">
        <f t="shared" si="6"/>
        <v>39</v>
      </c>
      <c r="G41" s="50">
        <f>IF(FT!A41&lt;&gt;"",FT!A41*10,"")</f>
        <v>4.8765599999999996</v>
      </c>
      <c r="H41" s="50">
        <f>IF(FT!B41&lt;&gt;"",FT!B41*100,"")</f>
        <v>42.017099999999999</v>
      </c>
      <c r="I41" s="50">
        <f t="shared" si="2"/>
        <v>1</v>
      </c>
      <c r="J41" t="str">
        <f>IF(FT!B41&lt;&gt;"",FT!E41,"")</f>
        <v>0 [15.808255]</v>
      </c>
      <c r="K41">
        <f>IF(FT!B41&lt;&gt;"",IF(FT!C41&lt;&gt;"",FT!C41,F41/$M$3*$M$4),"")</f>
        <v>15.808299999999999</v>
      </c>
      <c r="V41" t="s">
        <v>2216</v>
      </c>
      <c r="W41" s="287" t="s">
        <v>2154</v>
      </c>
      <c r="X41" t="s">
        <v>1056</v>
      </c>
      <c r="Y41" s="75">
        <f t="shared" si="3"/>
        <v>8.6161351444460852</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0.80672313725490197</v>
      </c>
      <c r="C42" s="50">
        <f>IF(FH!$C$2&gt;0,FH!A42/FH!$C$2,0)</f>
        <v>0</v>
      </c>
      <c r="D42" s="50">
        <f>IF(hist!$D$2&gt;0,hist!B42/hist!$D$2,0)</f>
        <v>0</v>
      </c>
      <c r="E42" s="50">
        <f t="shared" si="1"/>
        <v>1.7065600842449787E-2</v>
      </c>
      <c r="F42">
        <f t="shared" si="6"/>
        <v>40</v>
      </c>
      <c r="G42" s="50">
        <f>IF(FT!A42&lt;&gt;"",FT!A42*10,"")</f>
        <v>4.8579400000000001</v>
      </c>
      <c r="H42" s="50">
        <f>IF(FT!B42&lt;&gt;"",FT!B42*100,"")</f>
        <v>41.914000000000001</v>
      </c>
      <c r="I42" s="50">
        <f t="shared" si="2"/>
        <v>1</v>
      </c>
      <c r="J42" t="str">
        <f>IF(FT!B42&lt;&gt;"",FT!E42,"")</f>
        <v>0 [16.216044]</v>
      </c>
      <c r="K42">
        <f>IF(FT!B42&lt;&gt;"",IF(FT!C42&lt;&gt;"",FT!C42,F42/$M$3*$M$4),"")</f>
        <v>16.216000000000001</v>
      </c>
      <c r="U42" t="s">
        <v>464</v>
      </c>
      <c r="V42" t="s">
        <v>273</v>
      </c>
      <c r="Y42" s="75">
        <f t="shared" si="3"/>
        <v>8.6279369444661729</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0.82689121568627455</v>
      </c>
      <c r="C43" s="50">
        <f>IF(FH!$C$2&gt;0,FH!A43/FH!$C$2,0)</f>
        <v>0</v>
      </c>
      <c r="D43" s="50">
        <f>IF(hist!$D$2&gt;0,hist!B43/hist!$D$2,0)</f>
        <v>0</v>
      </c>
      <c r="E43" s="50">
        <f t="shared" si="1"/>
        <v>1.9525067136761595E-2</v>
      </c>
      <c r="F43">
        <f t="shared" si="6"/>
        <v>41</v>
      </c>
      <c r="G43" s="50">
        <f>IF(FT!A43&lt;&gt;"",FT!A43*10,"")</f>
        <v>4.8400999999999996</v>
      </c>
      <c r="H43" s="50">
        <f>IF(FT!B43&lt;&gt;"",FT!B43*100,"")</f>
        <v>41.846200000000003</v>
      </c>
      <c r="I43" s="50">
        <f t="shared" si="2"/>
        <v>1</v>
      </c>
      <c r="J43" t="str">
        <f>IF(FT!B43&lt;&gt;"",FT!E43,"")</f>
        <v>0 [16.632749]</v>
      </c>
      <c r="K43">
        <f>IF(FT!B43&lt;&gt;"",IF(FT!C43&lt;&gt;"",FT!C43,F43/$M$3*$M$4),"")</f>
        <v>16.6327</v>
      </c>
      <c r="V43" s="287" t="str">
        <f>IF(M!B17="","",IF(W43&lt;5,CJ4,IF(W43&lt;10,CK4,IF(W43&lt;30,CL4,IF(W43&lt;40,CM4,CN4)))))</f>
        <v>보통</v>
      </c>
      <c r="W43" s="287">
        <f>IF(M!B17="","",M!B17*1)</f>
        <v>12.896599999999999</v>
      </c>
      <c r="Y43" s="75">
        <f t="shared" si="3"/>
        <v>8.6457304601144624</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0.84705929411764702</v>
      </c>
      <c r="C44" s="50">
        <f>IF(FH!$C$2&gt;0,FH!A44/FH!$C$2,0)</f>
        <v>1.0999260016607261E-2</v>
      </c>
      <c r="D44" s="50">
        <f>IF(hist!$D$2&gt;0,hist!B44/hist!$D$2,0)</f>
        <v>0.48815154223237156</v>
      </c>
      <c r="E44" s="50">
        <f t="shared" si="1"/>
        <v>2.2287780573076701E-2</v>
      </c>
      <c r="F44">
        <f t="shared" si="6"/>
        <v>42</v>
      </c>
      <c r="G44" s="50">
        <f>IF(FT!A44&lt;&gt;"",FT!A44*10,"")</f>
        <v>4.8260800000000001</v>
      </c>
      <c r="H44" s="50">
        <f>IF(FT!B44&lt;&gt;"",FT!B44*100,"")</f>
        <v>41.730200000000004</v>
      </c>
      <c r="I44" s="50">
        <f t="shared" si="2"/>
        <v>1</v>
      </c>
      <c r="J44" t="str">
        <f>IF(FT!B44&lt;&gt;"",FT!E44,"")</f>
        <v>0 [17.061162]</v>
      </c>
      <c r="K44">
        <f>IF(FT!B44&lt;&gt;"",IF(FT!C44&lt;&gt;"",FT!C44,F44/$M$3*$M$4),"")</f>
        <v>17.061199999999999</v>
      </c>
      <c r="V44" s="287" t="str">
        <f>IF(M!B17="","",IF(W43&lt;5,CJ5,IF(W43&lt;10,CK5,IF(W43&lt;30,CL5,IF(W43&lt;40,CM5,CN5)))))</f>
        <v>감정변화가 안정된 정상적인 상태</v>
      </c>
      <c r="Y44" s="75">
        <f t="shared" si="3"/>
        <v>8.6468106620694236</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0.8672273725490196</v>
      </c>
      <c r="C45" s="50">
        <f>IF(FH!$C$2&gt;0,FH!A45/FH!$C$2,0)</f>
        <v>0</v>
      </c>
      <c r="D45" s="50">
        <f>IF(hist!$D$2&gt;0,hist!B45/hist!$D$2,0)</f>
        <v>0</v>
      </c>
      <c r="E45" s="50">
        <f t="shared" si="1"/>
        <v>2.53830874514018E-2</v>
      </c>
      <c r="F45">
        <f t="shared" si="6"/>
        <v>43</v>
      </c>
      <c r="G45" s="50">
        <f>IF(FT!A45&lt;&gt;"",FT!A45*10,"")</f>
        <v>4.8133599999999994</v>
      </c>
      <c r="H45" s="50">
        <f>IF(FT!B45&lt;&gt;"",FT!B45*100,"")</f>
        <v>41.640599999999999</v>
      </c>
      <c r="I45" s="50">
        <f t="shared" si="2"/>
        <v>1</v>
      </c>
      <c r="J45" t="str">
        <f>IF(FT!B45&lt;&gt;"",FT!E45,"")</f>
        <v>0 [17.445814]</v>
      </c>
      <c r="K45">
        <f>IF(FT!B45&lt;&gt;"",IF(FT!C45&lt;&gt;"",FT!C45,F45/$M$3*$M$4),"")</f>
        <v>17.445799999999998</v>
      </c>
      <c r="V45" s="287">
        <f>IF(M!B17="","",IF(W43&lt;5,CJ3,IF(W43&lt;10,CK3,IF(W43&lt;30,CL3,IF(W43&lt;40,CM3,CN3)))))</f>
        <v>3</v>
      </c>
      <c r="Y45" s="75">
        <f t="shared" si="3"/>
        <v>8.6510462545913889</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0.88739545098039208</v>
      </c>
      <c r="C46" s="50">
        <f>IF(FH!$C$2&gt;0,FH!A46/FH!$C$2,0)</f>
        <v>1.6871621354452047E-2</v>
      </c>
      <c r="D46" s="50">
        <f>IF(hist!$D$2&gt;0,hist!B46/hist!$D$2,0)</f>
        <v>0.46445129517087624</v>
      </c>
      <c r="E46" s="50">
        <f t="shared" si="1"/>
        <v>2.8842002075555404E-2</v>
      </c>
      <c r="F46">
        <f t="shared" si="6"/>
        <v>44</v>
      </c>
      <c r="G46" s="50">
        <f>IF(FT!A46&lt;&gt;"",FT!A46*10,"")</f>
        <v>4.8005199999999997</v>
      </c>
      <c r="H46" s="50">
        <f>IF(FT!B46&lt;&gt;"",FT!B46*100,"")</f>
        <v>41.6203</v>
      </c>
      <c r="I46" s="50">
        <f t="shared" si="2"/>
        <v>1</v>
      </c>
      <c r="J46" t="str">
        <f>IF(FT!B46&lt;&gt;"",FT!E46,"")</f>
        <v>0 [17.839233]</v>
      </c>
      <c r="K46">
        <f>IF(FT!B46&lt;&gt;"",IF(FT!C46&lt;&gt;"",FT!C46,F46/$M$3*$M$4),"")</f>
        <v>17.839200000000002</v>
      </c>
      <c r="Y46" s="75">
        <f t="shared" si="3"/>
        <v>8.6699565880362961</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0.90756352941176477</v>
      </c>
      <c r="C47" s="50">
        <f>IF(FH!$C$2&gt;0,FH!A47/FH!$C$2,0)</f>
        <v>0</v>
      </c>
      <c r="D47" s="50">
        <f>IF(hist!$D$2&gt;0,hist!B47/hist!$D$2,0)</f>
        <v>0</v>
      </c>
      <c r="E47" s="50">
        <f t="shared" si="1"/>
        <v>3.2697134712408843E-2</v>
      </c>
      <c r="F47">
        <f t="shared" si="6"/>
        <v>45</v>
      </c>
      <c r="G47" s="50">
        <f>IF(FT!A47&lt;&gt;"",FT!A47*10,"")</f>
        <v>4.7871799999999993</v>
      </c>
      <c r="H47" s="50">
        <f>IF(FT!B47&lt;&gt;"",FT!B47*100,"")</f>
        <v>41.640100000000004</v>
      </c>
      <c r="I47" s="50">
        <f t="shared" si="2"/>
        <v>1</v>
      </c>
      <c r="J47" t="str">
        <f>IF(FT!B47&lt;&gt;"",FT!E47,"")</f>
        <v>0 [18.273819]</v>
      </c>
      <c r="K47">
        <f>IF(FT!B47&lt;&gt;"",IF(FT!C47&lt;&gt;"",FT!C47,F47/$M$3*$M$4),"")</f>
        <v>18.273800000000001</v>
      </c>
      <c r="Y47" s="75">
        <f t="shared" si="3"/>
        <v>8.6982524158272749</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0.92773160784313724</v>
      </c>
      <c r="C48" s="50">
        <f>IF(FH!$C$2&gt;0,FH!A48/FH!$C$2,0)</f>
        <v>0</v>
      </c>
      <c r="D48" s="50">
        <f>IF(hist!$D$2&gt;0,hist!B48/hist!$D$2,0)</f>
        <v>0</v>
      </c>
      <c r="E48" s="50">
        <f t="shared" si="1"/>
        <v>3.6982590147069255E-2</v>
      </c>
      <c r="F48">
        <f t="shared" si="6"/>
        <v>46</v>
      </c>
      <c r="G48" s="50">
        <f>IF(FT!A48&lt;&gt;"",FT!A48*10,"")</f>
        <v>4.7734100000000002</v>
      </c>
      <c r="H48" s="50">
        <f>IF(FT!B48&lt;&gt;"",FT!B48*100,"")</f>
        <v>41.6404</v>
      </c>
      <c r="I48" s="50">
        <f t="shared" si="2"/>
        <v>1</v>
      </c>
      <c r="J48" t="str">
        <f>IF(FT!B48&lt;&gt;"",FT!E48,"")</f>
        <v>0 [18.655068]</v>
      </c>
      <c r="K48">
        <f>IF(FT!B48&lt;&gt;"",IF(FT!C48&lt;&gt;"",FT!C48,F48/$M$3*$M$4),"")</f>
        <v>18.655100000000001</v>
      </c>
      <c r="Y48" s="75">
        <f t="shared" si="3"/>
        <v>8.723407375440198</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0.94789968627450982</v>
      </c>
      <c r="C49" s="50">
        <f>IF(FH!$C$2&gt;0,FH!A49/FH!$C$2,0)</f>
        <v>1.9297411187871052E-2</v>
      </c>
      <c r="D49" s="50">
        <f>IF(hist!$D$2&gt;0,hist!B49/hist!$D$2,0)</f>
        <v>0.44305034129726495</v>
      </c>
      <c r="E49" s="50">
        <f t="shared" si="1"/>
        <v>4.173383431823019E-2</v>
      </c>
      <c r="F49">
        <f t="shared" si="6"/>
        <v>47</v>
      </c>
      <c r="G49" s="50">
        <f>IF(FT!A49&lt;&gt;"",FT!A49*10,"")</f>
        <v>4.7604000000000006</v>
      </c>
      <c r="H49" s="50">
        <f>IF(FT!B49&lt;&gt;"",FT!B49*100,"")</f>
        <v>41.647600000000004</v>
      </c>
      <c r="I49" s="50">
        <f t="shared" si="2"/>
        <v>1</v>
      </c>
      <c r="J49" t="str">
        <f>IF(FT!B49&lt;&gt;"",FT!E49,"")</f>
        <v>0 [19.071056]</v>
      </c>
      <c r="K49">
        <f>IF(FT!B49&lt;&gt;"",IF(FT!C49&lt;&gt;"",FT!C49,F49/$M$3*$M$4),"")</f>
        <v>19.071100000000001</v>
      </c>
      <c r="Y49" s="75">
        <f t="shared" si="3"/>
        <v>8.7487606083522387</v>
      </c>
    </row>
    <row r="50" spans="1:25">
      <c r="A50" s="50">
        <f t="shared" si="5"/>
        <v>48</v>
      </c>
      <c r="B50" s="50">
        <f t="shared" si="0"/>
        <v>0.96806776470588229</v>
      </c>
      <c r="C50" s="50">
        <f>IF(FH!$C$2&gt;0,FH!A50/FH!$C$2,0)</f>
        <v>0</v>
      </c>
      <c r="D50" s="50">
        <f>IF(hist!$D$2&gt;0,hist!B50/hist!$D$2,0)</f>
        <v>0</v>
      </c>
      <c r="E50" s="50">
        <f t="shared" si="1"/>
        <v>4.6987526723887472E-2</v>
      </c>
      <c r="F50">
        <f t="shared" si="6"/>
        <v>48</v>
      </c>
      <c r="G50" s="50">
        <f>IF(FT!A50&lt;&gt;"",FT!A50*10,"")</f>
        <v>4.7504600000000003</v>
      </c>
      <c r="H50" s="50">
        <f>IF(FT!B50&lt;&gt;"",FT!B50*100,"")</f>
        <v>41.660599999999995</v>
      </c>
      <c r="I50" s="50">
        <f t="shared" si="2"/>
        <v>1</v>
      </c>
      <c r="J50" t="str">
        <f>IF(FT!B50&lt;&gt;"",FT!E50,"")</f>
        <v>0 [19.466838]</v>
      </c>
      <c r="K50">
        <f>IF(FT!B50&lt;&gt;"",IF(FT!C50&lt;&gt;"",FT!C50,F50/$M$3*$M$4),"")</f>
        <v>19.466799999999999</v>
      </c>
      <c r="V50" t="s">
        <v>1427</v>
      </c>
      <c r="Y50" s="75">
        <f t="shared" si="3"/>
        <v>8.7698033453602378</v>
      </c>
    </row>
    <row r="51" spans="1:25">
      <c r="A51" s="50">
        <f t="shared" si="5"/>
        <v>49</v>
      </c>
      <c r="B51" s="50">
        <f t="shared" si="0"/>
        <v>0.98823584313725488</v>
      </c>
      <c r="C51" s="50">
        <f>IF(FH!$C$2&gt;0,FH!A51/FH!$C$2,0)</f>
        <v>5.7049330343273211E-2</v>
      </c>
      <c r="D51" s="50">
        <f>IF(hist!$D$2&gt;0,hist!B51/hist!$D$2,0)</f>
        <v>0.4235834263960902</v>
      </c>
      <c r="E51" s="50">
        <f t="shared" si="1"/>
        <v>5.2781316566108467E-2</v>
      </c>
      <c r="F51">
        <f t="shared" si="6"/>
        <v>49</v>
      </c>
      <c r="G51" s="50">
        <f>IF(FT!A51&lt;&gt;"",FT!A51*10,"")</f>
        <v>4.7427299999999999</v>
      </c>
      <c r="H51" s="50">
        <f>IF(FT!B51&lt;&gt;"",FT!B51*100,"")</f>
        <v>41.711799999999997</v>
      </c>
      <c r="I51" s="50">
        <f t="shared" si="2"/>
        <v>1</v>
      </c>
      <c r="J51" t="str">
        <f>IF(FT!B51&lt;&gt;"",FT!E51,"")</f>
        <v>0 [19.880242]</v>
      </c>
      <c r="K51">
        <f>IF(FT!B51&lt;&gt;"",IF(FT!C51&lt;&gt;"",FT!C51,F51/$M$3*$M$4),"")</f>
        <v>19.880199999999999</v>
      </c>
      <c r="V51" s="56">
        <v>50</v>
      </c>
      <c r="W51">
        <v>50</v>
      </c>
      <c r="Y51" s="75">
        <f t="shared" si="3"/>
        <v>8.7948923931996958</v>
      </c>
    </row>
    <row r="52" spans="1:25">
      <c r="A52" s="50">
        <f t="shared" si="5"/>
        <v>50</v>
      </c>
      <c r="B52" s="50">
        <f t="shared" si="0"/>
        <v>1.0084039215686273</v>
      </c>
      <c r="C52" s="50">
        <f>IF(FH!$C$2&gt;0,FH!A52/FH!$C$2,0)</f>
        <v>0</v>
      </c>
      <c r="D52" s="50">
        <f>IF(hist!$D$2&gt;0,hist!B52/hist!$D$2,0)</f>
        <v>0</v>
      </c>
      <c r="E52" s="50">
        <f t="shared" si="1"/>
        <v>5.915360095802899E-2</v>
      </c>
      <c r="F52">
        <f t="shared" si="6"/>
        <v>50</v>
      </c>
      <c r="G52" s="50">
        <f>IF(FT!A52&lt;&gt;"",FT!A52*10,"")</f>
        <v>4.7355</v>
      </c>
      <c r="H52" s="50">
        <f>IF(FT!B52&lt;&gt;"",FT!B52*100,"")</f>
        <v>41.7697</v>
      </c>
      <c r="I52" s="50">
        <f t="shared" si="2"/>
        <v>1</v>
      </c>
      <c r="J52" t="str">
        <f>IF(FT!B52&lt;&gt;"",FT!E52,"")</f>
        <v>0 [20.277633]</v>
      </c>
      <c r="K52">
        <f>IF(FT!B52&lt;&gt;"",IF(FT!C52&lt;&gt;"",FT!C52,F52/$M$3*$M$4),"")</f>
        <v>20.2776</v>
      </c>
      <c r="V52" s="288">
        <f>Measurement!DK17*100</f>
        <v>88.952226201851843</v>
      </c>
      <c r="W52" s="303">
        <f ca="1">100-N9</f>
        <v>54.366646464646472</v>
      </c>
      <c r="X52" t="str">
        <f ca="1">"(" &amp; ROUND(V52,1) &amp; " , " &amp; ROUND(100-W52,1) &amp; ")"</f>
        <v>(89 , 45.6)</v>
      </c>
      <c r="Y52" s="75">
        <f t="shared" si="3"/>
        <v>8.8205469327420545</v>
      </c>
    </row>
    <row r="53" spans="1:25">
      <c r="A53" s="50">
        <f t="shared" si="5"/>
        <v>51</v>
      </c>
      <c r="B53" s="50">
        <f t="shared" si="0"/>
        <v>1.028572</v>
      </c>
      <c r="C53" s="50">
        <f>IF(FH!$C$2&gt;0,FH!A53/FH!$C$2,0)</f>
        <v>0</v>
      </c>
      <c r="D53" s="50">
        <f>IF(hist!$D$2&gt;0,hist!B53/hist!$D$2,0)</f>
        <v>0</v>
      </c>
      <c r="E53" s="50">
        <f t="shared" si="1"/>
        <v>6.6143243948821484E-2</v>
      </c>
      <c r="F53">
        <f t="shared" si="6"/>
        <v>51</v>
      </c>
      <c r="G53" s="50">
        <f>IF(FT!A53&lt;&gt;"",FT!A53*10,"")</f>
        <v>4.7275499999999999</v>
      </c>
      <c r="H53" s="50">
        <f>IF(FT!B53&lt;&gt;"",FT!B53*100,"")</f>
        <v>41.845599999999997</v>
      </c>
      <c r="I53" s="50">
        <f t="shared" si="2"/>
        <v>1</v>
      </c>
      <c r="J53" t="str">
        <f>IF(FT!B53&lt;&gt;"",FT!E53,"")</f>
        <v>0 [20.701107]</v>
      </c>
      <c r="K53">
        <f>IF(FT!B53&lt;&gt;"",IF(FT!C53&lt;&gt;"",FT!C53,F53/$M$3*$M$4),"")</f>
        <v>20.7011</v>
      </c>
      <c r="Y53" s="75">
        <f t="shared" si="3"/>
        <v>8.8514346754661499</v>
      </c>
    </row>
    <row r="54" spans="1:25">
      <c r="A54" s="50">
        <f t="shared" si="5"/>
        <v>52</v>
      </c>
      <c r="B54" s="50">
        <f t="shared" si="0"/>
        <v>1.0487400784313725</v>
      </c>
      <c r="C54" s="50">
        <f>IF(FH!$C$2&gt;0,FH!A54/FH!$C$2,0)</f>
        <v>8.6101304291338804E-2</v>
      </c>
      <c r="D54" s="50">
        <f>IF(hist!$D$2&gt;0,hist!B54/hist!$D$2,0)</f>
        <v>0.41017056825709541</v>
      </c>
      <c r="E54" s="50">
        <f t="shared" si="1"/>
        <v>7.3789255633479309E-2</v>
      </c>
      <c r="F54">
        <f t="shared" si="6"/>
        <v>52</v>
      </c>
      <c r="G54" s="50">
        <f>IF(FT!A54&lt;&gt;"",FT!A54*10,"")</f>
        <v>4.7207799999999995</v>
      </c>
      <c r="H54" s="50">
        <f>IF(FT!B54&lt;&gt;"",FT!B54*100,"")</f>
        <v>41.986000000000004</v>
      </c>
      <c r="I54" s="50">
        <f t="shared" si="2"/>
        <v>1</v>
      </c>
      <c r="J54" t="str">
        <f>IF(FT!B54&lt;&gt;"",FT!E54,"")</f>
        <v>0 [21.097991]</v>
      </c>
      <c r="K54">
        <f>IF(FT!B54&lt;&gt;"",IF(FT!C54&lt;&gt;"",FT!C54,F54/$M$3*$M$4),"")</f>
        <v>21.097999999999999</v>
      </c>
      <c r="Y54" s="75">
        <f t="shared" si="3"/>
        <v>8.8938692334741312</v>
      </c>
    </row>
    <row r="55" spans="1:25">
      <c r="A55" s="50">
        <f t="shared" si="5"/>
        <v>53</v>
      </c>
      <c r="B55" s="50">
        <f t="shared" si="0"/>
        <v>1.0689081568627452</v>
      </c>
      <c r="C55" s="50">
        <f>IF(FH!$C$2&gt;0,FH!A55/FH!$C$2,0)</f>
        <v>0</v>
      </c>
      <c r="D55" s="50">
        <f>IF(hist!$D$2&gt;0,hist!B55/hist!$D$2,0)</f>
        <v>0</v>
      </c>
      <c r="E55" s="50">
        <f t="shared" si="1"/>
        <v>8.2130431202520351E-2</v>
      </c>
      <c r="F55">
        <f t="shared" si="6"/>
        <v>53</v>
      </c>
      <c r="G55" s="50">
        <f>IF(FT!A55&lt;&gt;"",FT!A55*10,"")</f>
        <v>4.7152799999999999</v>
      </c>
      <c r="H55" s="50">
        <f>IF(FT!B55&lt;&gt;"",FT!B55*100,"")</f>
        <v>42.1526</v>
      </c>
      <c r="I55" s="50">
        <f t="shared" si="2"/>
        <v>1</v>
      </c>
      <c r="J55" t="str">
        <f>IF(FT!B55&lt;&gt;"",FT!E55,"")</f>
        <v>0 [21.503398]</v>
      </c>
      <c r="K55">
        <f>IF(FT!B55&lt;&gt;"",IF(FT!C55&lt;&gt;"",FT!C55,F55/$M$3*$M$4),"")</f>
        <v>21.503399999999999</v>
      </c>
      <c r="Y55" s="75">
        <f t="shared" si="3"/>
        <v>8.9395751683887283</v>
      </c>
    </row>
    <row r="56" spans="1:25" ht="16.5" customHeight="1">
      <c r="A56" s="50">
        <f t="shared" si="5"/>
        <v>54</v>
      </c>
      <c r="B56" s="50">
        <f t="shared" si="0"/>
        <v>1.0890762352941177</v>
      </c>
      <c r="C56" s="50">
        <f>IF(FH!$C$2&gt;0,FH!A56/FH!$C$2,0)</f>
        <v>0</v>
      </c>
      <c r="D56" s="50">
        <f>IF(hist!$D$2&gt;0,hist!B56/hist!$D$2,0)</f>
        <v>0</v>
      </c>
      <c r="E56" s="50">
        <f t="shared" si="1"/>
        <v>9.1204950448671038E-2</v>
      </c>
      <c r="F56">
        <f t="shared" si="6"/>
        <v>54</v>
      </c>
      <c r="G56" s="50">
        <f>IF(FT!A56&lt;&gt;"",FT!A56*10,"")</f>
        <v>4.71014</v>
      </c>
      <c r="H56" s="50">
        <f>IF(FT!B56&lt;&gt;"",FT!B56*100,"")</f>
        <v>42.3339</v>
      </c>
      <c r="I56" s="50">
        <f t="shared" si="2"/>
        <v>1</v>
      </c>
      <c r="J56" t="str">
        <f>IF(FT!B56&lt;&gt;"",FT!E56,"")</f>
        <v>0 [21.936581]</v>
      </c>
      <c r="K56">
        <f>IF(FT!B56&lt;&gt;"",IF(FT!C56&lt;&gt;"",FT!C56,F56/$M$3*$M$4),"")</f>
        <v>21.936599999999999</v>
      </c>
      <c r="Y56" s="75">
        <f t="shared" si="3"/>
        <v>8.9878220180291883</v>
      </c>
    </row>
    <row r="57" spans="1:25">
      <c r="A57" s="50">
        <f t="shared" si="5"/>
        <v>55</v>
      </c>
      <c r="B57" s="50">
        <f t="shared" si="0"/>
        <v>1.1092443137254901</v>
      </c>
      <c r="C57" s="50">
        <f>IF(FH!$C$2&gt;0,FH!A57/FH!$C$2,0)</f>
        <v>9.4325287661483029E-2</v>
      </c>
      <c r="D57" s="50">
        <f>IF(hist!$D$2&gt;0,hist!B57/hist!$D$2,0)</f>
        <v>0.39968956243813275</v>
      </c>
      <c r="E57" s="50">
        <f t="shared" si="1"/>
        <v>0.10104993897764442</v>
      </c>
      <c r="F57">
        <f t="shared" si="6"/>
        <v>55</v>
      </c>
      <c r="G57" s="50">
        <f>IF(FT!A57&lt;&gt;"",FT!A57*10,"")</f>
        <v>4.7036899999999999</v>
      </c>
      <c r="H57" s="50">
        <f>IF(FT!B57&lt;&gt;"",FT!B57*100,"")</f>
        <v>42.5471</v>
      </c>
      <c r="I57" s="50">
        <f t="shared" si="2"/>
        <v>1</v>
      </c>
      <c r="J57" t="str">
        <f>IF(FT!B57&lt;&gt;"",FT!E57,"")</f>
        <v>0 [22.335223]</v>
      </c>
      <c r="K57">
        <f>IF(FT!B57&lt;&gt;"",IF(FT!C57&lt;&gt;"",FT!C57,F57/$M$3*$M$4),"")</f>
        <v>22.3352</v>
      </c>
      <c r="Y57" s="75">
        <f t="shared" si="3"/>
        <v>9.0454728096451937</v>
      </c>
    </row>
    <row r="58" spans="1:25">
      <c r="A58" s="50">
        <f t="shared" si="5"/>
        <v>56</v>
      </c>
      <c r="B58" s="50">
        <f t="shared" si="0"/>
        <v>1.1294123921568626</v>
      </c>
      <c r="C58" s="50">
        <f>IF(FH!$C$2&gt;0,FH!A58/FH!$C$2,0)</f>
        <v>0</v>
      </c>
      <c r="D58" s="50">
        <f>IF(hist!$D$2&gt;0,hist!B58/hist!$D$2,0)</f>
        <v>0</v>
      </c>
      <c r="E58" s="50">
        <f t="shared" si="1"/>
        <v>0.111700993160312</v>
      </c>
      <c r="F58">
        <f t="shared" si="6"/>
        <v>56</v>
      </c>
      <c r="G58" s="50">
        <f>IF(FT!A58&lt;&gt;"",FT!A58*10,"")</f>
        <v>4.6987699999999997</v>
      </c>
      <c r="H58" s="50">
        <f>IF(FT!B58&lt;&gt;"",FT!B58*100,"")</f>
        <v>42.794499999999999</v>
      </c>
      <c r="I58" s="50">
        <f t="shared" si="2"/>
        <v>1</v>
      </c>
      <c r="J58" t="str">
        <f>IF(FT!B58&lt;&gt;"",FT!E58,"")</f>
        <v>0 [22.715222]</v>
      </c>
      <c r="K58">
        <f>IF(FT!B58&lt;&gt;"",IF(FT!C58&lt;&gt;"",FT!C58,F58/$M$3*$M$4),"")</f>
        <v>22.715199999999999</v>
      </c>
      <c r="Y58" s="75">
        <f t="shared" si="3"/>
        <v>9.1075962432721767</v>
      </c>
    </row>
    <row r="59" spans="1:25" ht="16.5" customHeight="1">
      <c r="A59" s="50">
        <f t="shared" si="5"/>
        <v>57</v>
      </c>
      <c r="B59" s="50">
        <f t="shared" si="0"/>
        <v>1.1495804705882353</v>
      </c>
      <c r="C59" s="50">
        <f>IF(FH!$C$2&gt;0,FH!A59/FH!$C$2,0)</f>
        <v>9.6768362603159908E-2</v>
      </c>
      <c r="D59" s="50">
        <f>IF(hist!$D$2&gt;0,hist!B59/hist!$D$2,0)</f>
        <v>0.39448262966189374</v>
      </c>
      <c r="E59" s="50">
        <f t="shared" si="1"/>
        <v>0.12319167170358619</v>
      </c>
      <c r="F59">
        <f t="shared" si="6"/>
        <v>57</v>
      </c>
      <c r="G59" s="50">
        <f>IF(FT!A59&lt;&gt;"",FT!A59*10,"")</f>
        <v>4.6955</v>
      </c>
      <c r="H59" s="50">
        <f>IF(FT!B59&lt;&gt;"",FT!B59*100,"")</f>
        <v>43.034800000000004</v>
      </c>
      <c r="I59" s="50">
        <f t="shared" si="2"/>
        <v>1</v>
      </c>
      <c r="J59" t="str">
        <f>IF(FT!B59&lt;&gt;"",FT!E59,"")</f>
        <v>0 [23.139651]</v>
      </c>
      <c r="K59">
        <f>IF(FT!B59&lt;&gt;"",IF(FT!C59&lt;&gt;"",FT!C59,F59/$M$3*$M$4),"")</f>
        <v>23.139700000000001</v>
      </c>
      <c r="Y59" s="75">
        <f t="shared" si="3"/>
        <v>9.1651155361516352</v>
      </c>
    </row>
    <row r="60" spans="1:25">
      <c r="A60" s="50">
        <f t="shared" si="5"/>
        <v>58</v>
      </c>
      <c r="B60" s="50">
        <f t="shared" si="0"/>
        <v>1.1697485490196078</v>
      </c>
      <c r="C60" s="50">
        <f>IF(FH!$C$2&gt;0,FH!A60/FH!$C$2,0)</f>
        <v>0</v>
      </c>
      <c r="D60" s="50">
        <f>IF(hist!$D$2&gt;0,hist!B60/hist!$D$2,0)</f>
        <v>0</v>
      </c>
      <c r="E60" s="50">
        <f t="shared" si="1"/>
        <v>0.13555295759450761</v>
      </c>
      <c r="F60">
        <f t="shared" si="6"/>
        <v>58</v>
      </c>
      <c r="G60" s="50">
        <f>IF(FT!A60&lt;&gt;"",FT!A60*10,"")</f>
        <v>4.6928399999999995</v>
      </c>
      <c r="H60" s="50">
        <f>IF(FT!B60&lt;&gt;"",FT!B60*100,"")</f>
        <v>43.296099999999996</v>
      </c>
      <c r="I60" s="50">
        <f t="shared" si="2"/>
        <v>1</v>
      </c>
      <c r="J60" t="str">
        <f>IF(FT!B60&lt;&gt;"",FT!E60,"")</f>
        <v>0 [23.535579]</v>
      </c>
      <c r="K60">
        <f>IF(FT!B60&lt;&gt;"",IF(FT!C60&lt;&gt;"",FT!C60,F60/$M$3*$M$4),"")</f>
        <v>23.535599999999999</v>
      </c>
      <c r="Y60" s="75">
        <f t="shared" si="3"/>
        <v>9.2259910842901096</v>
      </c>
    </row>
    <row r="61" spans="1:25">
      <c r="A61" s="50">
        <f t="shared" si="5"/>
        <v>59</v>
      </c>
      <c r="B61" s="50">
        <f t="shared" si="0"/>
        <v>1.1899166274509805</v>
      </c>
      <c r="C61" s="50">
        <f>IF(FH!$C$2&gt;0,FH!A61/FH!$C$2,0)</f>
        <v>0</v>
      </c>
      <c r="D61" s="50">
        <f>IF(hist!$D$2&gt;0,hist!B61/hist!$D$2,0)</f>
        <v>0</v>
      </c>
      <c r="E61" s="50">
        <f t="shared" si="1"/>
        <v>0.14881269507139558</v>
      </c>
      <c r="F61">
        <f t="shared" si="6"/>
        <v>59</v>
      </c>
      <c r="G61" s="50">
        <f>IF(FT!A61&lt;&gt;"",FT!A61*10,"")</f>
        <v>4.69109</v>
      </c>
      <c r="H61" s="50">
        <f>IF(FT!B61&lt;&gt;"",FT!B61*100,"")</f>
        <v>43.5623</v>
      </c>
      <c r="I61" s="50">
        <f t="shared" si="2"/>
        <v>1</v>
      </c>
      <c r="J61" t="str">
        <f>IF(FT!B61&lt;&gt;"",FT!E61,"")</f>
        <v>0 [23.980394]</v>
      </c>
      <c r="K61">
        <f>IF(FT!B61&lt;&gt;"",IF(FT!C61&lt;&gt;"",FT!C61,F61/$M$3*$M$4),"")</f>
        <v>23.980399999999999</v>
      </c>
      <c r="Y61" s="75">
        <f t="shared" si="3"/>
        <v>9.2861786919457945</v>
      </c>
    </row>
    <row r="62" spans="1:25">
      <c r="A62" s="50">
        <f t="shared" si="5"/>
        <v>60</v>
      </c>
      <c r="B62" s="50">
        <f t="shared" si="0"/>
        <v>1.210084705882353</v>
      </c>
      <c r="C62" s="50">
        <f>IF(FH!$C$2&gt;0,FH!A62/FH!$C$2,0)</f>
        <v>0.13852263162948864</v>
      </c>
      <c r="D62" s="50">
        <f>IF(hist!$D$2&gt;0,hist!B62/hist!$D$2,0)</f>
        <v>0.39058592122377439</v>
      </c>
      <c r="E62" s="50">
        <f t="shared" si="1"/>
        <v>0.16299500718034865</v>
      </c>
      <c r="F62">
        <f t="shared" si="6"/>
        <v>60</v>
      </c>
      <c r="G62" s="50">
        <f>IF(FT!A62&lt;&gt;"",FT!A62*10,"")</f>
        <v>4.6888500000000004</v>
      </c>
      <c r="H62" s="50">
        <f>IF(FT!B62&lt;&gt;"",FT!B62*100,"")</f>
        <v>43.790300000000002</v>
      </c>
      <c r="I62" s="50">
        <f t="shared" si="2"/>
        <v>1</v>
      </c>
      <c r="J62" t="str">
        <f>IF(FT!B62&lt;&gt;"",FT!E62,"")</f>
        <v>0 [24.338451]</v>
      </c>
      <c r="K62">
        <f>IF(FT!B62&lt;&gt;"",IF(FT!C62&lt;&gt;"",FT!C62,F62/$M$3*$M$4),"")</f>
        <v>24.3385</v>
      </c>
      <c r="Y62" s="75">
        <f t="shared" si="3"/>
        <v>9.3392409652686688</v>
      </c>
    </row>
    <row r="63" spans="1:25" ht="16.5" customHeight="1">
      <c r="A63" s="50">
        <f t="shared" si="5"/>
        <v>61</v>
      </c>
      <c r="B63" s="50">
        <f t="shared" si="0"/>
        <v>1.2302527843137254</v>
      </c>
      <c r="C63" s="50">
        <f>IF(FH!$C$2&gt;0,FH!A63/FH!$C$2,0)</f>
        <v>0</v>
      </c>
      <c r="D63" s="50">
        <f>IF(hist!$D$2&gt;0,hist!B63/hist!$D$2,0)</f>
        <v>0</v>
      </c>
      <c r="E63" s="50">
        <f t="shared" si="1"/>
        <v>0.17811970036586611</v>
      </c>
      <c r="F63">
        <f t="shared" si="6"/>
        <v>61</v>
      </c>
      <c r="G63" s="50">
        <f>IF(FT!A63&lt;&gt;"",FT!A63*10,"")</f>
        <v>4.68642</v>
      </c>
      <c r="H63" s="50">
        <f>IF(FT!B63&lt;&gt;"",FT!B63*100,"")</f>
        <v>43.983699999999999</v>
      </c>
      <c r="I63" s="50">
        <f t="shared" si="2"/>
        <v>1</v>
      </c>
      <c r="J63" t="str">
        <f>IF(FT!B63&lt;&gt;"",FT!E63,"")</f>
        <v>0 [24.811406]</v>
      </c>
      <c r="K63">
        <f>IF(FT!B63&lt;&gt;"",IF(FT!C63&lt;&gt;"",FT!C63,F63/$M$3*$M$4),"")</f>
        <v>24.811399999999999</v>
      </c>
      <c r="Y63" s="75">
        <f t="shared" si="3"/>
        <v>9.385351718369245</v>
      </c>
    </row>
    <row r="64" spans="1:25">
      <c r="A64" s="50">
        <f t="shared" si="5"/>
        <v>62</v>
      </c>
      <c r="B64" s="50">
        <f t="shared" si="0"/>
        <v>1.2504208627450979</v>
      </c>
      <c r="C64" s="50">
        <f>IF(FH!$C$2&gt;0,FH!A64/FH!$C$2,0)</f>
        <v>0.16374420299269621</v>
      </c>
      <c r="D64" s="50">
        <f>IF(hist!$D$2&gt;0,hist!B64/hist!$D$2,0)</f>
        <v>0.38493343777455702</v>
      </c>
      <c r="E64" s="50">
        <f t="shared" si="1"/>
        <v>0.19420166340020426</v>
      </c>
      <c r="F64">
        <f t="shared" si="6"/>
        <v>62</v>
      </c>
      <c r="G64" s="50">
        <f>IF(FT!A64&lt;&gt;"",FT!A64*10,"")</f>
        <v>4.6842499999999996</v>
      </c>
      <c r="H64" s="50">
        <f>IF(FT!B64&lt;&gt;"",FT!B64*100,"")</f>
        <v>44.1494</v>
      </c>
      <c r="I64" s="50">
        <f t="shared" si="2"/>
        <v>1</v>
      </c>
      <c r="J64" t="str">
        <f>IF(FT!B64&lt;&gt;"",FT!E64,"")</f>
        <v>0 [25.146338]</v>
      </c>
      <c r="K64">
        <f>IF(FT!B64&lt;&gt;"",IF(FT!C64&lt;&gt;"",FT!C64,F64/$M$3*$M$4),"")</f>
        <v>25.1463</v>
      </c>
      <c r="Y64" s="75">
        <f t="shared" si="3"/>
        <v>9.4250733842130554</v>
      </c>
    </row>
    <row r="65" spans="1:25">
      <c r="A65" s="50">
        <f t="shared" si="5"/>
        <v>63</v>
      </c>
      <c r="B65" s="50">
        <f t="shared" si="0"/>
        <v>1.2705889411764706</v>
      </c>
      <c r="C65" s="50">
        <f>IF(FH!$C$2&gt;0,FH!A65/FH!$C$2,0)</f>
        <v>0</v>
      </c>
      <c r="D65" s="50">
        <f>IF(hist!$D$2&gt;0,hist!B65/hist!$D$2,0)</f>
        <v>0</v>
      </c>
      <c r="E65" s="50">
        <f t="shared" si="1"/>
        <v>0.2112502687554291</v>
      </c>
      <c r="F65">
        <f t="shared" si="6"/>
        <v>63</v>
      </c>
      <c r="G65" s="50">
        <f>IF(FT!A65&lt;&gt;"",FT!A65*10,"")</f>
        <v>4.6811799999999995</v>
      </c>
      <c r="H65" s="50">
        <f>IF(FT!B65&lt;&gt;"",FT!B65*100,"")</f>
        <v>44.304700000000004</v>
      </c>
      <c r="I65" s="50">
        <f t="shared" si="2"/>
        <v>1</v>
      </c>
      <c r="J65" t="str">
        <f>IF(FT!B65&lt;&gt;"",FT!E65,"")</f>
        <v>0 [25.566736]</v>
      </c>
      <c r="K65">
        <f>IF(FT!B65&lt;&gt;"",IF(FT!C65&lt;&gt;"",FT!C65,F65/$M$3*$M$4),"")</f>
        <v>25.566700000000001</v>
      </c>
      <c r="Y65" s="75">
        <f t="shared" si="3"/>
        <v>9.4644299086982357</v>
      </c>
    </row>
    <row r="66" spans="1:25" ht="16.5" customHeight="1">
      <c r="A66" s="50">
        <f t="shared" si="5"/>
        <v>64</v>
      </c>
      <c r="B66" s="50">
        <f t="shared" si="0"/>
        <v>1.2907570196078431</v>
      </c>
      <c r="C66" s="50">
        <f>IF(FH!$C$2&gt;0,FH!A66/FH!$C$2,0)</f>
        <v>0</v>
      </c>
      <c r="D66" s="50">
        <f>IF(hist!$D$2&gt;0,hist!B66/hist!$D$2,0)</f>
        <v>0</v>
      </c>
      <c r="E66" s="50">
        <f t="shared" si="1"/>
        <v>0.22926878524227048</v>
      </c>
      <c r="F66">
        <f t="shared" si="6"/>
        <v>64</v>
      </c>
      <c r="G66" s="50">
        <f>IF(FT!A66&lt;&gt;"",FT!A66*10,"")</f>
        <v>4.6756099999999998</v>
      </c>
      <c r="H66" s="50">
        <f>IF(FT!B66&lt;&gt;"",FT!B66*100,"")</f>
        <v>44.442599999999999</v>
      </c>
      <c r="I66" s="50">
        <f t="shared" si="2"/>
        <v>1</v>
      </c>
      <c r="J66" t="str">
        <f>IF(FT!B66&lt;&gt;"",FT!E66,"")</f>
        <v>0 [25.963283]</v>
      </c>
      <c r="K66">
        <f>IF(FT!B66&lt;&gt;"",IF(FT!C66&lt;&gt;"",FT!C66,F66/$M$3*$M$4),"")</f>
        <v>25.9633</v>
      </c>
      <c r="Y66" s="75">
        <f t="shared" si="3"/>
        <v>9.5051982522066645</v>
      </c>
    </row>
    <row r="67" spans="1:25">
      <c r="A67" s="50">
        <f t="shared" si="5"/>
        <v>65</v>
      </c>
      <c r="B67" s="50">
        <f t="shared" ref="B67:B130" si="16">A67/255*$M$2</f>
        <v>1.3109250980392155</v>
      </c>
      <c r="C67" s="50">
        <f>IF(FH!$C$2&gt;0,FH!A67/FH!$C$2,0)</f>
        <v>0.1880823132671679</v>
      </c>
      <c r="D67" s="50">
        <f>IF(hist!$D$2&gt;0,hist!B67/hist!$D$2,0)</f>
        <v>0.38117754548645344</v>
      </c>
      <c r="E67" s="50">
        <f t="shared" ref="E67:E130" si="17">NORMDIST(B67,2,0.421,FALSE)</f>
        <v>0.24825381135790819</v>
      </c>
      <c r="F67">
        <f t="shared" si="6"/>
        <v>65</v>
      </c>
      <c r="G67" s="50">
        <f>IF(FT!A67&lt;&gt;"",FT!A67*10,"")</f>
        <v>4.66662</v>
      </c>
      <c r="H67" s="50">
        <f>IF(FT!B67&lt;&gt;"",FT!B67*100,"")</f>
        <v>44.592500000000001</v>
      </c>
      <c r="I67" s="50">
        <f t="shared" ref="I67:I130" si="18">(IF(G67&lt;&gt;"",1,""))</f>
        <v>1</v>
      </c>
      <c r="J67" t="str">
        <f>IF(FT!B67&lt;&gt;"",FT!E67,"")</f>
        <v>0 [26.368581]</v>
      </c>
      <c r="K67">
        <f>IF(FT!B67&lt;&gt;"",IF(FT!C67&lt;&gt;"",FT!C67,F67/$M$3*$M$4),"")</f>
        <v>26.368600000000001</v>
      </c>
      <c r="Y67" s="75">
        <f t="shared" ref="Y67:Y130" si="19">IF(I67=1,H67/G67,"")</f>
        <v>9.5556312705984201</v>
      </c>
    </row>
    <row r="68" spans="1:25">
      <c r="A68" s="50">
        <f t="shared" ref="A68:A131" si="20">A67+1</f>
        <v>66</v>
      </c>
      <c r="B68" s="50">
        <f t="shared" si="16"/>
        <v>1.3310931764705882</v>
      </c>
      <c r="C68" s="50">
        <f>IF(FH!$C$2&gt;0,FH!A68/FH!$C$2,0)</f>
        <v>0</v>
      </c>
      <c r="D68" s="50">
        <f>IF(hist!$D$2&gt;0,hist!B68/hist!$D$2,0)</f>
        <v>0</v>
      </c>
      <c r="E68" s="50">
        <f t="shared" si="17"/>
        <v>0.26819473927807858</v>
      </c>
      <c r="F68">
        <f t="shared" ref="F68:F131" si="21">F67+1</f>
        <v>66</v>
      </c>
      <c r="G68" s="50">
        <f>IF(FT!A68&lt;&gt;"",FT!A68*10,"")</f>
        <v>4.6555299999999997</v>
      </c>
      <c r="H68" s="50">
        <f>IF(FT!B68&lt;&gt;"",FT!B68*100,"")</f>
        <v>44.7224</v>
      </c>
      <c r="I68" s="50">
        <f t="shared" si="18"/>
        <v>1</v>
      </c>
      <c r="J68" t="str">
        <f>IF(FT!B68&lt;&gt;"",FT!E68,"")</f>
        <v>0 [26.790062]</v>
      </c>
      <c r="K68">
        <f>IF(FT!B68&lt;&gt;"",IF(FT!C68&lt;&gt;"",FT!C68,F68/$M$3*$M$4),"")</f>
        <v>26.790099999999999</v>
      </c>
      <c r="Y68" s="75">
        <f t="shared" si="19"/>
        <v>9.6062961682128574</v>
      </c>
    </row>
    <row r="69" spans="1:25" ht="16.5" customHeight="1">
      <c r="A69" s="50">
        <f t="shared" si="20"/>
        <v>67</v>
      </c>
      <c r="B69" s="50">
        <f t="shared" si="16"/>
        <v>1.3512612549019607</v>
      </c>
      <c r="C69" s="50">
        <f>IF(FH!$C$2&gt;0,FH!A69/FH!$C$2,0)</f>
        <v>0.2285238178624083</v>
      </c>
      <c r="D69" s="50">
        <f>IF(hist!$D$2&gt;0,hist!B69/hist!$D$2,0)</f>
        <v>0.37349309803946845</v>
      </c>
      <c r="E69" s="50">
        <f t="shared" si="17"/>
        <v>0.28907325977571968</v>
      </c>
      <c r="F69">
        <f t="shared" si="21"/>
        <v>67</v>
      </c>
      <c r="G69" s="50">
        <f>IF(FT!A69&lt;&gt;"",FT!A69*10,"")</f>
        <v>4.6423100000000002</v>
      </c>
      <c r="H69" s="50">
        <f>IF(FT!B69&lt;&gt;"",FT!B69*100,"")</f>
        <v>44.857500000000002</v>
      </c>
      <c r="I69" s="50">
        <f t="shared" si="18"/>
        <v>1</v>
      </c>
      <c r="J69" t="str">
        <f>IF(FT!B69&lt;&gt;"",FT!E69,"")</f>
        <v>0 [27.193791]</v>
      </c>
      <c r="K69">
        <f>IF(FT!B69&lt;&gt;"",IF(FT!C69&lt;&gt;"",FT!C69,F69/$M$3*$M$4),"")</f>
        <v>27.1938</v>
      </c>
      <c r="Y69" s="75">
        <f t="shared" si="19"/>
        <v>9.662754103021987</v>
      </c>
    </row>
    <row r="70" spans="1:25">
      <c r="A70" s="50">
        <f t="shared" si="20"/>
        <v>68</v>
      </c>
      <c r="B70" s="50">
        <f t="shared" si="16"/>
        <v>1.3714293333333332</v>
      </c>
      <c r="C70" s="50">
        <f>IF(FH!$C$2&gt;0,FH!A70/FH!$C$2,0)</f>
        <v>0</v>
      </c>
      <c r="D70" s="50">
        <f>IF(hist!$D$2&gt;0,hist!B70/hist!$D$2,0)</f>
        <v>0</v>
      </c>
      <c r="E70" s="50">
        <f t="shared" si="17"/>
        <v>0.31086291852867842</v>
      </c>
      <c r="F70">
        <f t="shared" si="21"/>
        <v>68</v>
      </c>
      <c r="G70" s="50">
        <f>IF(FT!A70&lt;&gt;"",FT!A70*10,"")</f>
        <v>4.6287400000000005</v>
      </c>
      <c r="H70" s="50">
        <f>IF(FT!B70&lt;&gt;"",FT!B70*100,"")</f>
        <v>44.965899999999998</v>
      </c>
      <c r="I70" s="50">
        <f t="shared" si="18"/>
        <v>1</v>
      </c>
      <c r="J70" t="str">
        <f>IF(FT!B70&lt;&gt;"",FT!E70,"")</f>
        <v>0 [27.585146]</v>
      </c>
      <c r="K70">
        <f>IF(FT!B70&lt;&gt;"",IF(FT!C70&lt;&gt;"",FT!C70,F70/$M$3*$M$4),"")</f>
        <v>27.585100000000001</v>
      </c>
      <c r="Y70" s="75">
        <f t="shared" si="19"/>
        <v>9.7145011385387807</v>
      </c>
    </row>
    <row r="71" spans="1:25">
      <c r="A71" s="50">
        <f t="shared" si="20"/>
        <v>69</v>
      </c>
      <c r="B71" s="50">
        <f t="shared" si="16"/>
        <v>1.3915974117647056</v>
      </c>
      <c r="C71" s="50">
        <f>IF(FH!$C$2&gt;0,FH!A71/FH!$C$2,0)</f>
        <v>0</v>
      </c>
      <c r="D71" s="50">
        <f>IF(hist!$D$2&gt;0,hist!B71/hist!$D$2,0)</f>
        <v>0</v>
      </c>
      <c r="E71" s="50">
        <f t="shared" si="17"/>
        <v>0.33352873427492413</v>
      </c>
      <c r="F71">
        <f t="shared" si="21"/>
        <v>69</v>
      </c>
      <c r="G71" s="50">
        <f>IF(FT!A71&lt;&gt;"",FT!A71*10,"")</f>
        <v>4.6202900000000007</v>
      </c>
      <c r="H71" s="50">
        <f>IF(FT!B71&lt;&gt;"",FT!B71*100,"")</f>
        <v>45.0809</v>
      </c>
      <c r="I71" s="50">
        <f t="shared" si="18"/>
        <v>1</v>
      </c>
      <c r="J71" t="str">
        <f>IF(FT!B71&lt;&gt;"",FT!E71,"")</f>
        <v>0 [28.009930]</v>
      </c>
      <c r="K71">
        <f>IF(FT!B71&lt;&gt;"",IF(FT!C71&lt;&gt;"",FT!C71,F71/$M$3*$M$4),"")</f>
        <v>28.009899999999998</v>
      </c>
      <c r="Y71" s="75">
        <f t="shared" si="19"/>
        <v>9.7571581004655545</v>
      </c>
    </row>
    <row r="72" spans="1:25">
      <c r="A72" s="50">
        <f t="shared" si="20"/>
        <v>70</v>
      </c>
      <c r="B72" s="50">
        <f t="shared" si="16"/>
        <v>1.4117654901960786</v>
      </c>
      <c r="C72" s="50">
        <f>IF(FH!$C$2&gt;0,FH!A72/FH!$C$2,0)</f>
        <v>0.27106438985262471</v>
      </c>
      <c r="D72" s="50">
        <f>IF(hist!$D$2&gt;0,hist!B72/hist!$D$2,0)</f>
        <v>0.36701878350296419</v>
      </c>
      <c r="E72" s="50">
        <f t="shared" si="17"/>
        <v>0.35702688907037211</v>
      </c>
      <c r="F72">
        <f t="shared" si="21"/>
        <v>70</v>
      </c>
      <c r="G72" s="50">
        <f>IF(FT!A72&lt;&gt;"",FT!A72*10,"")</f>
        <v>4.60806</v>
      </c>
      <c r="H72" s="50">
        <f>IF(FT!B72&lt;&gt;"",FT!B72*100,"")</f>
        <v>45.1661</v>
      </c>
      <c r="I72" s="50">
        <f t="shared" si="18"/>
        <v>1</v>
      </c>
      <c r="J72" t="str">
        <f>IF(FT!B72&lt;&gt;"",FT!E72,"")</f>
        <v>0 [28.413694]</v>
      </c>
      <c r="K72">
        <f>IF(FT!B72&lt;&gt;"",IF(FT!C72&lt;&gt;"",FT!C72,F72/$M$3*$M$4),"")</f>
        <v>28.413699999999999</v>
      </c>
      <c r="Y72" s="75">
        <f t="shared" si="19"/>
        <v>9.8015433826816487</v>
      </c>
    </row>
    <row r="73" spans="1:25">
      <c r="A73" s="50">
        <f t="shared" si="20"/>
        <v>71</v>
      </c>
      <c r="B73" s="50">
        <f t="shared" si="16"/>
        <v>1.431933568627451</v>
      </c>
      <c r="C73" s="50">
        <f>IF(FH!$C$2&gt;0,FH!A73/FH!$C$2,0)</f>
        <v>0</v>
      </c>
      <c r="D73" s="50">
        <f>IF(hist!$D$2&gt;0,hist!B73/hist!$D$2,0)</f>
        <v>0</v>
      </c>
      <c r="E73" s="50">
        <f t="shared" si="17"/>
        <v>0.38130450049037978</v>
      </c>
      <c r="F73">
        <f t="shared" si="21"/>
        <v>71</v>
      </c>
      <c r="G73" s="50">
        <f>IF(FT!A73&lt;&gt;"",FT!A73*10,"")</f>
        <v>4.5991300000000006</v>
      </c>
      <c r="H73" s="50">
        <f>IF(FT!B73&lt;&gt;"",FT!B73*100,"")</f>
        <v>45.3249</v>
      </c>
      <c r="I73" s="50">
        <f t="shared" si="18"/>
        <v>1</v>
      </c>
      <c r="J73" t="str">
        <f>IF(FT!B73&lt;&gt;"",FT!E73,"")</f>
        <v>0 [28.858894]</v>
      </c>
      <c r="K73">
        <f>IF(FT!B73&lt;&gt;"",IF(FT!C73&lt;&gt;"",FT!C73,F73/$M$3*$M$4),"")</f>
        <v>28.858899999999998</v>
      </c>
      <c r="Y73" s="75">
        <f t="shared" si="19"/>
        <v>9.855103030355739</v>
      </c>
    </row>
    <row r="74" spans="1:25">
      <c r="A74" s="50">
        <f t="shared" si="20"/>
        <v>72</v>
      </c>
      <c r="B74" s="50">
        <f t="shared" si="16"/>
        <v>1.4521016470588235</v>
      </c>
      <c r="C74" s="50">
        <f>IF(FH!$C$2&gt;0,FH!A74/FH!$C$2,0)</f>
        <v>0</v>
      </c>
      <c r="D74" s="50">
        <f>IF(hist!$D$2&gt;0,hist!B74/hist!$D$2,0)</f>
        <v>0</v>
      </c>
      <c r="E74" s="50">
        <f t="shared" si="17"/>
        <v>0.4062994849840264</v>
      </c>
      <c r="F74">
        <f t="shared" si="21"/>
        <v>72</v>
      </c>
      <c r="G74" s="50">
        <f>IF(FT!A74&lt;&gt;"",FT!A74*10,"")</f>
        <v>4.5918099999999997</v>
      </c>
      <c r="H74" s="50">
        <f>IF(FT!B74&lt;&gt;"",FT!B74*100,"")</f>
        <v>45.459200000000003</v>
      </c>
      <c r="I74" s="50">
        <f t="shared" si="18"/>
        <v>1</v>
      </c>
      <c r="J74" t="str">
        <f>IF(FT!B74&lt;&gt;"",FT!E74,"")</f>
        <v>0 [29.239016]</v>
      </c>
      <c r="K74">
        <f>IF(FT!B74&lt;&gt;"",IF(FT!C74&lt;&gt;"",FT!C74,F74/$M$3*$M$4),"")</f>
        <v>29.239000000000001</v>
      </c>
      <c r="Y74" s="75">
        <f t="shared" si="19"/>
        <v>9.900061195911853</v>
      </c>
    </row>
    <row r="75" spans="1:25">
      <c r="A75" s="50">
        <f t="shared" si="20"/>
        <v>73</v>
      </c>
      <c r="B75" s="50">
        <f t="shared" si="16"/>
        <v>1.472269725490196</v>
      </c>
      <c r="C75" s="50">
        <f>IF(FH!$C$2&gt;0,FH!A75/FH!$C$2,0)</f>
        <v>0.29707169930690103</v>
      </c>
      <c r="D75" s="50">
        <f>IF(hist!$D$2&gt;0,hist!B75/hist!$D$2,0)</f>
        <v>0.36100214421033811</v>
      </c>
      <c r="E75" s="50">
        <f t="shared" si="17"/>
        <v>0.43194052073770101</v>
      </c>
      <c r="F75">
        <f t="shared" si="21"/>
        <v>73</v>
      </c>
      <c r="G75" s="50">
        <f>IF(FT!A75&lt;&gt;"",FT!A75*10,"")</f>
        <v>4.5832199999999998</v>
      </c>
      <c r="H75" s="50">
        <f>IF(FT!B75&lt;&gt;"",FT!B75*100,"")</f>
        <v>45.568899999999999</v>
      </c>
      <c r="I75" s="50">
        <f t="shared" si="18"/>
        <v>1</v>
      </c>
      <c r="J75" t="str">
        <f>IF(FT!B75&lt;&gt;"",FT!E75,"")</f>
        <v>0 [29.634926]</v>
      </c>
      <c r="K75">
        <f>IF(FT!B75&lt;&gt;"",IF(FT!C75&lt;&gt;"",FT!C75,F75/$M$3*$M$4),"")</f>
        <v>29.634899999999998</v>
      </c>
      <c r="Y75" s="75">
        <f t="shared" si="19"/>
        <v>9.942551306723221</v>
      </c>
    </row>
    <row r="76" spans="1:25">
      <c r="A76" s="50">
        <f t="shared" si="20"/>
        <v>74</v>
      </c>
      <c r="B76" s="50">
        <f t="shared" si="16"/>
        <v>1.4924378039215687</v>
      </c>
      <c r="C76" s="50">
        <f>IF(FH!$C$2&gt;0,FH!A76/FH!$C$2,0)</f>
        <v>0</v>
      </c>
      <c r="D76" s="50">
        <f>IF(hist!$D$2&gt;0,hist!B76/hist!$D$2,0)</f>
        <v>0</v>
      </c>
      <c r="E76" s="50">
        <f t="shared" si="17"/>
        <v>0.45814711733377472</v>
      </c>
      <c r="F76">
        <f t="shared" si="21"/>
        <v>74</v>
      </c>
      <c r="G76" s="50">
        <f>IF(FT!A76&lt;&gt;"",FT!A76*10,"")</f>
        <v>4.5766900000000001</v>
      </c>
      <c r="H76" s="50">
        <f>IF(FT!B76&lt;&gt;"",FT!B76*100,"")</f>
        <v>45.632099999999994</v>
      </c>
      <c r="I76" s="50">
        <f t="shared" si="18"/>
        <v>1</v>
      </c>
      <c r="J76" t="str">
        <f>IF(FT!B76&lt;&gt;"",FT!E76,"")</f>
        <v>0 [30.041347]</v>
      </c>
      <c r="K76">
        <f>IF(FT!B76&lt;&gt;"",IF(FT!C76&lt;&gt;"",FT!C76,F76/$M$3*$M$4),"")</f>
        <v>30.0413</v>
      </c>
      <c r="Y76" s="75">
        <f t="shared" si="19"/>
        <v>9.9705463992536068</v>
      </c>
    </row>
    <row r="77" spans="1:25">
      <c r="A77" s="50">
        <f t="shared" si="20"/>
        <v>75</v>
      </c>
      <c r="B77" s="50">
        <f t="shared" si="16"/>
        <v>1.5126058823529411</v>
      </c>
      <c r="C77" s="50">
        <f>IF(FH!$C$2&gt;0,FH!A77/FH!$C$2,0)</f>
        <v>0.30722754771763139</v>
      </c>
      <c r="D77" s="50">
        <f>IF(hist!$D$2&gt;0,hist!B77/hist!$D$2,0)</f>
        <v>0.35004366817738947</v>
      </c>
      <c r="E77" s="50">
        <f t="shared" si="17"/>
        <v>0.48482979820884536</v>
      </c>
      <c r="F77">
        <f t="shared" si="21"/>
        <v>75</v>
      </c>
      <c r="G77" s="50">
        <f>IF(FT!A77&lt;&gt;"",FT!A77*10,"")</f>
        <v>4.57233</v>
      </c>
      <c r="H77" s="50">
        <f>IF(FT!B77&lt;&gt;"",FT!B77*100,"")</f>
        <v>45.686500000000002</v>
      </c>
      <c r="I77" s="50">
        <f t="shared" si="18"/>
        <v>1</v>
      </c>
      <c r="J77" t="str">
        <f>IF(FT!B77&lt;&gt;"",FT!E77,"")</f>
        <v>0 [30.506528]</v>
      </c>
      <c r="K77">
        <f>IF(FT!B77&lt;&gt;"",IF(FT!C77&lt;&gt;"",FT!C77,F77/$M$3*$M$4),"")</f>
        <v>30.506499999999999</v>
      </c>
      <c r="Y77" s="75">
        <f t="shared" si="19"/>
        <v>9.9919515870464295</v>
      </c>
    </row>
    <row r="78" spans="1:25" ht="16.5" customHeight="1">
      <c r="A78" s="50">
        <f t="shared" si="20"/>
        <v>76</v>
      </c>
      <c r="B78" s="50">
        <f t="shared" si="16"/>
        <v>1.5327739607843136</v>
      </c>
      <c r="C78" s="50">
        <f>IF(FH!$C$2&gt;0,FH!A78/FH!$C$2,0)</f>
        <v>0</v>
      </c>
      <c r="D78" s="50">
        <f>IF(hist!$D$2&gt;0,hist!B78/hist!$D$2,0)</f>
        <v>0</v>
      </c>
      <c r="E78" s="50">
        <f t="shared" si="17"/>
        <v>0.51189040043748579</v>
      </c>
      <c r="F78">
        <f t="shared" si="21"/>
        <v>76</v>
      </c>
      <c r="G78" s="50">
        <f>IF(FT!A78&lt;&gt;"",FT!A78*10,"")</f>
        <v>4.5689799999999998</v>
      </c>
      <c r="H78" s="50">
        <f>IF(FT!B78&lt;&gt;"",FT!B78*100,"")</f>
        <v>45.717500000000001</v>
      </c>
      <c r="I78" s="50">
        <f t="shared" si="18"/>
        <v>1</v>
      </c>
      <c r="J78" t="str">
        <f>IF(FT!B78&lt;&gt;"",FT!E78,"")</f>
        <v>0 [30.853071]</v>
      </c>
      <c r="K78">
        <f>IF(FT!B78&lt;&gt;"",IF(FT!C78&lt;&gt;"",FT!C78,F78/$M$3*$M$4),"")</f>
        <v>30.853100000000001</v>
      </c>
      <c r="Y78" s="75">
        <f t="shared" si="19"/>
        <v>10.006062622292065</v>
      </c>
    </row>
    <row r="79" spans="1:25" ht="16.5" customHeight="1">
      <c r="A79" s="50">
        <f t="shared" si="20"/>
        <v>77</v>
      </c>
      <c r="B79" s="50">
        <f t="shared" si="16"/>
        <v>1.5529420392156861</v>
      </c>
      <c r="C79" s="50">
        <f>IF(FH!$C$2&gt;0,FH!A79/FH!$C$2,0)</f>
        <v>0</v>
      </c>
      <c r="D79" s="50">
        <f>IF(hist!$D$2&gt;0,hist!B79/hist!$D$2,0)</f>
        <v>0</v>
      </c>
      <c r="E79" s="50">
        <f t="shared" si="17"/>
        <v>0.53922249471027794</v>
      </c>
      <c r="F79">
        <f t="shared" si="21"/>
        <v>77</v>
      </c>
      <c r="G79" s="50">
        <f>IF(FT!A79&lt;&gt;"",FT!A79*10,"")</f>
        <v>4.5639900000000004</v>
      </c>
      <c r="H79" s="50">
        <f>IF(FT!B79&lt;&gt;"",FT!B79*100,"")</f>
        <v>45.749600000000001</v>
      </c>
      <c r="I79" s="50">
        <f t="shared" si="18"/>
        <v>1</v>
      </c>
      <c r="J79" t="str">
        <f>IF(FT!B79&lt;&gt;"",FT!E79,"")</f>
        <v>0 [31.251686]</v>
      </c>
      <c r="K79">
        <f>IF(FT!B79&lt;&gt;"",IF(FT!C79&lt;&gt;"",FT!C79,F79/$M$3*$M$4),"")</f>
        <v>31.2517</v>
      </c>
      <c r="Y79" s="75">
        <f t="shared" si="19"/>
        <v>10.024035986056059</v>
      </c>
    </row>
    <row r="80" spans="1:25" ht="16.5" customHeight="1">
      <c r="A80" s="50">
        <f t="shared" si="20"/>
        <v>78</v>
      </c>
      <c r="B80" s="50">
        <f t="shared" si="16"/>
        <v>1.5731101176470588</v>
      </c>
      <c r="C80" s="50">
        <f>IF(FH!$C$2&gt;0,FH!A80/FH!$C$2,0)</f>
        <v>0.35179262389073102</v>
      </c>
      <c r="D80" s="50">
        <f>IF(hist!$D$2&gt;0,hist!B80/hist!$D$2,0)</f>
        <v>0.3366660368322254</v>
      </c>
      <c r="E80" s="50">
        <f t="shared" si="17"/>
        <v>0.56671192656333635</v>
      </c>
      <c r="F80">
        <f t="shared" si="21"/>
        <v>78</v>
      </c>
      <c r="G80" s="50">
        <f>IF(FT!A80&lt;&gt;"",FT!A80*10,"")</f>
        <v>4.5576699999999999</v>
      </c>
      <c r="H80" s="50">
        <f>IF(FT!B80&lt;&gt;"",FT!B80*100,"")</f>
        <v>45.768599999999999</v>
      </c>
      <c r="I80" s="50">
        <f t="shared" si="18"/>
        <v>1</v>
      </c>
      <c r="J80" t="str">
        <f>IF(FT!B80&lt;&gt;"",FT!E80,"")</f>
        <v>0 [31.664099]</v>
      </c>
      <c r="K80">
        <f>IF(FT!B80&lt;&gt;"",IF(FT!C80&lt;&gt;"",FT!C80,F80/$M$3*$M$4),"")</f>
        <v>31.664100000000001</v>
      </c>
      <c r="Y80" s="75">
        <f t="shared" si="19"/>
        <v>10.042104847433009</v>
      </c>
    </row>
    <row r="81" spans="1:25" ht="16.5" customHeight="1">
      <c r="A81" s="50">
        <f t="shared" si="20"/>
        <v>79</v>
      </c>
      <c r="B81" s="50">
        <f t="shared" si="16"/>
        <v>1.5932781960784312</v>
      </c>
      <c r="C81" s="50">
        <f>IF(FH!$C$2&gt;0,FH!A81/FH!$C$2,0)</f>
        <v>0</v>
      </c>
      <c r="D81" s="50">
        <f>IF(hist!$D$2&gt;0,hist!B81/hist!$D$2,0)</f>
        <v>0</v>
      </c>
      <c r="E81" s="50">
        <f t="shared" si="17"/>
        <v>0.59423747797967419</v>
      </c>
      <c r="F81">
        <f t="shared" si="21"/>
        <v>79</v>
      </c>
      <c r="G81" s="50">
        <f>IF(FT!A81&lt;&gt;"",FT!A81*10,"")</f>
        <v>4.5516000000000005</v>
      </c>
      <c r="H81" s="50">
        <f>IF(FT!B81&lt;&gt;"",FT!B81*100,"")</f>
        <v>45.756599999999999</v>
      </c>
      <c r="I81" s="50">
        <f t="shared" si="18"/>
        <v>1</v>
      </c>
      <c r="J81" t="str">
        <f>IF(FT!B81&lt;&gt;"",FT!E81,"")</f>
        <v>0 [32.068488]</v>
      </c>
      <c r="K81">
        <f>IF(FT!B81&lt;&gt;"",IF(FT!C81&lt;&gt;"",FT!C81,F81/$M$3*$M$4),"")</f>
        <v>32.0685</v>
      </c>
      <c r="Y81" s="75">
        <f t="shared" si="19"/>
        <v>10.052860532559977</v>
      </c>
    </row>
    <row r="82" spans="1:25" ht="16.5" customHeight="1">
      <c r="A82" s="50">
        <f t="shared" si="20"/>
        <v>80</v>
      </c>
      <c r="B82" s="50">
        <f t="shared" si="16"/>
        <v>1.6134462745098039</v>
      </c>
      <c r="C82" s="50">
        <f>IF(FH!$C$2&gt;0,FH!A82/FH!$C$2,0)</f>
        <v>0.36624376521626156</v>
      </c>
      <c r="D82" s="50">
        <f>IF(hist!$D$2&gt;0,hist!B82/hist!$D$2,0)</f>
        <v>0.32238294034765125</v>
      </c>
      <c r="E82" s="50">
        <f t="shared" si="17"/>
        <v>0.62167164645454853</v>
      </c>
      <c r="F82">
        <f t="shared" si="21"/>
        <v>80</v>
      </c>
      <c r="G82" s="50">
        <f>IF(FT!A82&lt;&gt;"",FT!A82*10,"")</f>
        <v>4.5476200000000002</v>
      </c>
      <c r="H82" s="50">
        <f>IF(FT!B82&lt;&gt;"",FT!B82*100,"")</f>
        <v>45.683099999999996</v>
      </c>
      <c r="I82" s="50">
        <f t="shared" si="18"/>
        <v>1</v>
      </c>
      <c r="J82" t="str">
        <f>IF(FT!B82&lt;&gt;"",FT!E82,"")</f>
        <v>0 [32.467152]</v>
      </c>
      <c r="K82">
        <f>IF(FT!B82&lt;&gt;"",IF(FT!C82&lt;&gt;"",FT!C82,F82/$M$3*$M$4),"")</f>
        <v>32.467199999999998</v>
      </c>
      <c r="Y82" s="75">
        <f t="shared" si="19"/>
        <v>10.045496325550506</v>
      </c>
    </row>
    <row r="83" spans="1:25" ht="16.5" customHeight="1">
      <c r="A83" s="50">
        <f t="shared" si="20"/>
        <v>81</v>
      </c>
      <c r="B83" s="50">
        <f t="shared" si="16"/>
        <v>1.6336143529411764</v>
      </c>
      <c r="C83" s="50">
        <f>IF(FH!$C$2&gt;0,FH!A83/FH!$C$2,0)</f>
        <v>0</v>
      </c>
      <c r="D83" s="50">
        <f>IF(hist!$D$2&gt;0,hist!B83/hist!$D$2,0)</f>
        <v>0</v>
      </c>
      <c r="E83" s="50">
        <f t="shared" si="17"/>
        <v>0.64888153653516401</v>
      </c>
      <c r="F83">
        <f t="shared" si="21"/>
        <v>81</v>
      </c>
      <c r="G83" s="50">
        <f>IF(FT!A83&lt;&gt;"",FT!A83*10,"")</f>
        <v>4.5432299999999994</v>
      </c>
      <c r="H83" s="50">
        <f>IF(FT!B83&lt;&gt;"",FT!B83*100,"")</f>
        <v>45.584699999999998</v>
      </c>
      <c r="I83" s="50">
        <f t="shared" si="18"/>
        <v>1</v>
      </c>
      <c r="J83" t="str">
        <f>IF(FT!B83&lt;&gt;"",FT!E83,"")</f>
        <v>0 [32.870342]</v>
      </c>
      <c r="K83">
        <f>IF(FT!B83&lt;&gt;"",IF(FT!C83&lt;&gt;"",FT!C83,F83/$M$3*$M$4),"")</f>
        <v>32.8703</v>
      </c>
      <c r="Y83" s="75">
        <f t="shared" si="19"/>
        <v>10.033544416637504</v>
      </c>
    </row>
    <row r="84" spans="1:25" ht="16.5" customHeight="1">
      <c r="A84" s="50">
        <f t="shared" si="20"/>
        <v>82</v>
      </c>
      <c r="B84" s="50">
        <f t="shared" si="16"/>
        <v>1.6537824313725491</v>
      </c>
      <c r="C84" s="50">
        <f>IF(FH!$C$2&gt;0,FH!A84/FH!$C$2,0)</f>
        <v>0</v>
      </c>
      <c r="D84" s="50">
        <f>IF(hist!$D$2&gt;0,hist!B84/hist!$D$2,0)</f>
        <v>0</v>
      </c>
      <c r="E84" s="50">
        <f t="shared" si="17"/>
        <v>0.67572985675105546</v>
      </c>
      <c r="F84">
        <f t="shared" si="21"/>
        <v>82</v>
      </c>
      <c r="G84" s="50">
        <f>IF(FT!A84&lt;&gt;"",FT!A84*10,"")</f>
        <v>4.5381999999999998</v>
      </c>
      <c r="H84" s="50">
        <f>IF(FT!B84&lt;&gt;"",FT!B84*100,"")</f>
        <v>45.511499999999998</v>
      </c>
      <c r="I84" s="50">
        <f t="shared" si="18"/>
        <v>1</v>
      </c>
      <c r="J84" t="str">
        <f>IF(FT!B84&lt;&gt;"",FT!E84,"")</f>
        <v>0 [33.270184]</v>
      </c>
      <c r="K84">
        <f>IF(FT!B84&lt;&gt;"",IF(FT!C84&lt;&gt;"",FT!C84,F84/$M$3*$M$4),"")</f>
        <v>33.270200000000003</v>
      </c>
      <c r="Y84" s="75">
        <f t="shared" si="19"/>
        <v>10.028535542726191</v>
      </c>
    </row>
    <row r="85" spans="1:25" ht="16.5" customHeight="1">
      <c r="A85" s="50">
        <f t="shared" si="20"/>
        <v>83</v>
      </c>
      <c r="B85" s="50">
        <f t="shared" si="16"/>
        <v>1.6739505098039216</v>
      </c>
      <c r="C85" s="50">
        <f>IF(FH!$C$2&gt;0,FH!A85/FH!$C$2,0)</f>
        <v>0.40043438719772245</v>
      </c>
      <c r="D85" s="50">
        <f>IF(hist!$D$2&gt;0,hist!B85/hist!$D$2,0)</f>
        <v>0.3088721571833255</v>
      </c>
      <c r="E85" s="50">
        <f t="shared" si="17"/>
        <v>0.70207601278855236</v>
      </c>
      <c r="F85">
        <f t="shared" si="21"/>
        <v>83</v>
      </c>
      <c r="G85" s="50">
        <f>IF(FT!A85&lt;&gt;"",FT!A85*10,"")</f>
        <v>4.5329699999999997</v>
      </c>
      <c r="H85" s="50">
        <f>IF(FT!B85&lt;&gt;"",FT!B85*100,"")</f>
        <v>45.427299999999995</v>
      </c>
      <c r="I85" s="50">
        <f t="shared" si="18"/>
        <v>1</v>
      </c>
      <c r="J85" t="str">
        <f>IF(FT!B85&lt;&gt;"",FT!E85,"")</f>
        <v>0 [33.688610]</v>
      </c>
      <c r="K85">
        <f>IF(FT!B85&lt;&gt;"",IF(FT!C85&lt;&gt;"",FT!C85,F85/$M$3*$M$4),"")</f>
        <v>33.688600000000001</v>
      </c>
      <c r="Y85" s="75">
        <f t="shared" si="19"/>
        <v>10.021531137422043</v>
      </c>
    </row>
    <row r="86" spans="1:25" ht="16.5" customHeight="1">
      <c r="A86" s="50">
        <f t="shared" si="20"/>
        <v>84</v>
      </c>
      <c r="B86" s="50">
        <f t="shared" si="16"/>
        <v>1.694118588235294</v>
      </c>
      <c r="C86" s="50">
        <f>IF(FH!$C$2&gt;0,FH!A86/FH!$C$2,0)</f>
        <v>0</v>
      </c>
      <c r="D86" s="50">
        <f>IF(hist!$D$2&gt;0,hist!B86/hist!$D$2,0)</f>
        <v>0</v>
      </c>
      <c r="E86" s="50">
        <f t="shared" si="17"/>
        <v>0.72777728577599043</v>
      </c>
      <c r="F86">
        <f t="shared" si="21"/>
        <v>84</v>
      </c>
      <c r="G86" s="50">
        <f>IF(FT!A86&lt;&gt;"",FT!A86*10,"")</f>
        <v>4.5273500000000002</v>
      </c>
      <c r="H86" s="50">
        <f>IF(FT!B86&lt;&gt;"",FT!B86*100,"")</f>
        <v>45.329300000000003</v>
      </c>
      <c r="I86" s="50">
        <f t="shared" si="18"/>
        <v>1</v>
      </c>
      <c r="J86" t="str">
        <f>IF(FT!B86&lt;&gt;"",FT!E86,"")</f>
        <v>0 [34.084313]</v>
      </c>
      <c r="K86">
        <f>IF(FT!B86&lt;&gt;"",IF(FT!C86&lt;&gt;"",FT!C86,F86/$M$3*$M$4),"")</f>
        <v>34.084299999999999</v>
      </c>
      <c r="Y86" s="75">
        <f t="shared" si="19"/>
        <v>10.012325090836804</v>
      </c>
    </row>
    <row r="87" spans="1:25" ht="16.5" customHeight="1">
      <c r="A87" s="50">
        <f t="shared" si="20"/>
        <v>85</v>
      </c>
      <c r="B87" s="50">
        <f t="shared" si="16"/>
        <v>1.7142866666666665</v>
      </c>
      <c r="C87" s="50">
        <f>IF(FH!$C$2&gt;0,FH!A87/FH!$C$2,0)</f>
        <v>0</v>
      </c>
      <c r="D87" s="50">
        <f>IF(hist!$D$2&gt;0,hist!B87/hist!$D$2,0)</f>
        <v>0</v>
      </c>
      <c r="E87" s="50">
        <f t="shared" si="17"/>
        <v>0.7526900826808709</v>
      </c>
      <c r="F87">
        <f t="shared" si="21"/>
        <v>85</v>
      </c>
      <c r="G87" s="50">
        <f>IF(FT!A87&lt;&gt;"",FT!A87*10,"")</f>
        <v>4.5208500000000003</v>
      </c>
      <c r="H87" s="50">
        <f>IF(FT!B87&lt;&gt;"",FT!B87*100,"")</f>
        <v>45.268099999999997</v>
      </c>
      <c r="I87" s="50">
        <f t="shared" si="18"/>
        <v>1</v>
      </c>
      <c r="J87" t="str">
        <f>IF(FT!B87&lt;&gt;"",FT!E87,"")</f>
        <v>0 [34.499940]</v>
      </c>
      <c r="K87">
        <f>IF(FT!B87&lt;&gt;"",IF(FT!C87&lt;&gt;"",FT!C87,F87/$M$3*$M$4),"")</f>
        <v>34.499899999999997</v>
      </c>
      <c r="Y87" s="75">
        <f t="shared" si="19"/>
        <v>10.013183361535994</v>
      </c>
    </row>
    <row r="88" spans="1:25" ht="16.5" customHeight="1">
      <c r="A88" s="50">
        <f t="shared" si="20"/>
        <v>86</v>
      </c>
      <c r="B88" s="50">
        <f t="shared" si="16"/>
        <v>1.7344547450980392</v>
      </c>
      <c r="C88" s="50">
        <f>IF(FH!$C$2&gt;0,FH!A88/FH!$C$2,0)</f>
        <v>0.42114262473804026</v>
      </c>
      <c r="D88" s="50">
        <f>IF(hist!$D$2&gt;0,hist!B88/hist!$D$2,0)</f>
        <v>0.29098064761314019</v>
      </c>
      <c r="E88" s="50">
        <f t="shared" si="17"/>
        <v>0.77667124412044808</v>
      </c>
      <c r="F88">
        <f t="shared" si="21"/>
        <v>86</v>
      </c>
      <c r="G88" s="50">
        <f>IF(FT!A88&lt;&gt;"",FT!A88*10,"")</f>
        <v>4.5144200000000003</v>
      </c>
      <c r="H88" s="50">
        <f>IF(FT!B88&lt;&gt;"",FT!B88*100,"")</f>
        <v>45.2042</v>
      </c>
      <c r="I88" s="50">
        <f t="shared" si="18"/>
        <v>1</v>
      </c>
      <c r="J88" t="str">
        <f>IF(FT!B88&lt;&gt;"",FT!E88,"")</f>
        <v>0 [34.906985]</v>
      </c>
      <c r="K88">
        <f>IF(FT!B88&lt;&gt;"",IF(FT!C88&lt;&gt;"",FT!C88,F88/$M$3*$M$4),"")</f>
        <v>34.906999999999996</v>
      </c>
      <c r="Y88" s="75">
        <f t="shared" si="19"/>
        <v>10.013290743882935</v>
      </c>
    </row>
    <row r="89" spans="1:25" ht="16.5" customHeight="1">
      <c r="A89" s="50">
        <f t="shared" si="20"/>
        <v>87</v>
      </c>
      <c r="B89" s="50">
        <f t="shared" si="16"/>
        <v>1.7546228235294117</v>
      </c>
      <c r="C89" s="50">
        <f>IF(FH!$C$2&gt;0,FH!A89/FH!$C$2,0)</f>
        <v>0</v>
      </c>
      <c r="D89" s="50">
        <f>IF(hist!$D$2&gt;0,hist!B89/hist!$D$2,0)</f>
        <v>0</v>
      </c>
      <c r="E89" s="50">
        <f t="shared" si="17"/>
        <v>0.79957939339547857</v>
      </c>
      <c r="F89">
        <f t="shared" si="21"/>
        <v>87</v>
      </c>
      <c r="G89" s="50">
        <f>IF(FT!A89&lt;&gt;"",FT!A89*10,"")</f>
        <v>4.50345</v>
      </c>
      <c r="H89" s="50">
        <f>IF(FT!B89&lt;&gt;"",FT!B89*100,"")</f>
        <v>45.2958</v>
      </c>
      <c r="I89" s="50">
        <f t="shared" si="18"/>
        <v>1</v>
      </c>
      <c r="J89" t="str">
        <f>IF(FT!B89&lt;&gt;"",FT!E89,"")</f>
        <v>0 [35.335839]</v>
      </c>
      <c r="K89">
        <f>IF(FT!B89&lt;&gt;"",IF(FT!C89&lt;&gt;"",FT!C89,F89/$M$3*$M$4),"")</f>
        <v>35.335799999999999</v>
      </c>
      <c r="Y89" s="75">
        <f t="shared" si="19"/>
        <v>10.058022182993039</v>
      </c>
    </row>
    <row r="90" spans="1:25" ht="16.5" customHeight="1">
      <c r="A90" s="50">
        <f t="shared" si="20"/>
        <v>88</v>
      </c>
      <c r="B90" s="50">
        <f t="shared" si="16"/>
        <v>1.7747909019607842</v>
      </c>
      <c r="C90" s="50">
        <f>IF(FH!$C$2&gt;0,FH!A90/FH!$C$2,0)</f>
        <v>0.43964333930215616</v>
      </c>
      <c r="D90" s="50">
        <f>IF(hist!$D$2&gt;0,hist!B90/hist!$D$2,0)</f>
        <v>0.27302971672250859</v>
      </c>
      <c r="E90" s="50">
        <f t="shared" si="17"/>
        <v>0.82127630931227968</v>
      </c>
      <c r="F90">
        <f t="shared" si="21"/>
        <v>88</v>
      </c>
      <c r="G90" s="50">
        <f>IF(FT!A90&lt;&gt;"",FT!A90*10,"")</f>
        <v>4.4901600000000004</v>
      </c>
      <c r="H90" s="50">
        <f>IF(FT!B90&lt;&gt;"",FT!B90*100,"")</f>
        <v>45.4236</v>
      </c>
      <c r="I90" s="50">
        <f t="shared" si="18"/>
        <v>1</v>
      </c>
      <c r="J90" t="str">
        <f>IF(FT!B90&lt;&gt;"",FT!E90,"")</f>
        <v>0 [35.724526]</v>
      </c>
      <c r="K90">
        <f>IF(FT!B90&lt;&gt;"",IF(FT!C90&lt;&gt;"",FT!C90,F90/$M$3*$M$4),"")</f>
        <v>35.724499999999999</v>
      </c>
      <c r="Y90" s="75">
        <f t="shared" si="19"/>
        <v>10.116254209204126</v>
      </c>
    </row>
    <row r="91" spans="1:25" ht="16.5" customHeight="1">
      <c r="A91" s="50">
        <f t="shared" si="20"/>
        <v>89</v>
      </c>
      <c r="B91" s="50">
        <f t="shared" si="16"/>
        <v>1.7949589803921566</v>
      </c>
      <c r="C91" s="50">
        <f>IF(FH!$C$2&gt;0,FH!A91/FH!$C$2,0)</f>
        <v>0</v>
      </c>
      <c r="D91" s="50">
        <f>IF(hist!$D$2&gt;0,hist!B91/hist!$D$2,0)</f>
        <v>0</v>
      </c>
      <c r="E91" s="50">
        <f t="shared" si="17"/>
        <v>0.84162830439557335</v>
      </c>
      <c r="F91">
        <f t="shared" si="21"/>
        <v>89</v>
      </c>
      <c r="G91" s="50">
        <f>IF(FT!A91&lt;&gt;"",FT!A91*10,"")</f>
        <v>4.4781500000000003</v>
      </c>
      <c r="H91" s="50">
        <f>IF(FT!B91&lt;&gt;"",FT!B91*100,"")</f>
        <v>45.643299999999996</v>
      </c>
      <c r="I91" s="50">
        <f t="shared" si="18"/>
        <v>1</v>
      </c>
      <c r="J91" t="str">
        <f>IF(FT!B91&lt;&gt;"",FT!E91,"")</f>
        <v>0 [36.141893]</v>
      </c>
      <c r="K91">
        <f>IF(FT!B91&lt;&gt;"",IF(FT!C91&lt;&gt;"",FT!C91,F91/$M$3*$M$4),"")</f>
        <v>36.1419</v>
      </c>
      <c r="Y91" s="75">
        <f t="shared" si="19"/>
        <v>10.192445541127473</v>
      </c>
    </row>
    <row r="92" spans="1:25" ht="16.5" customHeight="1">
      <c r="A92" s="50">
        <f t="shared" si="20"/>
        <v>90</v>
      </c>
      <c r="B92" s="50">
        <f t="shared" si="16"/>
        <v>1.8151270588235295</v>
      </c>
      <c r="C92" s="50">
        <f>IF(FH!$C$2&gt;0,FH!A92/FH!$C$2,0)</f>
        <v>0</v>
      </c>
      <c r="D92" s="50">
        <f>IF(hist!$D$2&gt;0,hist!B92/hist!$D$2,0)</f>
        <v>0</v>
      </c>
      <c r="E92" s="50">
        <f t="shared" si="17"/>
        <v>0.86050758944331751</v>
      </c>
      <c r="F92">
        <f t="shared" si="21"/>
        <v>90</v>
      </c>
      <c r="G92" s="50">
        <f>IF(FT!A92&lt;&gt;"",FT!A92*10,"")</f>
        <v>4.4709199999999996</v>
      </c>
      <c r="H92" s="50">
        <f>IF(FT!B92&lt;&gt;"",FT!B92*100,"")</f>
        <v>45.840499999999999</v>
      </c>
      <c r="I92" s="50">
        <f t="shared" si="18"/>
        <v>1</v>
      </c>
      <c r="J92" t="str">
        <f>IF(FT!B92&lt;&gt;"",FT!E92,"")</f>
        <v>0 [36.525592]</v>
      </c>
      <c r="K92">
        <f>IF(FT!B92&lt;&gt;"",IF(FT!C92&lt;&gt;"",FT!C92,F92/$M$3*$M$4),"")</f>
        <v>36.525599999999997</v>
      </c>
      <c r="Y92" s="75">
        <f t="shared" si="19"/>
        <v>10.253035169495318</v>
      </c>
    </row>
    <row r="93" spans="1:25" ht="16.5" customHeight="1">
      <c r="A93" s="50">
        <f t="shared" si="20"/>
        <v>91</v>
      </c>
      <c r="B93" s="50">
        <f t="shared" si="16"/>
        <v>1.835295137254902</v>
      </c>
      <c r="C93" s="50">
        <f>IF(FH!$C$2&gt;0,FH!A93/FH!$C$2,0)</f>
        <v>0.44143794024775324</v>
      </c>
      <c r="D93" s="50">
        <f>IF(hist!$D$2&gt;0,hist!B93/hist!$D$2,0)</f>
        <v>0.25372230243271143</v>
      </c>
      <c r="E93" s="50">
        <f t="shared" si="17"/>
        <v>0.87779360505794557</v>
      </c>
      <c r="F93">
        <f t="shared" si="21"/>
        <v>91</v>
      </c>
      <c r="G93" s="50">
        <f>IF(FT!A93&lt;&gt;"",FT!A93*10,"")</f>
        <v>4.4699</v>
      </c>
      <c r="H93" s="50">
        <f>IF(FT!B93&lt;&gt;"",FT!B93*100,"")</f>
        <v>45.9955</v>
      </c>
      <c r="I93" s="50">
        <f t="shared" si="18"/>
        <v>1</v>
      </c>
      <c r="J93" t="str">
        <f>IF(FT!B93&lt;&gt;"",FT!E93,"")</f>
        <v>0 [36.934543]</v>
      </c>
      <c r="K93">
        <f>IF(FT!B93&lt;&gt;"",IF(FT!C93&lt;&gt;"",FT!C93,F93/$M$3*$M$4),"")</f>
        <v>36.9345</v>
      </c>
      <c r="Y93" s="75">
        <f t="shared" si="19"/>
        <v>10.290051231571177</v>
      </c>
    </row>
    <row r="94" spans="1:25" ht="16.5" customHeight="1">
      <c r="A94" s="50">
        <f t="shared" si="20"/>
        <v>92</v>
      </c>
      <c r="B94" s="50">
        <f t="shared" si="16"/>
        <v>1.8554632156862745</v>
      </c>
      <c r="C94" s="50">
        <f>IF(FH!$C$2&gt;0,FH!A94/FH!$C$2,0)</f>
        <v>0</v>
      </c>
      <c r="D94" s="50">
        <f>IF(hist!$D$2&gt;0,hist!B94/hist!$D$2,0)</f>
        <v>0</v>
      </c>
      <c r="E94" s="50">
        <f t="shared" si="17"/>
        <v>0.89337430082225344</v>
      </c>
      <c r="F94">
        <f t="shared" si="21"/>
        <v>92</v>
      </c>
      <c r="G94" s="50">
        <f>IF(FT!A94&lt;&gt;"",FT!A94*10,"")</f>
        <v>4.4701300000000002</v>
      </c>
      <c r="H94" s="50">
        <f>IF(FT!B94&lt;&gt;"",FT!B94*100,"")</f>
        <v>46.3322</v>
      </c>
      <c r="I94" s="50">
        <f t="shared" si="18"/>
        <v>1</v>
      </c>
      <c r="J94" t="str">
        <f>IF(FT!B94&lt;&gt;"",FT!E94,"")</f>
        <v>0 [37.356462]</v>
      </c>
      <c r="K94">
        <f>IF(FT!B94&lt;&gt;"",IF(FT!C94&lt;&gt;"",FT!C94,F94/$M$3*$M$4),"")</f>
        <v>37.356499999999997</v>
      </c>
      <c r="Y94" s="75">
        <f t="shared" si="19"/>
        <v>10.364843975454852</v>
      </c>
    </row>
    <row r="95" spans="1:25" ht="16.5" customHeight="1">
      <c r="A95" s="50">
        <f t="shared" si="20"/>
        <v>93</v>
      </c>
      <c r="B95" s="50">
        <f t="shared" si="16"/>
        <v>1.875631294117647</v>
      </c>
      <c r="C95" s="50">
        <f>IF(FH!$C$2&gt;0,FH!A95/FH!$C$2,0)</f>
        <v>0.45477684699289955</v>
      </c>
      <c r="D95" s="50">
        <f>IF(hist!$D$2&gt;0,hist!B95/hist!$D$2,0)</f>
        <v>0.23344020129166493</v>
      </c>
      <c r="E95" s="50">
        <f t="shared" si="17"/>
        <v>0.90714734318093493</v>
      </c>
      <c r="F95">
        <f t="shared" si="21"/>
        <v>93</v>
      </c>
      <c r="G95" s="50">
        <f>IF(FT!A95&lt;&gt;"",FT!A95*10,"")</f>
        <v>4.4716899999999997</v>
      </c>
      <c r="H95" s="50">
        <f>IF(FT!B95&lt;&gt;"",FT!B95*100,"")</f>
        <v>46.808</v>
      </c>
      <c r="I95" s="50">
        <f t="shared" si="18"/>
        <v>1</v>
      </c>
      <c r="J95" t="str">
        <f>IF(FT!B95&lt;&gt;"",FT!E95,"")</f>
        <v>0 [37.743919]</v>
      </c>
      <c r="K95">
        <f>IF(FT!B95&lt;&gt;"",IF(FT!C95&lt;&gt;"",FT!C95,F95/$M$3*$M$4),"")</f>
        <v>37.743899999999996</v>
      </c>
      <c r="Y95" s="75">
        <f t="shared" si="19"/>
        <v>10.467630806249987</v>
      </c>
    </row>
    <row r="96" spans="1:25" ht="16.5" customHeight="1">
      <c r="A96" s="50">
        <f t="shared" si="20"/>
        <v>94</v>
      </c>
      <c r="B96" s="50">
        <f t="shared" si="16"/>
        <v>1.8957993725490196</v>
      </c>
      <c r="C96" s="50">
        <f>IF(FH!$C$2&gt;0,FH!A96/FH!$C$2,0)</f>
        <v>0</v>
      </c>
      <c r="D96" s="50">
        <f>IF(hist!$D$2&gt;0,hist!B96/hist!$D$2,0)</f>
        <v>0</v>
      </c>
      <c r="E96" s="50">
        <f t="shared" si="17"/>
        <v>0.91902123384078616</v>
      </c>
      <c r="F96">
        <f t="shared" si="21"/>
        <v>94</v>
      </c>
      <c r="G96" s="50">
        <f>IF(FT!A96&lt;&gt;"",FT!A96*10,"")</f>
        <v>4.4663399999999998</v>
      </c>
      <c r="H96" s="50">
        <f>IF(FT!B96&lt;&gt;"",FT!B96*100,"")</f>
        <v>47.269199999999998</v>
      </c>
      <c r="I96" s="50">
        <f t="shared" si="18"/>
        <v>1</v>
      </c>
      <c r="J96" t="str">
        <f>IF(FT!B96&lt;&gt;"",FT!E96,"")</f>
        <v>0 [38.157092]</v>
      </c>
      <c r="K96">
        <f>IF(FT!B96&lt;&gt;"",IF(FT!C96&lt;&gt;"",FT!C96,F96/$M$3*$M$4),"")</f>
        <v>38.1571</v>
      </c>
      <c r="Y96" s="75">
        <f t="shared" si="19"/>
        <v>10.583430728515966</v>
      </c>
    </row>
    <row r="97" spans="1:25" ht="16.5" customHeight="1">
      <c r="A97" s="50">
        <f t="shared" si="20"/>
        <v>95</v>
      </c>
      <c r="B97" s="50">
        <f t="shared" si="16"/>
        <v>1.9159674509803921</v>
      </c>
      <c r="C97" s="50">
        <f>IF(FH!$C$2&gt;0,FH!A97/FH!$C$2,0)</f>
        <v>0</v>
      </c>
      <c r="D97" s="50">
        <f>IF(hist!$D$2&gt;0,hist!B97/hist!$D$2,0)</f>
        <v>0</v>
      </c>
      <c r="E97" s="50">
        <f t="shared" si="17"/>
        <v>0.92891632160583593</v>
      </c>
      <c r="F97">
        <f t="shared" si="21"/>
        <v>95</v>
      </c>
      <c r="G97" s="50">
        <f>IF(FT!A97&lt;&gt;"",FT!A97*10,"")</f>
        <v>4.4625399999999997</v>
      </c>
      <c r="H97" s="50">
        <f>IF(FT!B97&lt;&gt;"",FT!B97*100,"")</f>
        <v>47.698399999999999</v>
      </c>
      <c r="I97" s="50">
        <f t="shared" si="18"/>
        <v>1</v>
      </c>
      <c r="J97" t="str">
        <f>IF(FT!B97&lt;&gt;"",FT!E97,"")</f>
        <v>0 [38.579135]</v>
      </c>
      <c r="K97">
        <f>IF(FT!B97&lt;&gt;"",IF(FT!C97&lt;&gt;"",FT!C97,F97/$M$3*$M$4),"")</f>
        <v>38.579099999999997</v>
      </c>
      <c r="Y97" s="75">
        <f t="shared" si="19"/>
        <v>10.688621278464732</v>
      </c>
    </row>
    <row r="98" spans="1:25" ht="16.5" customHeight="1">
      <c r="A98" s="50">
        <f t="shared" si="20"/>
        <v>96</v>
      </c>
      <c r="B98" s="50">
        <f t="shared" si="16"/>
        <v>1.9361355294117646</v>
      </c>
      <c r="C98" s="50">
        <f>IF(FH!$C$2&gt;0,FH!A98/FH!$C$2,0)</f>
        <v>0.48038818060113769</v>
      </c>
      <c r="D98" s="50">
        <f>IF(hist!$D$2&gt;0,hist!B98/hist!$D$2,0)</f>
        <v>0.21294575631431784</v>
      </c>
      <c r="E98" s="50">
        <f t="shared" si="17"/>
        <v>0.93676569200184512</v>
      </c>
      <c r="F98">
        <f t="shared" si="21"/>
        <v>96</v>
      </c>
      <c r="G98" s="50">
        <f>IF(FT!A98&lt;&gt;"",FT!A98*10,"")</f>
        <v>4.4628499999999995</v>
      </c>
      <c r="H98" s="50">
        <f>IF(FT!B98&lt;&gt;"",FT!B98*100,"")</f>
        <v>47.667400000000001</v>
      </c>
      <c r="I98" s="50">
        <f t="shared" si="18"/>
        <v>1</v>
      </c>
      <c r="J98" t="str">
        <f>IF(FT!B98&lt;&gt;"",FT!E98,"")</f>
        <v>0 [38.966184]</v>
      </c>
      <c r="K98">
        <f>IF(FT!B98&lt;&gt;"",IF(FT!C98&lt;&gt;"",FT!C98,F98/$M$3*$M$4),"")</f>
        <v>38.966200000000001</v>
      </c>
      <c r="Y98" s="75">
        <f t="shared" si="19"/>
        <v>10.680932587920276</v>
      </c>
    </row>
    <row r="99" spans="1:25" ht="16.5" customHeight="1">
      <c r="A99" s="50">
        <f t="shared" si="20"/>
        <v>97</v>
      </c>
      <c r="B99" s="50">
        <f t="shared" si="16"/>
        <v>1.9563036078431371</v>
      </c>
      <c r="C99" s="50">
        <f>IF(FH!$C$2&gt;0,FH!A99/FH!$C$2,0)</f>
        <v>0</v>
      </c>
      <c r="D99" s="50">
        <f>IF(hist!$D$2&gt;0,hist!B99/hist!$D$2,0)</f>
        <v>0</v>
      </c>
      <c r="E99" s="50">
        <f t="shared" si="17"/>
        <v>0.94251592079342972</v>
      </c>
      <c r="F99">
        <f t="shared" si="21"/>
        <v>97</v>
      </c>
      <c r="G99" s="50">
        <f>IF(FT!A99&lt;&gt;"",FT!A99*10,"")</f>
        <v>4.4586699999999997</v>
      </c>
      <c r="H99" s="50">
        <f>IF(FT!B99&lt;&gt;"",FT!B99*100,"")</f>
        <v>47.47</v>
      </c>
      <c r="I99" s="50">
        <f t="shared" si="18"/>
        <v>1</v>
      </c>
      <c r="J99" t="str">
        <f>IF(FT!B99&lt;&gt;"",FT!E99,"")</f>
        <v>0 [39.374492]</v>
      </c>
      <c r="K99">
        <f>IF(FT!B99&lt;&gt;"",IF(FT!C99&lt;&gt;"",FT!C99,F99/$M$3*$M$4),"")</f>
        <v>39.374499999999998</v>
      </c>
      <c r="Y99" s="75">
        <f t="shared" si="19"/>
        <v>10.646672662475583</v>
      </c>
    </row>
    <row r="100" spans="1:25" ht="16.5" customHeight="1">
      <c r="A100" s="50">
        <f t="shared" si="20"/>
        <v>98</v>
      </c>
      <c r="B100" s="50">
        <f t="shared" si="16"/>
        <v>1.9764716862745098</v>
      </c>
      <c r="C100" s="50">
        <f>IF(FH!$C$2&gt;0,FH!A100/FH!$C$2,0)</f>
        <v>0.43244572984392571</v>
      </c>
      <c r="D100" s="50">
        <f>IF(hist!$D$2&gt;0,hist!B100/hist!$D$2,0)</f>
        <v>0.19329951548988877</v>
      </c>
      <c r="E100" s="50">
        <f t="shared" si="17"/>
        <v>0.94612767952473009</v>
      </c>
      <c r="F100">
        <f t="shared" si="21"/>
        <v>98</v>
      </c>
      <c r="G100" s="50">
        <f>IF(FT!A100&lt;&gt;"",FT!A100*10,"")</f>
        <v>4.4595900000000004</v>
      </c>
      <c r="H100" s="50">
        <f>IF(FT!B100&lt;&gt;"",FT!B100*100,"")</f>
        <v>47.384799999999998</v>
      </c>
      <c r="I100" s="50">
        <f t="shared" si="18"/>
        <v>1</v>
      </c>
      <c r="J100" t="str">
        <f>IF(FT!B100&lt;&gt;"",FT!E100,"")</f>
        <v>0 [39.783811]</v>
      </c>
      <c r="K100">
        <f>IF(FT!B100&lt;&gt;"",IF(FT!C100&lt;&gt;"",FT!C100,F100/$M$3*$M$4),"")</f>
        <v>39.783799999999999</v>
      </c>
      <c r="Y100" s="75">
        <f t="shared" si="19"/>
        <v>10.625371390643533</v>
      </c>
    </row>
    <row r="101" spans="1:25" ht="16.5" customHeight="1">
      <c r="A101" s="50">
        <f t="shared" si="20"/>
        <v>99</v>
      </c>
      <c r="B101" s="50">
        <f t="shared" si="16"/>
        <v>1.9966397647058822</v>
      </c>
      <c r="C101" s="50">
        <f>IF(FH!$C$2&gt;0,FH!A101/FH!$C$2,0)</f>
        <v>0</v>
      </c>
      <c r="D101" s="50">
        <f>IF(hist!$D$2&gt;0,hist!B101/hist!$D$2,0)</f>
        <v>0</v>
      </c>
      <c r="E101" s="50">
        <f t="shared" si="17"/>
        <v>0.9475761834823383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2.0168078431372547</v>
      </c>
      <c r="C102" s="50">
        <f>IF(FH!$C$2&gt;0,FH!A102/FH!$C$2,0)</f>
        <v>0</v>
      </c>
      <c r="D102" s="50">
        <f>IF(hist!$D$2&gt;0,hist!B102/hist!$D$2,0)</f>
        <v>0</v>
      </c>
      <c r="E102" s="50">
        <f t="shared" si="17"/>
        <v>0.94685147494259503</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2.0369759215686272</v>
      </c>
      <c r="C103" s="50">
        <f>IF(FH!$C$2&gt;0,FH!A103/FH!$C$2,0)</f>
        <v>0.46240432466630144</v>
      </c>
      <c r="D103" s="50">
        <f>IF(hist!$D$2&gt;0,hist!B103/hist!$D$2,0)</f>
        <v>0.17250252666530241</v>
      </c>
      <c r="E103" s="50">
        <f t="shared" si="17"/>
        <v>0.94395853717486522</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2.0571440000000001</v>
      </c>
      <c r="C104" s="50">
        <f>IF(FH!$C$2&gt;0,FH!A104/FH!$C$2,0)</f>
        <v>0</v>
      </c>
      <c r="D104" s="50">
        <f>IF(hist!$D$2&gt;0,hist!B104/hist!$D$2,0)</f>
        <v>0</v>
      </c>
      <c r="E104" s="50">
        <f t="shared" si="17"/>
        <v>0.93891723737491739</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2.0773120784313726</v>
      </c>
      <c r="C105" s="50">
        <f>IF(FH!$C$2&gt;0,FH!A105/FH!$C$2,0)</f>
        <v>0</v>
      </c>
      <c r="D105" s="50">
        <f>IF(hist!$D$2&gt;0,hist!B105/hist!$D$2,0)</f>
        <v>0</v>
      </c>
      <c r="E105" s="50">
        <f t="shared" si="17"/>
        <v>0.93176209944261679</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2.097480156862745</v>
      </c>
      <c r="C106" s="50">
        <f>IF(FH!$C$2&gt;0,FH!A106/FH!$C$2,0)</f>
        <v>0.53618744739621871</v>
      </c>
      <c r="D106" s="50">
        <f>IF(hist!$D$2&gt;0,hist!B106/hist!$D$2,0)</f>
        <v>0.15297730095242754</v>
      </c>
      <c r="E106" s="50">
        <f t="shared" si="17"/>
        <v>0.92254191023941323</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2.1176482352941175</v>
      </c>
      <c r="C107" s="50">
        <f>IF(FH!$C$2&gt;0,FH!A107/FH!$C$2,0)</f>
        <v>0</v>
      </c>
      <c r="D107" s="50">
        <f>IF(hist!$D$2&gt;0,hist!B107/hist!$D$2,0)</f>
        <v>0</v>
      </c>
      <c r="E107" s="50">
        <f t="shared" si="17"/>
        <v>0.91131916560764392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2.1378163137254904</v>
      </c>
      <c r="C108" s="50">
        <f>IF(FH!$C$2&gt;0,FH!A108/FH!$C$2,0)</f>
        <v>0.6143104879936282</v>
      </c>
      <c r="D108" s="50">
        <f>IF(hist!$D$2&gt;0,hist!B108/hist!$D$2,0)</f>
        <v>0.13476233598779513</v>
      </c>
      <c r="E108" s="50">
        <f t="shared" si="17"/>
        <v>0.89816936495144584</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2.1579843921568629</v>
      </c>
      <c r="C109" s="50">
        <f>IF(FH!$C$2&gt;0,FH!A109/FH!$C$2,0)</f>
        <v>0</v>
      </c>
      <c r="D109" s="50">
        <f>IF(hist!$D$2&gt;0,hist!B109/hist!$D$2,0)</f>
        <v>0</v>
      </c>
      <c r="E109" s="50">
        <f t="shared" si="17"/>
        <v>0.88318016551727296</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2.1781524705882354</v>
      </c>
      <c r="C110" s="50">
        <f>IF(FH!$C$2&gt;0,FH!A110/FH!$C$2,0)</f>
        <v>0</v>
      </c>
      <c r="D110" s="50">
        <f>IF(hist!$D$2&gt;0,hist!B110/hist!$D$2,0)</f>
        <v>0</v>
      </c>
      <c r="E110" s="50">
        <f t="shared" si="17"/>
        <v>0.86645040962429209</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2.1983205490196078</v>
      </c>
      <c r="C111" s="50">
        <f>IF(FH!$C$2&gt;0,FH!A111/FH!$C$2,0)</f>
        <v>0.65587383000717392</v>
      </c>
      <c r="D111" s="50">
        <f>IF(hist!$D$2&gt;0,hist!B111/hist!$D$2,0)</f>
        <v>0.11769482390720463</v>
      </c>
      <c r="E111" s="50">
        <f t="shared" si="17"/>
        <v>0.84808903994056195</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2.2184886274509803</v>
      </c>
      <c r="C112" s="50">
        <f>IF(FH!$C$2&gt;0,FH!A112/FH!$C$2,0)</f>
        <v>0</v>
      </c>
      <c r="D112" s="50">
        <f>IF(hist!$D$2&gt;0,hist!B112/hist!$D$2,0)</f>
        <v>0</v>
      </c>
      <c r="E112" s="50">
        <f t="shared" si="17"/>
        <v>0.82821391944566947</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2.2386567058823528</v>
      </c>
      <c r="C113" s="50">
        <f>IF(FH!$C$2&gt;0,FH!A113/FH!$C$2,0)</f>
        <v>0.72443809276341431</v>
      </c>
      <c r="D113" s="50">
        <f>IF(hist!$D$2&gt;0,hist!B113/hist!$D$2,0)</f>
        <v>0.10317192428536807</v>
      </c>
      <c r="E113" s="50">
        <f t="shared" si="17"/>
        <v>0.80695057393756442</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2.2588247843137252</v>
      </c>
      <c r="C114" s="50">
        <f>IF(FH!$C$2&gt;0,FH!A114/FH!$C$2,0)</f>
        <v>0</v>
      </c>
      <c r="D114" s="50">
        <f>IF(hist!$D$2&gt;0,hist!B114/hist!$D$2,0)</f>
        <v>0</v>
      </c>
      <c r="E114" s="50">
        <f t="shared" si="17"/>
        <v>0.78443087581168625</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2.2789928627450977</v>
      </c>
      <c r="C115" s="50">
        <f>IF(FH!$C$2&gt;0,FH!A115/FH!$C$2,0)</f>
        <v>0</v>
      </c>
      <c r="D115" s="50">
        <f>IF(hist!$D$2&gt;0,hist!B115/hist!$D$2,0)</f>
        <v>0</v>
      </c>
      <c r="E115" s="50">
        <f t="shared" si="17"/>
        <v>0.760791688353325</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2.2991609411764706</v>
      </c>
      <c r="C116" s="50">
        <f>IF(FH!$C$2&gt;0,FH!A116/FH!$C$2,0)</f>
        <v>0.90528212572939204</v>
      </c>
      <c r="D116" s="50">
        <f>IF(hist!$D$2&gt;0,hist!B116/hist!$D$2,0)</f>
        <v>9.0421329870390824E-2</v>
      </c>
      <c r="E116" s="50">
        <f t="shared" si="17"/>
        <v>0.73617348993705223</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2.3193290196078431</v>
      </c>
      <c r="C117" s="50">
        <f>IF(FH!$C$2&gt;0,FH!A117/FH!$C$2,0)</f>
        <v>0</v>
      </c>
      <c r="D117" s="50">
        <f>IF(hist!$D$2&gt;0,hist!B117/hist!$D$2,0)</f>
        <v>0</v>
      </c>
      <c r="E117" s="50">
        <f t="shared" si="17"/>
        <v>0.71071899732568888</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2.3394970980392156</v>
      </c>
      <c r="C118" s="50">
        <f>IF(FH!$C$2&gt;0,FH!A118/FH!$C$2,0)</f>
        <v>0.96174116397693066</v>
      </c>
      <c r="D118" s="50">
        <f>IF(hist!$D$2&gt;0,hist!B118/hist!$D$2,0)</f>
        <v>7.8432040781862E-2</v>
      </c>
      <c r="E118" s="50">
        <f t="shared" si="17"/>
        <v>0.6845718067192168</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2.359665176470588</v>
      </c>
      <c r="C119" s="50">
        <f>IF(FH!$C$2&gt;0,FH!A119/FH!$C$2,0)</f>
        <v>0</v>
      </c>
      <c r="D119" s="50">
        <f>IF(hist!$D$2&gt;0,hist!B119/hist!$D$2,0)</f>
        <v>0</v>
      </c>
      <c r="E119" s="50">
        <f t="shared" si="17"/>
        <v>0.65787507034217718</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2.379833254901961</v>
      </c>
      <c r="C120" s="50">
        <f>IF(FH!$C$2&gt;0,FH!A120/FH!$C$2,0)</f>
        <v>0</v>
      </c>
      <c r="D120" s="50">
        <f>IF(hist!$D$2&gt;0,hist!B120/hist!$D$2,0)</f>
        <v>0</v>
      </c>
      <c r="E120" s="50">
        <f t="shared" si="17"/>
        <v>0.63077022520380555</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2.4000013333333334</v>
      </c>
      <c r="C121" s="50">
        <f>IF(FH!$C$2&gt;0,FH!A121/FH!$C$2,0)</f>
        <v>1</v>
      </c>
      <c r="D121" s="50">
        <f>IF(hist!$D$2&gt;0,hist!B121/hist!$D$2,0)</f>
        <v>6.7496679108551796E-2</v>
      </c>
      <c r="E121" s="50">
        <f t="shared" si="17"/>
        <v>0.60339578925164195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2.4201694117647059</v>
      </c>
      <c r="C122" s="50">
        <f>IF(FH!$C$2&gt;0,FH!A122/FH!$C$2,0)</f>
        <v>0</v>
      </c>
      <c r="D122" s="50">
        <f>IF(hist!$D$2&gt;0,hist!B122/hist!$D$2,0)</f>
        <v>0</v>
      </c>
      <c r="E122" s="50">
        <f t="shared" si="17"/>
        <v>0.57588623850432952</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2.4403374901960784</v>
      </c>
      <c r="C123" s="50">
        <f>IF(FH!$C$2&gt;0,FH!A123/FH!$C$2,0)</f>
        <v>0</v>
      </c>
      <c r="D123" s="50">
        <f>IF(hist!$D$2&gt;0,hist!B123/hist!$D$2,0)</f>
        <v>0</v>
      </c>
      <c r="E123" s="50">
        <f t="shared" si="17"/>
        <v>0.54837097693427206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2.4605055686274508</v>
      </c>
      <c r="C124" s="50">
        <f>IF(FH!$C$2&gt;0,FH!A124/FH!$C$2,0)</f>
        <v>0.95462941518717059</v>
      </c>
      <c r="D124" s="50">
        <f>IF(hist!$D$2&gt;0,hist!B124/hist!$D$2,0)</f>
        <v>5.8231328402031261E-2</v>
      </c>
      <c r="E124" s="50">
        <f t="shared" si="17"/>
        <v>0.52097340891945343</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2.4806736470588233</v>
      </c>
      <c r="C125" s="50">
        <f>IF(FH!$C$2&gt;0,FH!A125/FH!$C$2,0)</f>
        <v>0</v>
      </c>
      <c r="D125" s="50">
        <f>IF(hist!$D$2&gt;0,hist!B125/hist!$D$2,0)</f>
        <v>0</v>
      </c>
      <c r="E125" s="50">
        <f t="shared" si="17"/>
        <v>0.49381012204118124</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2.5008417254901958</v>
      </c>
      <c r="C126" s="50">
        <f>IF(FH!$C$2&gt;0,FH!A126/FH!$C$2,0)</f>
        <v>0.97904321841937292</v>
      </c>
      <c r="D126" s="50">
        <f>IF(hist!$D$2&gt;0,hist!B126/hist!$D$2,0)</f>
        <v>4.9896699323451976E-2</v>
      </c>
      <c r="E126" s="50">
        <f t="shared" si="17"/>
        <v>0.46699018591590202</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2.5210098039215683</v>
      </c>
      <c r="C127" s="50">
        <f>IF(FH!$C$2&gt;0,FH!A127/FH!$C$2,0)</f>
        <v>0</v>
      </c>
      <c r="D127" s="50">
        <f>IF(hist!$D$2&gt;0,hist!B127/hist!$D$2,0)</f>
        <v>0</v>
      </c>
      <c r="E127" s="50">
        <f t="shared" si="17"/>
        <v>0.44061457065867038</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2.5411778823529412</v>
      </c>
      <c r="C128" s="50">
        <f>IF(FH!$C$2&gt;0,FH!A128/FH!$C$2,0)</f>
        <v>0</v>
      </c>
      <c r="D128" s="50">
        <f>IF(hist!$D$2&gt;0,hist!B128/hist!$D$2,0)</f>
        <v>0</v>
      </c>
      <c r="E128" s="50">
        <f t="shared" si="17"/>
        <v>0.41477568652540359</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2.5613459607843136</v>
      </c>
      <c r="C129" s="50">
        <f>IF(FH!$C$2&gt;0,FH!A129/FH!$C$2,0)</f>
        <v>0.91757375826832588</v>
      </c>
      <c r="D129" s="50">
        <f>IF(hist!$D$2&gt;0,hist!B129/hist!$D$2,0)</f>
        <v>4.2645696183606835E-2</v>
      </c>
      <c r="E129" s="50">
        <f t="shared" si="17"/>
        <v>0.38955704430980026</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2.5815140392156861</v>
      </c>
      <c r="C130" s="50">
        <f>IF(FH!$C$2&gt;0,FH!A130/FH!$C$2,0)</f>
        <v>0</v>
      </c>
      <c r="D130" s="50">
        <f>IF(hist!$D$2&gt;0,hist!B130/hist!$D$2,0)</f>
        <v>0</v>
      </c>
      <c r="E130" s="50">
        <f t="shared" si="17"/>
        <v>0.36503303421396538</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2.6016821176470586</v>
      </c>
      <c r="C131" s="50">
        <f>IF(FH!$C$2&gt;0,FH!A131/FH!$C$2,0)</f>
        <v>0.80471216905513732</v>
      </c>
      <c r="D131" s="50">
        <f>IF(hist!$D$2&gt;0,hist!B131/hist!$D$2,0)</f>
        <v>3.6137289635433154E-2</v>
      </c>
      <c r="E131" s="50">
        <f t="shared" ref="E131:E194" si="23">NORMDIST(B131,2,0.421,FALSE)</f>
        <v>0.34126881920027402</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2.6218501960784311</v>
      </c>
      <c r="C132" s="50">
        <f>IF(FH!$C$2&gt;0,FH!A132/FH!$C$2,0)</f>
        <v>0</v>
      </c>
      <c r="D132" s="50">
        <f>IF(hist!$D$2&gt;0,hist!B132/hist!$D$2,0)</f>
        <v>0</v>
      </c>
      <c r="E132" s="50">
        <f t="shared" si="23"/>
        <v>0.31832033729155262</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2.6420182745098035</v>
      </c>
      <c r="C133" s="50">
        <f>IF(FH!$C$2&gt;0,FH!A133/FH!$C$2,0)</f>
        <v>0</v>
      </c>
      <c r="D133" s="50">
        <f>IF(hist!$D$2&gt;0,hist!B133/hist!$D$2,0)</f>
        <v>0</v>
      </c>
      <c r="E133" s="50">
        <f t="shared" si="23"/>
        <v>0.29623440593791966</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2.6621863529411764</v>
      </c>
      <c r="C134" s="50">
        <f>IF(FH!$C$2&gt;0,FH!A134/FH!$C$2,0)</f>
        <v>0.75977653631284925</v>
      </c>
      <c r="D134" s="50">
        <f>IF(hist!$D$2&gt;0,hist!B134/hist!$D$2,0)</f>
        <v>3.155412294668071E-2</v>
      </c>
      <c r="E134" s="50">
        <f t="shared" si="23"/>
        <v>0.27504892042658291</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2.6823544313725489</v>
      </c>
      <c r="C135" s="50">
        <f>IF(FH!$C$2&gt;0,FH!A135/FH!$C$2,0)</f>
        <v>0</v>
      </c>
      <c r="D135" s="50">
        <f>IF(hist!$D$2&gt;0,hist!B135/hist!$D$2,0)</f>
        <v>0</v>
      </c>
      <c r="E135" s="50">
        <f t="shared" si="23"/>
        <v>0.25479313738508785</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2.7025225098039214</v>
      </c>
      <c r="C136" s="50">
        <f>IF(FH!$C$2&gt;0,FH!A136/FH!$C$2,0)</f>
        <v>0.77807841564471758</v>
      </c>
      <c r="D136" s="50">
        <f>IF(hist!$D$2&gt;0,hist!B136/hist!$D$2,0)</f>
        <v>2.74968155251453E-2</v>
      </c>
      <c r="E136" s="50">
        <f t="shared" si="23"/>
        <v>0.23548803372309199</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2.7226905882352939</v>
      </c>
      <c r="C137" s="50">
        <f>IF(FH!$C$2&gt;0,FH!A137/FH!$C$2,0)</f>
        <v>0</v>
      </c>
      <c r="D137" s="50">
        <f>IF(hist!$D$2&gt;0,hist!B137/hist!$D$2,0)</f>
        <v>0</v>
      </c>
      <c r="E137" s="50">
        <f t="shared" si="23"/>
        <v>0.21714673087168279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2.7428586666666663</v>
      </c>
      <c r="C138" s="50">
        <f>IF(FH!$C$2&gt;0,FH!A138/FH!$C$2,0)</f>
        <v>0</v>
      </c>
      <c r="D138" s="50">
        <f>IF(hist!$D$2&gt;0,hist!B138/hist!$D$2,0)</f>
        <v>0</v>
      </c>
      <c r="E138" s="50">
        <f t="shared" si="23"/>
        <v>0.19977497390676555</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2.7630267450980388</v>
      </c>
      <c r="C139" s="50">
        <f>IF(FH!$C$2&gt;0,FH!A139/FH!$C$2,0)</f>
        <v>0.72800808897876645</v>
      </c>
      <c r="D139" s="50">
        <f>IF(hist!$D$2&gt;0,hist!B139/hist!$D$2,0)</f>
        <v>2.3622135211333484E-2</v>
      </c>
      <c r="E139" s="50">
        <f t="shared" si="23"/>
        <v>0.18337165507407624</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2.7831948235294113</v>
      </c>
      <c r="C140" s="50">
        <f>IF(FH!$C$2&gt;0,FH!A140/FH!$C$2,0)</f>
        <v>0</v>
      </c>
      <c r="D140" s="50">
        <f>IF(hist!$D$2&gt;0,hist!B140/hist!$D$2,0)</f>
        <v>0</v>
      </c>
      <c r="E140" s="50">
        <f t="shared" si="23"/>
        <v>0.16792937135408512</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2.8033629019607837</v>
      </c>
      <c r="C141" s="50">
        <f>IF(FH!$C$2&gt;0,FH!A141/FH!$C$2,0)</f>
        <v>0</v>
      </c>
      <c r="D141" s="50">
        <f>IF(hist!$D$2&gt;0,hist!B141/hist!$D$2,0)</f>
        <v>0</v>
      </c>
      <c r="E141" s="50">
        <f t="shared" si="23"/>
        <v>0.15343500599853141</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2.8235309803921571</v>
      </c>
      <c r="C142" s="50">
        <f>IF(FH!$C$2&gt;0,FH!A142/FH!$C$2,0)</f>
        <v>0.75603142952364277</v>
      </c>
      <c r="D142" s="50">
        <f>IF(hist!$D$2&gt;0,hist!B142/hist!$D$2,0)</f>
        <v>2.0846488386563507E-2</v>
      </c>
      <c r="E142" s="50">
        <f t="shared" si="23"/>
        <v>0.13987032441713812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2.8436990588235296</v>
      </c>
      <c r="C143" s="50">
        <f>IF(FH!$C$2&gt;0,FH!A143/FH!$C$2,0)</f>
        <v>0</v>
      </c>
      <c r="D143" s="50">
        <f>IF(hist!$D$2&gt;0,hist!B143/hist!$D$2,0)</f>
        <v>0</v>
      </c>
      <c r="E143" s="50">
        <f t="shared" si="23"/>
        <v>0.12721257537198913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2.8638671372549021</v>
      </c>
      <c r="C144" s="50">
        <f>IF(FH!$C$2&gt;0,FH!A144/FH!$C$2,0)</f>
        <v>0.73166846484514014</v>
      </c>
      <c r="D144" s="50">
        <f>IF(hist!$D$2&gt;0,hist!B144/hist!$D$2,0)</f>
        <v>1.8040038597885735E-2</v>
      </c>
      <c r="E144" s="50">
        <f t="shared" si="23"/>
        <v>0.11543508912570156</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2.8840352156862745</v>
      </c>
      <c r="C145" s="50">
        <f>IF(FH!$C$2&gt;0,FH!A145/FH!$C$2,0)</f>
        <v>0</v>
      </c>
      <c r="D145" s="50">
        <f>IF(hist!$D$2&gt;0,hist!B145/hist!$D$2,0)</f>
        <v>0</v>
      </c>
      <c r="E145" s="50">
        <f t="shared" si="23"/>
        <v>0.10450786496504033</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2.904203294117647</v>
      </c>
      <c r="C146" s="50">
        <f>IF(FH!$C$2&gt;0,FH!A146/FH!$C$2,0)</f>
        <v>0</v>
      </c>
      <c r="D146" s="50">
        <f>IF(hist!$D$2&gt;0,hist!B146/hist!$D$2,0)</f>
        <v>0</v>
      </c>
      <c r="E146" s="50">
        <f t="shared" si="23"/>
        <v>9.4398141361106774E-2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2.9243713725490195</v>
      </c>
      <c r="C147" s="50">
        <f>IF(FH!$C$2&gt;0,FH!A147/FH!$C$2,0)</f>
        <v>0.64908970745236716</v>
      </c>
      <c r="D147" s="50">
        <f>IF(hist!$D$2&gt;0,hist!B147/hist!$D$2,0)</f>
        <v>1.5126876807569172E-2</v>
      </c>
      <c r="E147" s="50">
        <f t="shared" si="23"/>
        <v>8.507094290854525E-2</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2.9445394509803919</v>
      </c>
      <c r="C148" s="50">
        <f>IF(FH!$C$2&gt;0,FH!A148/FH!$C$2,0)</f>
        <v>0</v>
      </c>
      <c r="D148" s="50">
        <f>IF(hist!$D$2&gt;0,hist!B148/hist!$D$2,0)</f>
        <v>0</v>
      </c>
      <c r="E148" s="50">
        <f t="shared" si="23"/>
        <v>7.6489599088191612E-2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2.9647075294117644</v>
      </c>
      <c r="C149" s="50">
        <f>IF(FH!$C$2&gt;0,FH!A149/FH!$C$2,0)</f>
        <v>0.55421762290220355</v>
      </c>
      <c r="D149" s="50">
        <f>IF(hist!$D$2&gt;0,hist!B149/hist!$D$2,0)</f>
        <v>1.2825392943962144E-2</v>
      </c>
      <c r="E149" s="50">
        <f t="shared" si="23"/>
        <v>6.8616230800645536E-2</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2.9848756078431373</v>
      </c>
      <c r="C150" s="50">
        <f>IF(FH!$C$2&gt;0,FH!A150/FH!$C$2,0)</f>
        <v>0</v>
      </c>
      <c r="D150" s="50">
        <f>IF(hist!$D$2&gt;0,hist!B150/hist!$D$2,0)</f>
        <v>0</v>
      </c>
      <c r="E150" s="50">
        <f t="shared" si="23"/>
        <v>6.1412201504587802E-2</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3.0050436862745098</v>
      </c>
      <c r="C151" s="50">
        <f>IF(FH!$C$2&gt;0,FH!A151/FH!$C$2,0)</f>
        <v>0</v>
      </c>
      <c r="D151" s="50">
        <f>IF(hist!$D$2&gt;0,hist!B151/hist!$D$2,0)</f>
        <v>0</v>
      </c>
      <c r="E151" s="50">
        <f t="shared" si="23"/>
        <v>5.4838530647586481E-2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3.0252117647058823</v>
      </c>
      <c r="C152" s="50">
        <f>IF(FH!$C$2&gt;0,FH!A152/FH!$C$2,0)</f>
        <v>0.54069513249091972</v>
      </c>
      <c r="D152" s="50">
        <f>IF(hist!$D$2&gt;0,hist!B152/hist!$D$2,0)</f>
        <v>1.0805541380386767E-2</v>
      </c>
      <c r="E152" s="50">
        <f t="shared" si="23"/>
        <v>4.8856267885193608E-2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3.0453798431372547</v>
      </c>
      <c r="C153" s="50">
        <f>IF(FH!$C$2&gt;0,FH!A153/FH!$C$2,0)</f>
        <v>0</v>
      </c>
      <c r="D153" s="50">
        <f>IF(hist!$D$2&gt;0,hist!B153/hist!$D$2,0)</f>
        <v>0</v>
      </c>
      <c r="E153" s="50">
        <f t="shared" si="23"/>
        <v>4.3426827335218944E-2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3.0655479215686272</v>
      </c>
      <c r="C154" s="50">
        <f>IF(FH!$C$2&gt;0,FH!A154/FH!$C$2,0)</f>
        <v>0.4901548316396564</v>
      </c>
      <c r="D154" s="50">
        <f>IF(hist!$D$2&gt;0,hist!B154/hist!$D$2,0)</f>
        <v>8.8351954471423116E-3</v>
      </c>
      <c r="E154" s="50">
        <f t="shared" si="23"/>
        <v>3.8512281799456413E-2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3.0857159999999997</v>
      </c>
      <c r="C155" s="50">
        <f>IF(FH!$C$2&gt;0,FH!A155/FH!$C$2,0)</f>
        <v>0</v>
      </c>
      <c r="D155" s="50">
        <f>IF(hist!$D$2&gt;0,hist!B155/hist!$D$2,0)</f>
        <v>0</v>
      </c>
      <c r="E155" s="50">
        <f t="shared" si="23"/>
        <v>3.4075617498441221E-2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3.1058840784313722</v>
      </c>
      <c r="C156" s="50">
        <f>IF(FH!$C$2&gt;0,FH!A156/FH!$C$2,0)</f>
        <v>0</v>
      </c>
      <c r="D156" s="50">
        <f>IF(hist!$D$2&gt;0,hist!B156/hist!$D$2,0)</f>
        <v>0</v>
      </c>
      <c r="E156" s="50">
        <f t="shared" si="23"/>
        <v>3.0080950401878831E-2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3.1260521568627446</v>
      </c>
      <c r="C157" s="50">
        <f>IF(FH!$C$2&gt;0,FH!A157/FH!$C$2,0)</f>
        <v>0.45414023532601638</v>
      </c>
      <c r="D157" s="50">
        <f>IF(hist!$D$2&gt;0,hist!B157/hist!$D$2,0)</f>
        <v>6.6712265490818752E-3</v>
      </c>
      <c r="E157" s="50">
        <f t="shared" si="23"/>
        <v>2.6493705696163487E-2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3.1462202352941175</v>
      </c>
      <c r="C158" s="50">
        <f>IF(FH!$C$2&gt;0,FH!A158/FH!$C$2,0)</f>
        <v>0</v>
      </c>
      <c r="D158" s="50">
        <f>IF(hist!$D$2&gt;0,hist!B158/hist!$D$2,0)</f>
        <v>0</v>
      </c>
      <c r="E158" s="50">
        <f t="shared" si="23"/>
        <v>2.3280762310750536E-2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3.16638831372549</v>
      </c>
      <c r="C159" s="50">
        <f>IF(FH!$C$2&gt;0,FH!A159/FH!$C$2,0)</f>
        <v>0</v>
      </c>
      <c r="D159" s="50">
        <f>IF(hist!$D$2&gt;0,hist!B159/hist!$D$2,0)</f>
        <v>0</v>
      </c>
      <c r="E159" s="50">
        <f t="shared" si="23"/>
        <v>2.0410564728639759E-2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3.1865563921568625</v>
      </c>
      <c r="C160" s="50">
        <f>IF(FH!$C$2&gt;0,FH!A160/FH!$C$2,0)</f>
        <v>0.41247182696815815</v>
      </c>
      <c r="D160" s="50">
        <f>IF(hist!$D$2&gt;0,hist!B160/hist!$D$2,0)</f>
        <v>5.1398410565848696E-3</v>
      </c>
      <c r="E160" s="50">
        <f t="shared" si="23"/>
        <v>1.7853204535900308E-2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3.206724470588235</v>
      </c>
      <c r="C161" s="50">
        <f>IF(FH!$C$2&gt;0,FH!A161/FH!$C$2,0)</f>
        <v>0</v>
      </c>
      <c r="D161" s="50">
        <f>IF(hist!$D$2&gt;0,hist!B161/hist!$D$2,0)</f>
        <v>0</v>
      </c>
      <c r="E161" s="50">
        <f t="shared" si="23"/>
        <v>1.5580474325302582E-2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3.2268925490196079</v>
      </c>
      <c r="C162" s="50">
        <f>IF(FH!$C$2&gt;0,FH!A162/FH!$C$2,0)</f>
        <v>0.43121317735311898</v>
      </c>
      <c r="D162" s="50">
        <f>IF(hist!$D$2&gt;0,hist!B162/hist!$D$2,0)</f>
        <v>3.7712694966422497E-3</v>
      </c>
      <c r="E162" s="50">
        <f t="shared" si="23"/>
        <v>1.3565896664964737E-2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3.2470606274509803</v>
      </c>
      <c r="C163" s="50">
        <f>IF(FH!$C$2&gt;0,FH!A163/FH!$C$2,0)</f>
        <v>0</v>
      </c>
      <c r="D163" s="50">
        <f>IF(hist!$D$2&gt;0,hist!B163/hist!$D$2,0)</f>
        <v>0</v>
      </c>
      <c r="E163" s="50">
        <f t="shared" si="23"/>
        <v>1.178473088048136E-2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3.2672287058823528</v>
      </c>
      <c r="C164" s="50">
        <f>IF(FH!$C$2&gt;0,FH!A164/FH!$C$2,0)</f>
        <v>0</v>
      </c>
      <c r="D164" s="50">
        <f>IF(hist!$D$2&gt;0,hist!B164/hist!$D$2,0)</f>
        <v>0</v>
      </c>
      <c r="E164" s="50">
        <f t="shared" si="23"/>
        <v>1.0213960384778011E-2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3.2873967843137253</v>
      </c>
      <c r="C165" s="50">
        <f>IF(FH!$C$2&gt;0,FH!A165/FH!$C$2,0)</f>
        <v>0.40416198292954342</v>
      </c>
      <c r="D165" s="50">
        <f>IF(hist!$D$2&gt;0,hist!B165/hist!$D$2,0)</f>
        <v>2.7437394204699061E-3</v>
      </c>
      <c r="E165" s="50">
        <f t="shared" si="23"/>
        <v>8.8322632307411119E-3</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3.3075648627450982</v>
      </c>
      <c r="C166" s="50">
        <f>IF(FH!$C$2&gt;0,FH!A166/FH!$C$2,0)</f>
        <v>0</v>
      </c>
      <c r="D166" s="50">
        <f>IF(hist!$D$2&gt;0,hist!B166/hist!$D$2,0)</f>
        <v>0</v>
      </c>
      <c r="E166" s="50">
        <f t="shared" si="23"/>
        <v>7.6199684643964939E-3</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3.3277329411764707</v>
      </c>
      <c r="C167" s="50">
        <f>IF(FH!$C$2&gt;0,FH!A167/FH!$C$2,0)</f>
        <v>0.36469544881969829</v>
      </c>
      <c r="D167" s="50">
        <f>IF(hist!$D$2&gt;0,hist!B167/hist!$D$2,0)</f>
        <v>1.8515275657671954E-3</v>
      </c>
      <c r="E167" s="50">
        <f t="shared" si="23"/>
        <v>6.5590007278842075E-3</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3.3479010196078431</v>
      </c>
      <c r="C168" s="50">
        <f>IF(FH!$C$2&gt;0,FH!A168/FH!$C$2,0)</f>
        <v>0</v>
      </c>
      <c r="D168" s="50">
        <f>IF(hist!$D$2&gt;0,hist!B168/hist!$D$2,0)</f>
        <v>0</v>
      </c>
      <c r="E168" s="50">
        <f t="shared" si="23"/>
        <v>5.6328154082889905E-3</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3.3680690980392156</v>
      </c>
      <c r="C169" s="50">
        <f>IF(FH!$C$2&gt;0,FH!A169/FH!$C$2,0)</f>
        <v>0</v>
      </c>
      <c r="D169" s="50">
        <f>IF(hist!$D$2&gt;0,hist!B169/hist!$D$2,0)</f>
        <v>0</v>
      </c>
      <c r="E169" s="50">
        <f t="shared" si="23"/>
        <v>4.8263264567810406E-3</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3.3882371764705881</v>
      </c>
      <c r="C170" s="50">
        <f>IF(FH!$C$2&gt;0,FH!A170/FH!$C$2,0)</f>
        <v>0.30980845162711618</v>
      </c>
      <c r="D170" s="50">
        <f>IF(hist!$D$2&gt;0,hist!B170/hist!$D$2,0)</f>
        <v>1.2596567458730661E-3</v>
      </c>
      <c r="E170" s="50">
        <f t="shared" si="23"/>
        <v>4.1258288182898419E-3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3.4084052549019606</v>
      </c>
      <c r="C171" s="50">
        <f>IF(FH!$C$2&gt;0,FH!A171/FH!$C$2,0)</f>
        <v>0</v>
      </c>
      <c r="D171" s="50">
        <f>IF(hist!$D$2&gt;0,hist!B171/hist!$D$2,0)</f>
        <v>0</v>
      </c>
      <c r="E171" s="50">
        <f t="shared" si="23"/>
        <v>3.5189172203418983E-3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3.428573333333333</v>
      </c>
      <c r="C172" s="50">
        <f>IF(FH!$C$2&gt;0,FH!A172/FH!$C$2,0)</f>
        <v>0</v>
      </c>
      <c r="D172" s="50">
        <f>IF(hist!$D$2&gt;0,hist!B172/hist!$D$2,0)</f>
        <v>7.480945202176522E-4</v>
      </c>
      <c r="E172" s="50">
        <f t="shared" si="23"/>
        <v>2.9944028754307155E-3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3.4487414117647055</v>
      </c>
      <c r="C173" s="50">
        <f>IF(FH!$C$2&gt;0,FH!A173/FH!$C$2,0)</f>
        <v>0.25983019923064327</v>
      </c>
      <c r="D173" s="50">
        <f>IF(hist!$D$2&gt;0,hist!B173/hist!$D$2,0)</f>
        <v>0</v>
      </c>
      <c r="E173" s="50">
        <f t="shared" si="23"/>
        <v>2.5422294584411904E-3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3.4689094901960784</v>
      </c>
      <c r="C174" s="50">
        <f>IF(FH!$C$2&gt;0,FH!A174/FH!$C$2,0)</f>
        <v>0</v>
      </c>
      <c r="D174" s="50">
        <f>IF(hist!$D$2&gt;0,hist!B174/hist!$D$2,0)</f>
        <v>0</v>
      </c>
      <c r="E174" s="50">
        <f t="shared" si="23"/>
        <v>2.153389532691325E-3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3.4890775686274509</v>
      </c>
      <c r="C175" s="50">
        <f>IF(FH!$C$2&gt;0,FH!A175/FH!$C$2,0)</f>
        <v>0.23459733041105799</v>
      </c>
      <c r="D175" s="50">
        <f>IF(hist!$D$2&gt;0,hist!B175/hist!$D$2,0)</f>
        <v>6.0397718573259392E-4</v>
      </c>
      <c r="E175" s="50">
        <f t="shared" si="23"/>
        <v>1.8198424179484492E-3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3.5092456470588234</v>
      </c>
      <c r="C176" s="50">
        <f>IF(FH!$C$2&gt;0,FH!A176/FH!$C$2,0)</f>
        <v>0</v>
      </c>
      <c r="D176" s="50">
        <f>IF(hist!$D$2&gt;0,hist!B176/hist!$D$2,0)</f>
        <v>0</v>
      </c>
      <c r="E176" s="50">
        <f t="shared" si="23"/>
        <v>1.534434323605171E-3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3.5294137254901958</v>
      </c>
      <c r="C177" s="50">
        <f>IF(FH!$C$2&gt;0,FH!A177/FH!$C$2,0)</f>
        <v>0</v>
      </c>
      <c r="D177" s="50">
        <f>IF(hist!$D$2&gt;0,hist!B177/hist!$D$2,0)</f>
        <v>0</v>
      </c>
      <c r="E177" s="50">
        <f t="shared" si="23"/>
        <v>1.2908214117918022E-3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3.5495818039215683</v>
      </c>
      <c r="C178" s="50">
        <f>IF(FH!$C$2&gt;0,FH!A178/FH!$C$2,0)</f>
        <v>0.14506046963526165</v>
      </c>
      <c r="D178" s="50">
        <f>IF(hist!$D$2&gt;0,hist!B178/hist!$D$2,0)</f>
        <v>3.9824785507814751E-4</v>
      </c>
      <c r="E178" s="50">
        <f t="shared" si="23"/>
        <v>1.0833963097778871E-3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3.5697498823529408</v>
      </c>
      <c r="C179" s="50">
        <f>IF(FH!$C$2&gt;0,FH!A179/FH!$C$2,0)</f>
        <v>0</v>
      </c>
      <c r="D179" s="50">
        <f>IF(hist!$D$2&gt;0,hist!B179/hist!$D$2,0)</f>
        <v>0</v>
      </c>
      <c r="E179" s="50">
        <f t="shared" si="23"/>
        <v>9.0721845933667872E-4</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3.5899179607843132</v>
      </c>
      <c r="C180" s="50">
        <f>IF(FH!$C$2&gt;0,FH!A180/FH!$C$2,0)</f>
        <v>0.10347227321768504</v>
      </c>
      <c r="D180" s="50">
        <f>IF(hist!$D$2&gt;0,hist!B180/hist!$D$2,0)</f>
        <v>2.1012888716215905E-4</v>
      </c>
      <c r="E180" s="50">
        <f t="shared" si="23"/>
        <v>7.5794857316694114E-4</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3.6100860392156857</v>
      </c>
      <c r="C181" s="50">
        <f>IF(FH!$C$2&gt;0,FH!A181/FH!$C$2,0)</f>
        <v>0</v>
      </c>
      <c r="D181" s="50">
        <f>IF(hist!$D$2&gt;0,hist!B181/hist!$D$2,0)</f>
        <v>0</v>
      </c>
      <c r="E181" s="50">
        <f t="shared" si="23"/>
        <v>6.3178736498874656E-4</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3.6302541176470591</v>
      </c>
      <c r="C182" s="50">
        <f>IF(FH!$C$2&gt;0,FH!A182/FH!$C$2,0)</f>
        <v>0</v>
      </c>
      <c r="D182" s="50">
        <f>IF(hist!$D$2&gt;0,hist!B182/hist!$D$2,0)</f>
        <v>0</v>
      </c>
      <c r="E182" s="50">
        <f t="shared" si="23"/>
        <v>5.2541863025961841E-4</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3.6504221960784315</v>
      </c>
      <c r="C183" s="50">
        <f>IF(FH!$C$2&gt;0,FH!A183/FH!$C$2,0)</f>
        <v>0.11378911038179754</v>
      </c>
      <c r="D183" s="50">
        <f>IF(hist!$D$2&gt;0,hist!B183/hist!$D$2,0)</f>
        <v>1.3531822146963307E-4</v>
      </c>
      <c r="E183" s="50">
        <f t="shared" si="23"/>
        <v>4.3595667805834947E-4</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3.670590274509804</v>
      </c>
      <c r="C184" s="50">
        <f>IF(FH!$C$2&gt;0,FH!A184/FH!$C$2,0)</f>
        <v>0</v>
      </c>
      <c r="D184" s="50">
        <f>IF(hist!$D$2&gt;0,hist!B184/hist!$D$2,0)</f>
        <v>0</v>
      </c>
      <c r="E184" s="50">
        <f t="shared" si="23"/>
        <v>3.6089805082819399E-4</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3.6907583529411765</v>
      </c>
      <c r="C185" s="50">
        <f>IF(FH!$C$2&gt;0,FH!A185/FH!$C$2,0)</f>
        <v>9.0741169625658785E-2</v>
      </c>
      <c r="D185" s="50">
        <f>IF(hist!$D$2&gt;0,hist!B185/hist!$D$2,0)</f>
        <v>2.6403407400079534E-5</v>
      </c>
      <c r="E185" s="50">
        <f t="shared" si="23"/>
        <v>2.9807741648923302E-4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3.710926431372549</v>
      </c>
      <c r="C186" s="50">
        <f>IF(FH!$C$2&gt;0,FH!A186/FH!$C$2,0)</f>
        <v>0</v>
      </c>
      <c r="D186" s="50">
        <f>IF(hist!$D$2&gt;0,hist!B186/hist!$D$2,0)</f>
        <v>0</v>
      </c>
      <c r="E186" s="50">
        <f t="shared" si="23"/>
        <v>2.4562747595090998E-4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3.7310945098039214</v>
      </c>
      <c r="C187" s="50">
        <f>IF(FH!$C$2&gt;0,FH!A187/FH!$C$2,0)</f>
        <v>0</v>
      </c>
      <c r="D187" s="50">
        <f>IF(hist!$D$2&gt;0,hist!B187/hist!$D$2,0)</f>
        <v>0</v>
      </c>
      <c r="E187" s="50">
        <f t="shared" si="23"/>
        <v>2.0194269725066612E-4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3.7512625882352939</v>
      </c>
      <c r="C188" s="50">
        <f>IF(FH!$C$2&gt;0,FH!A188/FH!$C$2,0)</f>
        <v>7.0273567906185927E-2</v>
      </c>
      <c r="D188" s="50">
        <f>IF(hist!$D$2&gt;0,hist!B188/hist!$D$2,0)</f>
        <v>6.6023689384708193E-6</v>
      </c>
      <c r="E188" s="50">
        <f t="shared" si="23"/>
        <v>1.6564666435585666E-4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3.7714306666666664</v>
      </c>
      <c r="C189" s="50">
        <f>IF(FH!$C$2&gt;0,FH!A189/FH!$C$2,0)</f>
        <v>0</v>
      </c>
      <c r="D189" s="50">
        <f>IF(hist!$D$2&gt;0,hist!B189/hist!$D$2,0)</f>
        <v>0</v>
      </c>
      <c r="E189" s="50">
        <f t="shared" si="23"/>
        <v>1.3556281303926185E-4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3.7915987450980393</v>
      </c>
      <c r="C190" s="50">
        <f>IF(FH!$C$2&gt;0,FH!A190/FH!$C$2,0)</f>
        <v>0</v>
      </c>
      <c r="D190" s="50">
        <f>IF(hist!$D$2&gt;0,hist!B190/hist!$D$2,0)</f>
        <v>0</v>
      </c>
      <c r="E190" s="50">
        <f t="shared" si="23"/>
        <v>1.1068831714468403E-4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3.8117668235294118</v>
      </c>
      <c r="C191" s="50">
        <f>IF(FH!$C$2&gt;0,FH!A191/FH!$C$2,0)</f>
        <v>3.7052211194649527E-2</v>
      </c>
      <c r="D191" s="50">
        <f>IF(hist!$D$2&gt;0,hist!B191/hist!$D$2,0)</f>
        <v>2.2028124307581867E-6</v>
      </c>
      <c r="E191" s="50">
        <f t="shared" si="23"/>
        <v>9.0170885014486974E-5</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3.8319349019607842</v>
      </c>
      <c r="C192" s="50">
        <f>IF(FH!$C$2&gt;0,FH!A192/FH!$C$2,0)</f>
        <v>0</v>
      </c>
      <c r="D192" s="50">
        <f>IF(hist!$D$2&gt;0,hist!B192/hist!$D$2,0)</f>
        <v>0</v>
      </c>
      <c r="E192" s="50">
        <f t="shared" si="23"/>
        <v>7.3288226931102199E-5</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3.8521029803921567</v>
      </c>
      <c r="C193" s="50">
        <f>IF(FH!$C$2&gt;0,FH!A193/FH!$C$2,0)</f>
        <v>2.2336822364444644E-2</v>
      </c>
      <c r="D193" s="50">
        <f>IF(hist!$D$2&gt;0,hist!B193/hist!$D$2,0)</f>
        <v>0</v>
      </c>
      <c r="E193" s="50">
        <f t="shared" si="23"/>
        <v>5.9429959275077893E-5</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3.8722710588235292</v>
      </c>
      <c r="C194" s="50">
        <f>IF(FH!$C$2&gt;0,FH!A194/FH!$C$2,0)</f>
        <v>0</v>
      </c>
      <c r="D194" s="50">
        <f>IF(hist!$D$2&gt;0,hist!B194/hist!$D$2,0)</f>
        <v>0</v>
      </c>
      <c r="E194" s="50">
        <f t="shared" si="23"/>
        <v>4.8081718945478715E-5</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3.8924391372549016</v>
      </c>
      <c r="C195" s="50">
        <f>IF(FH!$C$2&gt;0,FH!A195/FH!$C$2,0)</f>
        <v>0</v>
      </c>
      <c r="D195" s="50">
        <f>IF(hist!$D$2&gt;0,hist!B195/hist!$D$2,0)</f>
        <v>0</v>
      </c>
      <c r="E195" s="50">
        <f t="shared" ref="E195:E257" si="29">NORMDIST(B195,2,0.421,FALSE)</f>
        <v>3.8811271727301106E-5</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3.9126072156862741</v>
      </c>
      <c r="C196" s="50">
        <f>IF(FH!$C$2&gt;0,FH!A196/FH!$C$2,0)</f>
        <v>1.7238675712163407E-2</v>
      </c>
      <c r="D196" s="50">
        <f>IF(hist!$D$2&gt;0,hist!B196/hist!$D$2,0)</f>
        <v>0</v>
      </c>
      <c r="E196" s="50">
        <f t="shared" si="29"/>
        <v>3.1256410109416391E-5</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3.9327752941176466</v>
      </c>
      <c r="C197" s="50">
        <f>IF(FH!$C$2&gt;0,FH!A197/FH!$C$2,0)</f>
        <v>0</v>
      </c>
      <c r="D197" s="50">
        <f>IF(hist!$D$2&gt;0,hist!B197/hist!$D$2,0)</f>
        <v>0</v>
      </c>
      <c r="E197" s="50">
        <f t="shared" si="29"/>
        <v>2.511444902020972E-5</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3.9529433725490195</v>
      </c>
      <c r="C198" s="50">
        <f>IF(FH!$C$2&gt;0,FH!A198/FH!$C$2,0)</f>
        <v>1.1612881359761849E-2</v>
      </c>
      <c r="D198" s="50">
        <f>IF(hist!$D$2&gt;0,hist!B198/hist!$D$2,0)</f>
        <v>0</v>
      </c>
      <c r="E198" s="50">
        <f t="shared" si="29"/>
        <v>2.0133141598751704E-5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3.973111450980392</v>
      </c>
      <c r="C199" s="50">
        <f>IF(FH!$C$2&gt;0,FH!A199/FH!$C$2,0)</f>
        <v>0</v>
      </c>
      <c r="D199" s="50">
        <f>IF(hist!$D$2&gt;0,hist!B199/hist!$D$2,0)</f>
        <v>0</v>
      </c>
      <c r="E199" s="50">
        <f t="shared" si="29"/>
        <v>1.6102851072334764E-5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3.9932795294117645</v>
      </c>
      <c r="C200" s="50">
        <f>IF(FH!$C$2&gt;0,FH!A200/FH!$C$2,0)</f>
        <v>0</v>
      </c>
      <c r="D200" s="50">
        <f>IF(hist!$D$2&gt;0,hist!B200/hist!$D$2,0)</f>
        <v>0</v>
      </c>
      <c r="E200" s="50">
        <f t="shared" si="29"/>
        <v>1.2849828749675001E-5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4.0134476078431369</v>
      </c>
      <c r="C201" s="50">
        <f>IF(FH!$C$2&gt;0,FH!A201/FH!$C$2,0)</f>
        <v>7.79925549762471E-4</v>
      </c>
      <c r="D201" s="50">
        <f>IF(hist!$D$2&gt;0,hist!B201/hist!$D$2,0)</f>
        <v>0</v>
      </c>
      <c r="E201" s="50">
        <f t="shared" si="29"/>
        <v>1.0230461808040232E-5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4.0336156862745094</v>
      </c>
      <c r="C202" s="50">
        <f>IF(FH!$C$2&gt;0,FH!A202/FH!$C$2,0)</f>
        <v>0</v>
      </c>
      <c r="D202" s="50">
        <f>IF(hist!$D$2&gt;0,hist!B202/hist!$D$2,0)</f>
        <v>0</v>
      </c>
      <c r="E202" s="50">
        <f t="shared" si="29"/>
        <v>8.1263677525671832E-6</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4.0537837647058819</v>
      </c>
      <c r="C203" s="50">
        <f>IF(FH!$C$2&gt;0,FH!A203/FH!$C$2,0)</f>
        <v>0</v>
      </c>
      <c r="D203" s="50">
        <f>IF(hist!$D$2&gt;0,hist!B203/hist!$D$2,0)</f>
        <v>0</v>
      </c>
      <c r="E203" s="50">
        <f t="shared" si="29"/>
        <v>6.4402250067672865E-6</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4.0739518431372543</v>
      </c>
      <c r="C204" s="50">
        <f>IF(FH!$C$2&gt;0,FH!A204/FH!$C$2,0)</f>
        <v>0</v>
      </c>
      <c r="D204" s="50">
        <f>IF(hist!$D$2&gt;0,hist!B204/hist!$D$2,0)</f>
        <v>0</v>
      </c>
      <c r="E204" s="50">
        <f t="shared" si="29"/>
        <v>5.0922409470848834E-6</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4.0941199215686268</v>
      </c>
      <c r="C205" s="50">
        <f>IF(FH!$C$2&gt;0,FH!A205/FH!$C$2,0)</f>
        <v>0</v>
      </c>
      <c r="D205" s="50">
        <f>IF(hist!$D$2&gt;0,hist!B205/hist!$D$2,0)</f>
        <v>0</v>
      </c>
      <c r="E205" s="50">
        <f t="shared" si="29"/>
        <v>4.0171697503443943E-6</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4.1142880000000002</v>
      </c>
      <c r="C206" s="50">
        <f>IF(FH!$C$2&gt;0,FH!A206/FH!$C$2,0)</f>
        <v>0</v>
      </c>
      <c r="D206" s="50">
        <f>IF(hist!$D$2&gt;0,hist!B206/hist!$D$2,0)</f>
        <v>0</v>
      </c>
      <c r="E206" s="50">
        <f t="shared" si="29"/>
        <v>3.1618026407490717E-6</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4.1344560784313726</v>
      </c>
      <c r="C207" s="50">
        <f>IF(FH!$C$2&gt;0,FH!A207/FH!$C$2,0)</f>
        <v>0</v>
      </c>
      <c r="D207" s="50">
        <f>IF(hist!$D$2&gt;0,hist!B207/hist!$D$2,0)</f>
        <v>0</v>
      </c>
      <c r="E207" s="50">
        <f t="shared" si="29"/>
        <v>2.4828624878973551E-6</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4.1546241568627451</v>
      </c>
      <c r="C208" s="50">
        <f>IF(FH!$C$2&gt;0,FH!A208/FH!$C$2,0)</f>
        <v>0</v>
      </c>
      <c r="D208" s="50">
        <f>IF(hist!$D$2&gt;0,hist!B208/hist!$D$2,0)</f>
        <v>0</v>
      </c>
      <c r="E208" s="50">
        <f t="shared" si="29"/>
        <v>1.9452432246672033E-6</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4.1747922352941176</v>
      </c>
      <c r="C209" s="50">
        <f>IF(FH!$C$2&gt;0,FH!A209/FH!$C$2,0)</f>
        <v>0</v>
      </c>
      <c r="D209" s="50">
        <f>IF(hist!$D$2&gt;0,hist!B209/hist!$D$2,0)</f>
        <v>0</v>
      </c>
      <c r="E209" s="50">
        <f t="shared" si="29"/>
        <v>1.520542245490824E-6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4.1949603137254901</v>
      </c>
      <c r="C210" s="50">
        <f>IF(FH!$C$2&gt;0,FH!A210/FH!$C$2,0)</f>
        <v>0</v>
      </c>
      <c r="D210" s="50">
        <f>IF(hist!$D$2&gt;0,hist!B210/hist!$D$2,0)</f>
        <v>0</v>
      </c>
      <c r="E210" s="50">
        <f t="shared" si="29"/>
        <v>1.1858408454296547E-6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4.2151283921568625</v>
      </c>
      <c r="C211" s="50">
        <f>IF(FH!$C$2&gt;0,FH!A211/FH!$C$2,0)</f>
        <v>0</v>
      </c>
      <c r="D211" s="50">
        <f>IF(hist!$D$2&gt;0,hist!B211/hist!$D$2,0)</f>
        <v>0</v>
      </c>
      <c r="E211" s="50">
        <f t="shared" si="29"/>
        <v>9.2269391138717443E-7</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4.235296470588235</v>
      </c>
      <c r="C212" s="50">
        <f>IF(FH!$C$2&gt;0,FH!A212/FH!$C$2,0)</f>
        <v>0</v>
      </c>
      <c r="D212" s="50">
        <f>IF(hist!$D$2&gt;0,hist!B212/hist!$D$2,0)</f>
        <v>0</v>
      </c>
      <c r="E212" s="50">
        <f t="shared" si="29"/>
        <v>7.1629552761055448E-7</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4.2554645490196075</v>
      </c>
      <c r="C213" s="50">
        <f>IF(FH!$C$2&gt;0,FH!A213/FH!$C$2,0)</f>
        <v>0</v>
      </c>
      <c r="D213" s="50">
        <f>IF(hist!$D$2&gt;0,hist!B213/hist!$D$2,0)</f>
        <v>0</v>
      </c>
      <c r="E213" s="50">
        <f t="shared" si="29"/>
        <v>5.5479196082760203E-7</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4.2756326274509808</v>
      </c>
      <c r="C214" s="50">
        <f>IF(FH!$C$2&gt;0,FH!A214/FH!$C$2,0)</f>
        <v>0</v>
      </c>
      <c r="D214" s="50">
        <f>IF(hist!$D$2&gt;0,hist!B214/hist!$D$2,0)</f>
        <v>0</v>
      </c>
      <c r="E214" s="50">
        <f t="shared" si="29"/>
        <v>4.2871770011688611E-7</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4.2958007058823533</v>
      </c>
      <c r="C215" s="50">
        <f>IF(FH!$C$2&gt;0,FH!A215/FH!$C$2,0)</f>
        <v>0</v>
      </c>
      <c r="D215" s="50">
        <f>IF(hist!$D$2&gt;0,hist!B215/hist!$D$2,0)</f>
        <v>0</v>
      </c>
      <c r="E215" s="50">
        <f t="shared" si="29"/>
        <v>3.3053389719989245E-7</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4.3159687843137258</v>
      </c>
      <c r="C216" s="50">
        <f>IF(FH!$C$2&gt;0,FH!A216/FH!$C$2,0)</f>
        <v>0</v>
      </c>
      <c r="D216" s="50">
        <f>IF(hist!$D$2&gt;0,hist!B216/hist!$D$2,0)</f>
        <v>0</v>
      </c>
      <c r="E216" s="50">
        <f t="shared" si="29"/>
        <v>2.5425173743320811E-7</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4.3361368627450982</v>
      </c>
      <c r="C217" s="50">
        <f>IF(FH!$C$2&gt;0,FH!A217/FH!$C$2,0)</f>
        <v>0</v>
      </c>
      <c r="D217" s="50">
        <f>IF(hist!$D$2&gt;0,hist!B217/hist!$D$2,0)</f>
        <v>0</v>
      </c>
      <c r="E217" s="50">
        <f t="shared" si="29"/>
        <v>1.9512602147079035E-7</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4.3563049411764707</v>
      </c>
      <c r="C218" s="50">
        <f>IF(FH!$C$2&gt;0,FH!A218/FH!$C$2,0)</f>
        <v>0</v>
      </c>
      <c r="D218" s="50">
        <f>IF(hist!$D$2&gt;0,hist!B218/hist!$D$2,0)</f>
        <v>0</v>
      </c>
      <c r="E218" s="50">
        <f t="shared" si="29"/>
        <v>1.4940660073539121E-7</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4.3764730196078432</v>
      </c>
      <c r="C219" s="50">
        <f>IF(FH!$C$2&gt;0,FH!A219/FH!$C$2,0)</f>
        <v>0</v>
      </c>
      <c r="D219" s="50">
        <f>IF(hist!$D$2&gt;0,hist!B219/hist!$D$2,0)</f>
        <v>0</v>
      </c>
      <c r="E219" s="50">
        <f t="shared" si="29"/>
        <v>1.1413733167550747E-7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4.3966410980392157</v>
      </c>
      <c r="C220" s="50">
        <f>IF(FH!$C$2&gt;0,FH!A220/FH!$C$2,0)</f>
        <v>0</v>
      </c>
      <c r="D220" s="50">
        <f>IF(hist!$D$2&gt;0,hist!B220/hist!$D$2,0)</f>
        <v>0</v>
      </c>
      <c r="E220" s="50">
        <f t="shared" si="29"/>
        <v>8.6993936018692056E-8</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4.4168091764705881</v>
      </c>
      <c r="C221" s="50">
        <f>IF(FH!$C$2&gt;0,FH!A221/FH!$C$2,0)</f>
        <v>0</v>
      </c>
      <c r="D221" s="50">
        <f>IF(hist!$D$2&gt;0,hist!B221/hist!$D$2,0)</f>
        <v>0</v>
      </c>
      <c r="E221" s="50">
        <f t="shared" si="29"/>
        <v>6.6153615004093728E-8</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4.4369772549019606</v>
      </c>
      <c r="C222" s="50">
        <f>IF(FH!$C$2&gt;0,FH!A222/FH!$C$2,0)</f>
        <v>0</v>
      </c>
      <c r="D222" s="50">
        <f>IF(hist!$D$2&gt;0,hist!B222/hist!$D$2,0)</f>
        <v>0</v>
      </c>
      <c r="E222" s="50">
        <f t="shared" si="29"/>
        <v>5.0190499423978323E-8</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4.4571453333333331</v>
      </c>
      <c r="C223" s="50">
        <f>IF(FH!$C$2&gt;0,FH!A223/FH!$C$2,0)</f>
        <v>0</v>
      </c>
      <c r="D223" s="50">
        <f>IF(hist!$D$2&gt;0,hist!B223/hist!$D$2,0)</f>
        <v>0</v>
      </c>
      <c r="E223" s="50">
        <f t="shared" si="29"/>
        <v>3.7992055237742397E-8</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4.4773134117647055</v>
      </c>
      <c r="C224" s="50">
        <f>IF(FH!$C$2&gt;0,FH!A224/FH!$C$2,0)</f>
        <v>0</v>
      </c>
      <c r="D224" s="50">
        <f>IF(hist!$D$2&gt;0,hist!B224/hist!$D$2,0)</f>
        <v>0</v>
      </c>
      <c r="E224" s="50">
        <f t="shared" si="29"/>
        <v>2.8692434172591942E-8</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4.497481490196078</v>
      </c>
      <c r="C225" s="50">
        <f>IF(FH!$C$2&gt;0,FH!A225/FH!$C$2,0)</f>
        <v>0</v>
      </c>
      <c r="D225" s="50">
        <f>IF(hist!$D$2&gt;0,hist!B225/hist!$D$2,0)</f>
        <v>0</v>
      </c>
      <c r="E225" s="50">
        <f t="shared" si="29"/>
        <v>2.1619484532184675E-8</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4.5176495686274505</v>
      </c>
      <c r="C226" s="50">
        <f>IF(FH!$C$2&gt;0,FH!A226/FH!$C$2,0)</f>
        <v>0</v>
      </c>
      <c r="D226" s="50">
        <f>IF(hist!$D$2&gt;0,hist!B226/hist!$D$2,0)</f>
        <v>0</v>
      </c>
      <c r="E226" s="50">
        <f t="shared" si="29"/>
        <v>1.6252740869344486E-8</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4.537817647058823</v>
      </c>
      <c r="C227" s="50">
        <f>IF(FH!$C$2&gt;0,FH!A227/FH!$C$2,0)</f>
        <v>0</v>
      </c>
      <c r="D227" s="50">
        <f>IF(hist!$D$2&gt;0,hist!B227/hist!$D$2,0)</f>
        <v>0</v>
      </c>
      <c r="E227" s="50">
        <f t="shared" si="29"/>
        <v>1.2190210984995785E-8</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4.5579857254901954</v>
      </c>
      <c r="C228" s="50">
        <f>IF(FH!$C$2&gt;0,FH!A228/FH!$C$2,0)</f>
        <v>0</v>
      </c>
      <c r="D228" s="50">
        <f>IF(hist!$D$2&gt;0,hist!B228/hist!$D$2,0)</f>
        <v>0</v>
      </c>
      <c r="E228" s="50">
        <f t="shared" si="29"/>
        <v>9.1221911562815958E-9</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4.5781538039215679</v>
      </c>
      <c r="C229" s="50">
        <f>IF(FH!$C$2&gt;0,FH!A229/FH!$C$2,0)</f>
        <v>0</v>
      </c>
      <c r="D229" s="50">
        <f>IF(hist!$D$2&gt;0,hist!B229/hist!$D$2,0)</f>
        <v>0</v>
      </c>
      <c r="E229" s="50">
        <f t="shared" si="29"/>
        <v>6.8106796031672367E-9</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4.5983218823529413</v>
      </c>
      <c r="C230" s="50">
        <f>IF(FH!$C$2&gt;0,FH!A230/FH!$C$2,0)</f>
        <v>0</v>
      </c>
      <c r="D230" s="50">
        <f>IF(hist!$D$2&gt;0,hist!B230/hist!$D$2,0)</f>
        <v>0</v>
      </c>
      <c r="E230" s="50">
        <f t="shared" si="29"/>
        <v>5.0732360127152931E-9</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4.6184899607843137</v>
      </c>
      <c r="C231" s="50">
        <f>IF(FH!$C$2&gt;0,FH!A231/FH!$C$2,0)</f>
        <v>0</v>
      </c>
      <c r="D231" s="50">
        <f>IF(hist!$D$2&gt;0,hist!B231/hist!$D$2,0)</f>
        <v>0</v>
      </c>
      <c r="E231" s="50">
        <f t="shared" si="29"/>
        <v>3.770361727540356E-9</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4.6386580392156862</v>
      </c>
      <c r="C232" s="50">
        <f>IF(FH!$C$2&gt;0,FH!A232/FH!$C$2,0)</f>
        <v>0</v>
      </c>
      <c r="D232" s="50">
        <f>IF(hist!$D$2&gt;0,hist!B232/hist!$D$2,0)</f>
        <v>0</v>
      </c>
      <c r="E232" s="50">
        <f t="shared" si="29"/>
        <v>2.7956596935499659E-9</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4.6588261176470587</v>
      </c>
      <c r="C233" s="50">
        <f>IF(FH!$C$2&gt;0,FH!A233/FH!$C$2,0)</f>
        <v>0</v>
      </c>
      <c r="D233" s="50">
        <f>IF(hist!$D$2&gt;0,hist!B233/hist!$D$2,0)</f>
        <v>0</v>
      </c>
      <c r="E233" s="50">
        <f t="shared" si="29"/>
        <v>2.0681828233233945E-9</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4.6789941960784311</v>
      </c>
      <c r="C234" s="50">
        <f>IF(FH!$C$2&gt;0,FH!A234/FH!$C$2,0)</f>
        <v>0</v>
      </c>
      <c r="D234" s="50">
        <f>IF(hist!$D$2&gt;0,hist!B234/hist!$D$2,0)</f>
        <v>0</v>
      </c>
      <c r="E234" s="50">
        <f t="shared" si="29"/>
        <v>1.5265002643910119E-9</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4.6991622745098036</v>
      </c>
      <c r="C235" s="50">
        <f>IF(FH!$C$2&gt;0,FH!A235/FH!$C$2,0)</f>
        <v>0</v>
      </c>
      <c r="D235" s="50">
        <f>IF(hist!$D$2&gt;0,hist!B235/hist!$D$2,0)</f>
        <v>0</v>
      </c>
      <c r="E235" s="50">
        <f t="shared" si="29"/>
        <v>1.1241083554261154E-9</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4.7193303529411761</v>
      </c>
      <c r="C236" s="50">
        <f>IF(FH!$C$2&gt;0,FH!A236/FH!$C$2,0)</f>
        <v>0</v>
      </c>
      <c r="D236" s="50">
        <f>IF(hist!$D$2&gt;0,hist!B236/hist!$D$2,0)</f>
        <v>0</v>
      </c>
      <c r="E236" s="50">
        <f t="shared" si="29"/>
        <v>8.2589113230578715E-10</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4.7394984313725486</v>
      </c>
      <c r="C237" s="50">
        <f>IF(FH!$C$2&gt;0,FH!A237/FH!$C$2,0)</f>
        <v>0</v>
      </c>
      <c r="D237" s="50">
        <f>IF(hist!$D$2&gt;0,hist!B237/hist!$D$2,0)</f>
        <v>0</v>
      </c>
      <c r="E237" s="50">
        <f t="shared" si="29"/>
        <v>6.0539769812091261E-10</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4.7596665098039219</v>
      </c>
      <c r="C238" s="50">
        <f>IF(FH!$C$2&gt;0,FH!A238/FH!$C$2,0)</f>
        <v>0</v>
      </c>
      <c r="D238" s="50">
        <f>IF(hist!$D$2&gt;0,hist!B238/hist!$D$2,0)</f>
        <v>0</v>
      </c>
      <c r="E238" s="50">
        <f t="shared" si="29"/>
        <v>4.4275356083993024E-10</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4.7798345882352944</v>
      </c>
      <c r="C239" s="50">
        <f>IF(FH!$C$2&gt;0,FH!A239/FH!$C$2,0)</f>
        <v>0</v>
      </c>
      <c r="D239" s="50">
        <f>IF(hist!$D$2&gt;0,hist!B239/hist!$D$2,0)</f>
        <v>0</v>
      </c>
      <c r="E239" s="50">
        <f t="shared" si="29"/>
        <v>3.2306260833492944E-10</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4.8000026666666669</v>
      </c>
      <c r="C240" s="50">
        <f>IF(FH!$C$2&gt;0,FH!A240/FH!$C$2,0)</f>
        <v>0</v>
      </c>
      <c r="D240" s="50">
        <f>IF(hist!$D$2&gt;0,hist!B240/hist!$D$2,0)</f>
        <v>0</v>
      </c>
      <c r="E240" s="50">
        <f t="shared" si="29"/>
        <v>2.3518773126338884E-10</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4.8201707450980393</v>
      </c>
      <c r="C241" s="50">
        <f>IF(FH!$C$2&gt;0,FH!A241/FH!$C$2,0)</f>
        <v>0</v>
      </c>
      <c r="D241" s="50">
        <f>IF(hist!$D$2&gt;0,hist!B241/hist!$D$2,0)</f>
        <v>0</v>
      </c>
      <c r="E241" s="50">
        <f t="shared" si="29"/>
        <v>1.7082285080261768E-10</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4.8403388235294118</v>
      </c>
      <c r="C242" s="50">
        <f>IF(FH!$C$2&gt;0,FH!A242/FH!$C$2,0)</f>
        <v>0</v>
      </c>
      <c r="D242" s="50">
        <f>IF(hist!$D$2&gt;0,hist!B242/hist!$D$2,0)</f>
        <v>0</v>
      </c>
      <c r="E242" s="50">
        <f t="shared" si="29"/>
        <v>1.2378858628474728E-10</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4.8605069019607843</v>
      </c>
      <c r="C243" s="50">
        <f>IF(FH!$C$2&gt;0,FH!A243/FH!$C$2,0)</f>
        <v>0</v>
      </c>
      <c r="D243" s="50">
        <f>IF(hist!$D$2&gt;0,hist!B243/hist!$D$2,0)</f>
        <v>0</v>
      </c>
      <c r="E243" s="50">
        <f t="shared" si="29"/>
        <v>8.9499081027042842E-11</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4.8806749803921567</v>
      </c>
      <c r="C244" s="50">
        <f>IF(FH!$C$2&gt;0,FH!A244/FH!$C$2,0)</f>
        <v>0</v>
      </c>
      <c r="D244" s="50">
        <f>IF(hist!$D$2&gt;0,hist!B244/hist!$D$2,0)</f>
        <v>0</v>
      </c>
      <c r="E244" s="50">
        <f t="shared" si="29"/>
        <v>6.4559459237462692E-11</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4.9008430588235292</v>
      </c>
      <c r="C245" s="50">
        <f>IF(FH!$C$2&gt;0,FH!A245/FH!$C$2,0)</f>
        <v>0</v>
      </c>
      <c r="D245" s="50">
        <f>IF(hist!$D$2&gt;0,hist!B245/hist!$D$2,0)</f>
        <v>0</v>
      </c>
      <c r="E245" s="50">
        <f t="shared" si="29"/>
        <v>4.6462708936411292E-11</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4.9210111372549017</v>
      </c>
      <c r="C246" s="50">
        <f>IF(FH!$C$2&gt;0,FH!A246/FH!$C$2,0)</f>
        <v>0</v>
      </c>
      <c r="D246" s="50">
        <f>IF(hist!$D$2&gt;0,hist!B246/hist!$D$2,0)</f>
        <v>0</v>
      </c>
      <c r="E246" s="50">
        <f t="shared" si="29"/>
        <v>3.3362032818903293E-11</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4.9411792156862742</v>
      </c>
      <c r="C247" s="50">
        <f>IF(FH!$C$2&gt;0,FH!A247/FH!$C$2,0)</f>
        <v>0</v>
      </c>
      <c r="D247" s="50">
        <f>IF(hist!$D$2&gt;0,hist!B247/hist!$D$2,0)</f>
        <v>0</v>
      </c>
      <c r="E247" s="50">
        <f t="shared" si="29"/>
        <v>2.3900325657290558E-11</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4.9613472941176466</v>
      </c>
      <c r="C248" s="50">
        <f>IF(FH!$C$2&gt;0,FH!A248/FH!$C$2,0)</f>
        <v>0</v>
      </c>
      <c r="D248" s="50">
        <f>IF(hist!$D$2&gt;0,hist!B248/hist!$D$2,0)</f>
        <v>0</v>
      </c>
      <c r="E248" s="50">
        <f t="shared" si="29"/>
        <v>1.708277681533686E-11</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4.9815153725490191</v>
      </c>
      <c r="C249" s="50">
        <f>IF(FH!$C$2&gt;0,FH!A249/FH!$C$2,0)</f>
        <v>0</v>
      </c>
      <c r="D249" s="50">
        <f>IF(hist!$D$2&gt;0,hist!B249/hist!$D$2,0)</f>
        <v>0</v>
      </c>
      <c r="E249" s="50">
        <f t="shared" si="29"/>
        <v>1.218193983921748E-11</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5.0016834509803916</v>
      </c>
      <c r="C250" s="50">
        <f>IF(FH!$C$2&gt;0,FH!A250/FH!$C$2,0)</f>
        <v>0</v>
      </c>
      <c r="D250" s="50">
        <f>IF(hist!$D$2&gt;0,hist!B250/hist!$D$2,0)</f>
        <v>0</v>
      </c>
      <c r="E250" s="50">
        <f t="shared" si="29"/>
        <v>8.6671790600164893E-12</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5.021851529411764</v>
      </c>
      <c r="C251" s="50">
        <f>IF(FH!$C$2&gt;0,FH!A251/FH!$C$2,0)</f>
        <v>0</v>
      </c>
      <c r="D251" s="50">
        <f>IF(hist!$D$2&gt;0,hist!B251/hist!$D$2,0)</f>
        <v>0</v>
      </c>
      <c r="E251" s="50">
        <f t="shared" si="29"/>
        <v>6.1523696724013578E-12</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5.0420196078431365</v>
      </c>
      <c r="C252" s="50">
        <f>IF(FH!$C$2&gt;0,FH!A252/FH!$C$2,0)</f>
        <v>0</v>
      </c>
      <c r="D252" s="50">
        <f>IF(hist!$D$2&gt;0,hist!B252/hist!$D$2,0)</f>
        <v>0</v>
      </c>
      <c r="E252" s="50">
        <f t="shared" si="29"/>
        <v>4.3572292608859739E-12</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5.062187686274509</v>
      </c>
      <c r="C253" s="50">
        <f>IF(FH!$C$2&gt;0,FH!A253/FH!$C$2,0)</f>
        <v>0</v>
      </c>
      <c r="D253" s="50">
        <f>IF(hist!$D$2&gt;0,hist!B253/hist!$D$2,0)</f>
        <v>0</v>
      </c>
      <c r="E253" s="50">
        <f t="shared" si="29"/>
        <v>3.078801825275979E-12</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5.0823557647058824</v>
      </c>
      <c r="C254" s="50">
        <f>IF(FH!$C$2&gt;0,FH!A254/FH!$C$2,0)</f>
        <v>0</v>
      </c>
      <c r="D254" s="50">
        <f>IF(hist!$D$2&gt;0,hist!B254/hist!$D$2,0)</f>
        <v>0</v>
      </c>
      <c r="E254" s="50">
        <f t="shared" si="29"/>
        <v>2.1704830285779112E-12</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5.1025238431372548</v>
      </c>
      <c r="C255" s="50">
        <f>IF(FH!$C$2&gt;0,FH!A255/FH!$C$2,0)</f>
        <v>0</v>
      </c>
      <c r="D255" s="50">
        <f>IF(hist!$D$2&gt;0,hist!B255/hist!$D$2,0)</f>
        <v>0</v>
      </c>
      <c r="E255" s="50">
        <f t="shared" si="29"/>
        <v>1.5266320948796988E-12</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5.1226919215686273</v>
      </c>
      <c r="C256" s="50">
        <f>IF(FH!$C$2&gt;0,FH!A256/FH!$C$2,0)</f>
        <v>0</v>
      </c>
      <c r="D256" s="50">
        <f>IF(hist!$D$2&gt;0,hist!B256/hist!$D$2,0)</f>
        <v>0</v>
      </c>
      <c r="E256" s="50">
        <f t="shared" si="29"/>
        <v>1.0713113785874207E-12</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5.1428599999999998</v>
      </c>
      <c r="C257" s="50">
        <f>IF(FH!$C$2&gt;0,FH!A257/FH!$C$2,0)</f>
        <v>0</v>
      </c>
      <c r="D257" s="50">
        <f>IF(hist!$D$2&gt;0,hist!B257/hist!$D$2,0)</f>
        <v>0</v>
      </c>
      <c r="E257" s="50">
        <f t="shared" si="29"/>
        <v>7.5006755841363504E-13</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47.012700000000002</v>
      </c>
      <c r="C5" s="49">
        <v>2.7217799999999999</v>
      </c>
      <c r="D5" s="49">
        <v>5.7894500000000004</v>
      </c>
      <c r="E5" s="49">
        <v>20</v>
      </c>
      <c r="F5" s="49">
        <v>40.106099999999998</v>
      </c>
      <c r="G5" s="49">
        <v>50</v>
      </c>
      <c r="H5" s="49">
        <v>53.256</v>
      </c>
    </row>
    <row r="6" spans="1:10">
      <c r="A6" t="s">
        <v>1111</v>
      </c>
      <c r="B6" s="49">
        <v>17.8002</v>
      </c>
      <c r="C6" s="49">
        <v>2.82186</v>
      </c>
      <c r="D6" s="49">
        <v>15.853</v>
      </c>
      <c r="E6" s="49">
        <v>20</v>
      </c>
      <c r="F6" s="49">
        <v>10.4712</v>
      </c>
      <c r="G6" s="49">
        <v>40</v>
      </c>
      <c r="H6" s="49">
        <v>20.848299999999998</v>
      </c>
    </row>
    <row r="7" spans="1:10">
      <c r="A7" t="s">
        <v>1112</v>
      </c>
      <c r="B7" s="49">
        <v>11.4719</v>
      </c>
      <c r="C7" s="49">
        <v>3.5956000000000001</v>
      </c>
      <c r="D7" s="49">
        <v>31.3428</v>
      </c>
      <c r="E7" s="49">
        <v>15</v>
      </c>
      <c r="F7" s="49">
        <v>4.6269999999999998</v>
      </c>
      <c r="G7" s="49">
        <v>40</v>
      </c>
      <c r="H7" s="49">
        <v>28.9742</v>
      </c>
    </row>
    <row r="8" spans="1:10">
      <c r="A8" t="s">
        <v>1113</v>
      </c>
      <c r="B8" s="49">
        <v>25.314</v>
      </c>
      <c r="C8" s="49">
        <v>1.00847</v>
      </c>
      <c r="D8" s="49">
        <v>3.9838300000000002</v>
      </c>
      <c r="E8" s="49">
        <v>20</v>
      </c>
      <c r="F8" s="49">
        <v>23.317599999999999</v>
      </c>
      <c r="G8" s="49">
        <v>50</v>
      </c>
      <c r="H8" s="49">
        <v>27.775400000000001</v>
      </c>
    </row>
    <row r="9" spans="1:10">
      <c r="A9" t="s">
        <v>1114</v>
      </c>
      <c r="B9" s="49">
        <v>72.800700000000006</v>
      </c>
      <c r="C9" s="49">
        <v>7.7269600000000001</v>
      </c>
      <c r="D9" s="49">
        <v>10.613899999999999</v>
      </c>
      <c r="E9" s="49">
        <v>50</v>
      </c>
      <c r="F9" s="49">
        <v>51.156199999999998</v>
      </c>
      <c r="G9" s="49">
        <v>100</v>
      </c>
      <c r="H9" s="49">
        <v>83.868700000000004</v>
      </c>
    </row>
    <row r="10" spans="1:10">
      <c r="A10" t="s">
        <v>1115</v>
      </c>
      <c r="B10" s="49">
        <v>82.403099999999995</v>
      </c>
      <c r="C10" s="49">
        <v>2.3791600000000002</v>
      </c>
      <c r="D10" s="49">
        <v>2.8872200000000001</v>
      </c>
      <c r="E10" s="49">
        <v>40</v>
      </c>
      <c r="F10" s="49">
        <v>74.216999999999999</v>
      </c>
      <c r="G10" s="49">
        <v>100</v>
      </c>
      <c r="H10" s="49">
        <v>88.930800000000005</v>
      </c>
    </row>
    <row r="11" spans="1:10">
      <c r="A11" t="s">
        <v>1116</v>
      </c>
      <c r="B11" s="49">
        <v>37.289099999999998</v>
      </c>
      <c r="C11" s="49">
        <v>3.33636</v>
      </c>
      <c r="D11" s="49">
        <v>8.94726</v>
      </c>
      <c r="E11" s="49">
        <v>10</v>
      </c>
      <c r="F11" s="49">
        <v>33.192100000000003</v>
      </c>
      <c r="G11" s="49">
        <v>50</v>
      </c>
      <c r="H11" s="49">
        <v>45.544199999999996</v>
      </c>
    </row>
    <row r="12" spans="1:10">
      <c r="A12" t="s">
        <v>1117</v>
      </c>
      <c r="B12" s="49">
        <v>77.429599999999994</v>
      </c>
      <c r="C12" s="49">
        <v>3.4022700000000001</v>
      </c>
      <c r="D12" s="49">
        <v>4.3940200000000003</v>
      </c>
      <c r="E12" s="49">
        <v>50</v>
      </c>
      <c r="F12" s="49">
        <v>65.962800000000001</v>
      </c>
      <c r="G12" s="49">
        <v>100</v>
      </c>
      <c r="H12" s="49">
        <v>83.382999999999996</v>
      </c>
    </row>
    <row r="13" spans="1:10">
      <c r="A13" t="s">
        <v>1118</v>
      </c>
      <c r="B13" s="49">
        <v>25.838000000000001</v>
      </c>
      <c r="C13" s="49">
        <v>3.6146799999999999</v>
      </c>
      <c r="D13" s="49">
        <v>13.989800000000001</v>
      </c>
      <c r="E13" s="49">
        <v>10</v>
      </c>
      <c r="F13" s="49">
        <v>19.079699999999999</v>
      </c>
      <c r="G13" s="49">
        <v>25</v>
      </c>
      <c r="H13" s="49">
        <v>34.755800000000001</v>
      </c>
      <c r="J13" s="49"/>
    </row>
    <row r="14" spans="1:10">
      <c r="A14" t="s">
        <v>1119</v>
      </c>
      <c r="B14" s="49">
        <v>36.146799999999999</v>
      </c>
      <c r="C14" s="49">
        <v>11.2652</v>
      </c>
      <c r="D14" s="49">
        <v>31.165099999999999</v>
      </c>
      <c r="E14" s="49">
        <v>10</v>
      </c>
      <c r="F14" s="49">
        <v>3.5356800000000002</v>
      </c>
      <c r="G14" s="49">
        <v>50</v>
      </c>
      <c r="H14" s="49">
        <v>43.293399999999998</v>
      </c>
    </row>
    <row r="15" spans="1:10">
      <c r="A15" t="s">
        <v>1120</v>
      </c>
      <c r="B15" s="49">
        <v>-7.0177699999999996E-2</v>
      </c>
      <c r="C15" s="49">
        <v>0</v>
      </c>
      <c r="D15" s="49">
        <v>0</v>
      </c>
      <c r="E15" s="49">
        <v>0</v>
      </c>
      <c r="F15" s="49">
        <v>0</v>
      </c>
      <c r="G15" s="49">
        <v>0</v>
      </c>
      <c r="H15" s="49">
        <v>0</v>
      </c>
    </row>
    <row r="16" spans="1:10">
      <c r="A16" t="s">
        <v>1121</v>
      </c>
      <c r="B16" s="49">
        <v>-0.10985499999999999</v>
      </c>
      <c r="C16" s="49">
        <v>0</v>
      </c>
      <c r="D16" s="49">
        <v>0</v>
      </c>
      <c r="E16" s="49">
        <v>0</v>
      </c>
      <c r="F16" s="49">
        <v>0</v>
      </c>
      <c r="G16" s="49">
        <v>0</v>
      </c>
      <c r="H16" s="49">
        <v>0</v>
      </c>
    </row>
    <row r="17" spans="1:8">
      <c r="A17" t="s">
        <v>1122</v>
      </c>
      <c r="B17" s="49">
        <v>12.896599999999999</v>
      </c>
      <c r="C17" s="49">
        <v>0</v>
      </c>
      <c r="D17" s="49">
        <v>0</v>
      </c>
      <c r="E17" s="49">
        <v>0</v>
      </c>
      <c r="F17" s="49">
        <v>0</v>
      </c>
      <c r="G17" s="49">
        <v>0</v>
      </c>
      <c r="H17" s="49">
        <v>0</v>
      </c>
    </row>
    <row r="18" spans="1:8">
      <c r="A18" t="s">
        <v>1123</v>
      </c>
      <c r="B18" s="49">
        <v>0.57041699999999995</v>
      </c>
      <c r="C18" s="49">
        <v>0</v>
      </c>
      <c r="D18" s="49">
        <v>0</v>
      </c>
      <c r="E18" s="49">
        <v>0</v>
      </c>
      <c r="F18" s="49">
        <v>0</v>
      </c>
      <c r="G18" s="49">
        <v>0</v>
      </c>
      <c r="H18" s="49">
        <v>0</v>
      </c>
    </row>
    <row r="19" spans="1:8">
      <c r="A19" t="s">
        <v>1124</v>
      </c>
      <c r="B19" s="49">
        <v>0.39852500000000002</v>
      </c>
      <c r="C19" s="49">
        <v>0</v>
      </c>
      <c r="D19" s="49">
        <v>0</v>
      </c>
      <c r="E19" s="49">
        <v>0</v>
      </c>
      <c r="F19" s="49">
        <v>0</v>
      </c>
      <c r="G19" s="49">
        <v>0</v>
      </c>
      <c r="H19" s="49">
        <v>0</v>
      </c>
    </row>
    <row r="20" spans="1:8">
      <c r="A20" t="s">
        <v>1125</v>
      </c>
      <c r="B20" s="49">
        <v>4.6546200000000003E-2</v>
      </c>
      <c r="C20" s="49">
        <v>9.4009999999999996E-2</v>
      </c>
      <c r="D20" s="49">
        <v>2.01972</v>
      </c>
      <c r="E20" s="49">
        <v>0</v>
      </c>
      <c r="F20" s="49">
        <v>0</v>
      </c>
      <c r="G20" s="49">
        <v>0</v>
      </c>
      <c r="H20" s="49">
        <v>1.1571499999999999</v>
      </c>
    </row>
    <row r="21" spans="1:8">
      <c r="A21" t="s">
        <v>1126</v>
      </c>
      <c r="B21" s="49">
        <v>0.72368900000000003</v>
      </c>
      <c r="C21" s="49">
        <v>0.66859299999999999</v>
      </c>
      <c r="D21" s="49">
        <v>0.92386699999999999</v>
      </c>
      <c r="E21" s="49">
        <v>0</v>
      </c>
      <c r="F21" s="49">
        <v>7.2235499999999994E-2</v>
      </c>
      <c r="G21" s="49">
        <v>0</v>
      </c>
      <c r="H21" s="49">
        <v>4.45852</v>
      </c>
    </row>
    <row r="22" spans="1:8">
      <c r="A22" t="s">
        <v>1127</v>
      </c>
      <c r="B22" s="49">
        <v>88.797899999999998</v>
      </c>
      <c r="C22" s="49">
        <v>14.5745</v>
      </c>
      <c r="D22" s="49">
        <v>0.164132</v>
      </c>
      <c r="E22" s="49">
        <v>0</v>
      </c>
      <c r="F22" s="49">
        <v>63.660899999999998</v>
      </c>
      <c r="G22" s="49">
        <v>0</v>
      </c>
      <c r="H22" s="49">
        <v>145.52799999999999</v>
      </c>
    </row>
    <row r="23" spans="1:8">
      <c r="A23" t="s">
        <v>1128</v>
      </c>
      <c r="B23" s="49">
        <v>52.865900000000003</v>
      </c>
      <c r="C23" s="49">
        <v>18.485099999999999</v>
      </c>
      <c r="D23" s="49">
        <v>0.349661</v>
      </c>
      <c r="E23" s="49">
        <v>0</v>
      </c>
      <c r="F23" s="49">
        <v>46.469299999999997</v>
      </c>
      <c r="G23" s="49">
        <v>0</v>
      </c>
      <c r="H23" s="49">
        <v>111.669</v>
      </c>
    </row>
    <row r="24" spans="1:8">
      <c r="A24" t="s">
        <v>1129</v>
      </c>
      <c r="B24" s="49">
        <v>5.72702E-2</v>
      </c>
      <c r="C24" s="49">
        <v>7.2824200000000006E-2</v>
      </c>
      <c r="D24" s="49">
        <v>1.27159</v>
      </c>
      <c r="E24" s="49">
        <v>0</v>
      </c>
      <c r="F24" s="49">
        <v>3.3553300000000001E-3</v>
      </c>
      <c r="G24" s="49">
        <v>0</v>
      </c>
      <c r="H24" s="49">
        <v>0.58363600000000004</v>
      </c>
    </row>
    <row r="25" spans="1:8">
      <c r="A25" t="s">
        <v>1130</v>
      </c>
      <c r="B25" s="49">
        <v>0.88365899999999997</v>
      </c>
      <c r="C25" s="49">
        <v>0.39573700000000001</v>
      </c>
      <c r="D25" s="49">
        <v>0.44783899999999999</v>
      </c>
      <c r="E25" s="49">
        <v>0</v>
      </c>
      <c r="F25" s="49">
        <v>0.32314900000000002</v>
      </c>
      <c r="G25" s="49">
        <v>0</v>
      </c>
      <c r="H25" s="49">
        <v>2.73508</v>
      </c>
    </row>
    <row r="26" spans="1:8">
      <c r="A26" t="s">
        <v>1131</v>
      </c>
      <c r="B26" s="49">
        <v>5.5215100000000003E-3</v>
      </c>
      <c r="C26" s="49">
        <v>6.8740499999999996E-3</v>
      </c>
      <c r="D26" s="49">
        <v>1.2449600000000001</v>
      </c>
      <c r="E26" s="49">
        <v>0</v>
      </c>
      <c r="F26" s="173">
        <v>0</v>
      </c>
      <c r="G26" s="49">
        <v>0</v>
      </c>
      <c r="H26" s="49">
        <v>7.0409299999999994E-2</v>
      </c>
    </row>
    <row r="27" spans="1:8">
      <c r="A27" t="s">
        <v>1132</v>
      </c>
      <c r="B27" s="173">
        <v>-4.9614899999999998E-5</v>
      </c>
      <c r="C27" s="49">
        <v>2.7596000000000001E-3</v>
      </c>
      <c r="D27" s="49">
        <v>-55.6203</v>
      </c>
      <c r="E27" s="49">
        <v>0</v>
      </c>
      <c r="F27" s="49">
        <v>-2.5297699999999999E-2</v>
      </c>
      <c r="G27" s="49">
        <v>0</v>
      </c>
      <c r="H27" s="49">
        <v>2.3972899999999998E-2</v>
      </c>
    </row>
    <row r="28" spans="1:8">
      <c r="A28" t="s">
        <v>1133</v>
      </c>
      <c r="B28" s="49">
        <v>4.5634599999999997E-2</v>
      </c>
      <c r="C28" s="49">
        <v>2.66143E-2</v>
      </c>
      <c r="D28" s="49">
        <v>0.58320399999999994</v>
      </c>
      <c r="E28" s="49">
        <v>0</v>
      </c>
      <c r="F28" s="49">
        <v>7.4932499999999999E-3</v>
      </c>
      <c r="G28" s="49">
        <v>0</v>
      </c>
      <c r="H28" s="49">
        <v>0.158693</v>
      </c>
    </row>
    <row r="29" spans="1:8">
      <c r="A29" t="s">
        <v>1134</v>
      </c>
      <c r="B29" s="49">
        <v>83.6661</v>
      </c>
      <c r="C29" s="49">
        <v>6.9898400000000001</v>
      </c>
      <c r="D29" s="49">
        <v>8.3544499999999994E-2</v>
      </c>
      <c r="E29" s="49">
        <v>0</v>
      </c>
      <c r="F29" s="49">
        <v>55.505600000000001</v>
      </c>
      <c r="G29" s="49">
        <v>0</v>
      </c>
      <c r="H29" s="49">
        <v>103.33199999999999</v>
      </c>
    </row>
    <row r="30" spans="1:8">
      <c r="A30" t="s">
        <v>1135</v>
      </c>
      <c r="B30" s="49">
        <v>42.914299999999997</v>
      </c>
      <c r="C30" s="49">
        <v>8.6120199999999993</v>
      </c>
      <c r="D30" s="49">
        <v>0.20068</v>
      </c>
      <c r="E30" s="49">
        <v>0</v>
      </c>
      <c r="F30" s="49">
        <v>39.783099999999997</v>
      </c>
      <c r="G30" s="49">
        <v>0</v>
      </c>
      <c r="H30" s="49">
        <v>71.700699999999998</v>
      </c>
    </row>
    <row r="31" spans="1:8">
      <c r="A31" t="s">
        <v>1136</v>
      </c>
      <c r="B31" s="49">
        <v>277.86200000000002</v>
      </c>
      <c r="C31" s="49">
        <v>47.964100000000002</v>
      </c>
      <c r="D31" s="49">
        <v>0.17261899999999999</v>
      </c>
      <c r="E31" s="49">
        <v>0</v>
      </c>
      <c r="F31" s="49">
        <v>239.32300000000001</v>
      </c>
      <c r="G31" s="49">
        <v>0</v>
      </c>
      <c r="H31" s="49">
        <v>418.03199999999998</v>
      </c>
    </row>
    <row r="32" spans="1:8">
      <c r="A32" t="s">
        <v>1137</v>
      </c>
      <c r="B32" s="49">
        <v>0.114719</v>
      </c>
      <c r="C32" s="49">
        <v>3.5956000000000002E-2</v>
      </c>
      <c r="D32" s="49">
        <v>0.31342799999999998</v>
      </c>
      <c r="E32" s="49">
        <v>0.15</v>
      </c>
      <c r="F32" s="49">
        <v>4.6269999999999999E-2</v>
      </c>
      <c r="G32" s="49">
        <v>0.4</v>
      </c>
      <c r="H32" s="49">
        <v>0.289742</v>
      </c>
    </row>
    <row r="33" spans="1:8">
      <c r="A33" t="s">
        <v>1138</v>
      </c>
      <c r="B33" s="49">
        <v>0.34625099999999998</v>
      </c>
      <c r="C33" s="49">
        <v>3.68823E-2</v>
      </c>
      <c r="D33" s="49">
        <v>0.106519</v>
      </c>
      <c r="E33" s="49">
        <v>0</v>
      </c>
      <c r="F33" s="49">
        <v>0.27541900000000002</v>
      </c>
      <c r="G33" s="49">
        <v>0</v>
      </c>
      <c r="H33" s="49">
        <v>0.45735900000000002</v>
      </c>
    </row>
    <row r="34" spans="1:8">
      <c r="A34" t="s">
        <v>1139</v>
      </c>
      <c r="B34" s="49">
        <v>0.25838</v>
      </c>
      <c r="C34" s="49">
        <v>3.61468E-2</v>
      </c>
      <c r="D34" s="49">
        <v>0.13989799999999999</v>
      </c>
      <c r="E34" s="49">
        <v>0.1</v>
      </c>
      <c r="F34" s="49">
        <v>0.19079699999999999</v>
      </c>
      <c r="G34" s="49">
        <v>0.25</v>
      </c>
      <c r="H34" s="49">
        <v>0.34755799999999998</v>
      </c>
    </row>
    <row r="35" spans="1:8">
      <c r="A35" t="s">
        <v>1140</v>
      </c>
      <c r="B35" s="49">
        <v>9.2399099999999998E-2</v>
      </c>
      <c r="C35" s="49">
        <v>2.9283E-2</v>
      </c>
      <c r="D35" s="49">
        <v>0.31691900000000001</v>
      </c>
      <c r="E35" s="49">
        <v>0</v>
      </c>
      <c r="F35" s="49">
        <v>4.7475200000000002E-2</v>
      </c>
      <c r="G35" s="49">
        <v>0</v>
      </c>
      <c r="H35" s="49">
        <v>0.17339199999999999</v>
      </c>
    </row>
    <row r="36" spans="1:8">
      <c r="A36" t="s">
        <v>1141</v>
      </c>
      <c r="B36" s="49">
        <v>0.23882600000000001</v>
      </c>
      <c r="C36" s="49">
        <v>0.11376799999999999</v>
      </c>
      <c r="D36" s="49">
        <v>0.47636299999999998</v>
      </c>
      <c r="E36" s="49">
        <v>0</v>
      </c>
      <c r="F36" s="49">
        <v>1.1783399999999999E-2</v>
      </c>
      <c r="G36" s="49">
        <v>0</v>
      </c>
      <c r="H36" s="49">
        <v>0.61599199999999998</v>
      </c>
    </row>
    <row r="37" spans="1:8">
      <c r="A37" t="s">
        <v>1142</v>
      </c>
      <c r="B37" s="49">
        <v>0.36146800000000001</v>
      </c>
      <c r="C37" s="49">
        <v>0.112652</v>
      </c>
      <c r="D37" s="49">
        <v>0.31165100000000001</v>
      </c>
      <c r="E37" s="49">
        <v>0.1</v>
      </c>
      <c r="F37" s="49">
        <v>3.5356800000000001E-2</v>
      </c>
      <c r="G37" s="49">
        <v>0.5</v>
      </c>
      <c r="H37" s="49">
        <v>0.43293399999999999</v>
      </c>
    </row>
    <row r="38" spans="1:8">
      <c r="A38" t="s">
        <v>1143</v>
      </c>
      <c r="B38" s="49">
        <v>30.4086</v>
      </c>
      <c r="C38" s="49">
        <v>39.974899999999998</v>
      </c>
      <c r="D38" s="49">
        <v>1.3145899999999999</v>
      </c>
      <c r="E38" s="49">
        <v>0</v>
      </c>
      <c r="F38" s="49">
        <v>-153.39699999999999</v>
      </c>
      <c r="G38" s="49">
        <v>0</v>
      </c>
      <c r="H38" s="49">
        <v>124.988</v>
      </c>
    </row>
    <row r="39" spans="1:8">
      <c r="A39" t="s">
        <v>1144</v>
      </c>
      <c r="B39" s="49">
        <v>10.264699999999999</v>
      </c>
      <c r="C39" s="49">
        <v>7.1437400000000002</v>
      </c>
      <c r="D39" s="49">
        <v>0.69595300000000004</v>
      </c>
      <c r="E39" s="49">
        <v>0</v>
      </c>
      <c r="F39" s="49">
        <v>-20.520700000000001</v>
      </c>
      <c r="G39" s="49">
        <v>0</v>
      </c>
      <c r="H39" s="49">
        <v>23.287800000000001</v>
      </c>
    </row>
    <row r="40" spans="1:8">
      <c r="A40" t="s">
        <v>1145</v>
      </c>
      <c r="B40" s="49">
        <v>3.4658600000000002</v>
      </c>
      <c r="C40" s="49">
        <v>5.5651900000000003</v>
      </c>
      <c r="D40" s="49">
        <v>1.60572</v>
      </c>
      <c r="E40" s="49">
        <v>0</v>
      </c>
      <c r="F40" s="49">
        <v>-30.147200000000002</v>
      </c>
      <c r="G40" s="49">
        <v>0</v>
      </c>
      <c r="H40" s="49">
        <v>6.2633700000000001</v>
      </c>
    </row>
    <row r="41" spans="1:8">
      <c r="A41" t="s">
        <v>1146</v>
      </c>
      <c r="B41" s="49">
        <v>0.12026199999999999</v>
      </c>
      <c r="C41" s="49">
        <v>0.10982699999999999</v>
      </c>
      <c r="D41" s="49">
        <v>0.91322899999999996</v>
      </c>
      <c r="E41" s="49">
        <v>0</v>
      </c>
      <c r="F41" s="49">
        <v>-0.27906199999999998</v>
      </c>
      <c r="G41" s="49">
        <v>0</v>
      </c>
      <c r="H41" s="49">
        <v>0.43684200000000001</v>
      </c>
    </row>
    <row r="42" spans="1:8">
      <c r="A42" t="s">
        <v>1147</v>
      </c>
      <c r="B42" s="49">
        <v>9.5777399999999999E-2</v>
      </c>
      <c r="C42" s="49">
        <v>5.6525300000000001E-2</v>
      </c>
      <c r="D42" s="49">
        <v>0.59017399999999998</v>
      </c>
      <c r="E42" s="49">
        <v>0</v>
      </c>
      <c r="F42" s="49">
        <v>-9.3583E-2</v>
      </c>
      <c r="G42" s="49">
        <v>0</v>
      </c>
      <c r="H42" s="49">
        <v>0.25829099999999999</v>
      </c>
    </row>
    <row r="43" spans="1:8">
      <c r="A43" t="s">
        <v>1148</v>
      </c>
      <c r="B43" s="49">
        <v>3.8910100000000003E-2</v>
      </c>
      <c r="C43" s="49">
        <v>2.8186800000000001E-2</v>
      </c>
      <c r="D43" s="49">
        <v>0.72440899999999997</v>
      </c>
      <c r="E43" s="49">
        <v>0</v>
      </c>
      <c r="F43" s="49">
        <v>-0.135911</v>
      </c>
      <c r="G43" s="49">
        <v>0</v>
      </c>
      <c r="H43" s="49">
        <v>8.0503699999999997E-2</v>
      </c>
    </row>
    <row r="44" spans="1:8">
      <c r="A44" t="s">
        <v>1149</v>
      </c>
      <c r="B44" s="49">
        <v>-2.9700299999999999</v>
      </c>
      <c r="C44" s="49">
        <v>20.420000000000002</v>
      </c>
      <c r="D44" s="49">
        <v>-6.8753599999999997</v>
      </c>
      <c r="E44" s="49">
        <v>0</v>
      </c>
      <c r="F44" s="49">
        <v>-80.842699999999994</v>
      </c>
      <c r="G44" s="49">
        <v>0</v>
      </c>
      <c r="H44" s="49">
        <v>32.856699999999996</v>
      </c>
    </row>
    <row r="45" spans="1:8">
      <c r="A45" t="s">
        <v>1150</v>
      </c>
      <c r="B45" s="49">
        <v>40.273600000000002</v>
      </c>
      <c r="C45" s="49">
        <v>4.5038499999999999</v>
      </c>
      <c r="D45" s="49">
        <v>0.111831</v>
      </c>
      <c r="E45" s="49">
        <v>0</v>
      </c>
      <c r="F45" s="49">
        <v>30.121099999999998</v>
      </c>
      <c r="G45" s="49">
        <v>0</v>
      </c>
      <c r="H45" s="49">
        <v>54.257399999999997</v>
      </c>
    </row>
    <row r="46" spans="1:8">
      <c r="A46" t="s">
        <v>1151</v>
      </c>
      <c r="B46" s="49">
        <v>29.337299999999999</v>
      </c>
      <c r="C46" s="49">
        <v>2.47587</v>
      </c>
      <c r="D46" s="49">
        <v>8.4393200000000002E-2</v>
      </c>
      <c r="E46" s="49">
        <v>0</v>
      </c>
      <c r="F46" s="49">
        <v>22.741399999999999</v>
      </c>
      <c r="G46" s="49">
        <v>0</v>
      </c>
      <c r="H46" s="49">
        <v>33.293700000000001</v>
      </c>
    </row>
    <row r="47" spans="1:8">
      <c r="A47" t="s">
        <v>1152</v>
      </c>
      <c r="B47" s="49">
        <v>3.1184599999999998</v>
      </c>
      <c r="C47" s="49">
        <v>0.89522699999999999</v>
      </c>
      <c r="D47" s="49">
        <v>0.287074</v>
      </c>
      <c r="E47" s="49">
        <v>0</v>
      </c>
      <c r="F47" s="49">
        <v>1.7117800000000001</v>
      </c>
      <c r="G47" s="49">
        <v>0</v>
      </c>
      <c r="H47" s="49">
        <v>6.0108100000000002</v>
      </c>
    </row>
    <row r="48" spans="1:8">
      <c r="A48" t="s">
        <v>1153</v>
      </c>
      <c r="B48" s="49">
        <v>1.4985900000000001</v>
      </c>
      <c r="C48" s="49">
        <v>0.494228</v>
      </c>
      <c r="D48" s="49">
        <v>0.329795</v>
      </c>
      <c r="E48" s="49">
        <v>0</v>
      </c>
      <c r="F48" s="49">
        <v>1.17204</v>
      </c>
      <c r="G48" s="49">
        <v>0</v>
      </c>
      <c r="H48" s="49">
        <v>3.00177</v>
      </c>
    </row>
    <row r="50" spans="1:4">
      <c r="A50" t="str">
        <f>lang!B7</f>
        <v>긍정감정</v>
      </c>
      <c r="B50" s="134">
        <f>SUM(B9:B12)</f>
        <v>269.92250000000001</v>
      </c>
      <c r="C50" s="134"/>
      <c r="D50" s="134">
        <f t="shared" ref="D50" si="0">SUM(D9:D12)</f>
        <v>26.842400000000001</v>
      </c>
    </row>
    <row r="51" spans="1:4">
      <c r="A51" t="str">
        <f>lang!B8</f>
        <v>부정감정</v>
      </c>
      <c r="B51" s="134">
        <f>SUM(B5:B8)</f>
        <v>101.59880000000001</v>
      </c>
      <c r="C51" s="134"/>
      <c r="D51" s="134">
        <f t="shared" ref="D51" si="1">SUM(D5:D8)</f>
        <v>56.969079999999998</v>
      </c>
    </row>
    <row r="52" spans="1:4">
      <c r="A52" t="str">
        <f>lang!B9</f>
        <v>생리감정</v>
      </c>
      <c r="B52" s="134">
        <f>SUM(B13:B14)</f>
        <v>61.9848</v>
      </c>
      <c r="C52" s="134"/>
      <c r="D52" s="134">
        <f t="shared" ref="D52" si="2">SUM(D13:D14)</f>
        <v>45.154899999999998</v>
      </c>
    </row>
    <row r="53" spans="1:4">
      <c r="B53" s="50">
        <f>SUM(B50:B52)</f>
        <v>433.5061</v>
      </c>
      <c r="D53" s="50">
        <f>SUM(D50:D52)</f>
        <v>128.96638000000002</v>
      </c>
    </row>
    <row r="54" spans="1:4">
      <c r="A54" t="str">
        <f>lang!B7</f>
        <v>긍정감정</v>
      </c>
      <c r="B54" s="135">
        <f>IF(B$53&lt;&gt;0,B50/B$53,0)</f>
        <v>0.62264983122498163</v>
      </c>
      <c r="C54" s="135"/>
      <c r="D54" s="135">
        <f>IF(D$53&lt;&gt;0,D50/D$53,0)</f>
        <v>0.20813486429564046</v>
      </c>
    </row>
    <row r="55" spans="1:4">
      <c r="A55" t="str">
        <f>lang!B8</f>
        <v>부정감정</v>
      </c>
      <c r="B55" s="135">
        <f>IF(B$53&lt;&gt;0,B51/B$53,0)</f>
        <v>0.23436532957667727</v>
      </c>
      <c r="C55" s="135"/>
      <c r="D55" s="135">
        <f>IF(D$53&lt;&gt;0,D51/D$53,0)</f>
        <v>0.44173590047266575</v>
      </c>
    </row>
    <row r="56" spans="1:4">
      <c r="A56" t="str">
        <f>lang!B9</f>
        <v>생리감정</v>
      </c>
      <c r="B56" s="135">
        <f>IF(B$53&lt;&gt;0,B52/B$53,0)</f>
        <v>0.14298483919834115</v>
      </c>
      <c r="C56" s="135"/>
      <c r="D56" s="135">
        <f>IF(D$53&lt;&gt;0,D52/D$53,0)</f>
        <v>0.35012923523169365</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17.703099999999999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9.4416199999999995E-3</v>
      </c>
      <c r="B8" s="49">
        <v>9.4416199999999995E-3</v>
      </c>
    </row>
    <row r="9" spans="1:3">
      <c r="A9" s="49">
        <v>0</v>
      </c>
      <c r="B9" s="49">
        <v>0</v>
      </c>
    </row>
    <row r="10" spans="1:3">
      <c r="A10" s="49">
        <v>1.8477199999999999E-2</v>
      </c>
      <c r="B10" s="49">
        <v>1.8477199999999999E-2</v>
      </c>
    </row>
    <row r="11" spans="1:3">
      <c r="A11" s="49">
        <v>0</v>
      </c>
      <c r="B11" s="49">
        <v>0</v>
      </c>
    </row>
    <row r="12" spans="1:3">
      <c r="A12" s="49">
        <v>0</v>
      </c>
      <c r="B12" s="49">
        <v>0</v>
      </c>
    </row>
    <row r="13" spans="1:3">
      <c r="A13" s="49">
        <v>3.48223E-2</v>
      </c>
      <c r="B13" s="49">
        <v>3.48223E-2</v>
      </c>
    </row>
    <row r="14" spans="1:3">
      <c r="A14" s="49">
        <v>0</v>
      </c>
      <c r="B14" s="49">
        <v>0</v>
      </c>
    </row>
    <row r="15" spans="1:3">
      <c r="A15" s="49">
        <v>5.47208E-2</v>
      </c>
      <c r="B15" s="49">
        <v>5.47208E-2</v>
      </c>
    </row>
    <row r="16" spans="1:3">
      <c r="A16" s="49">
        <v>0</v>
      </c>
      <c r="B16" s="49">
        <v>0</v>
      </c>
    </row>
    <row r="17" spans="1:2">
      <c r="A17" s="49">
        <v>0</v>
      </c>
      <c r="B17" s="49">
        <v>0</v>
      </c>
    </row>
    <row r="18" spans="1:2">
      <c r="A18" s="49">
        <v>8.1928899999999999E-2</v>
      </c>
      <c r="B18" s="49">
        <v>8.1928899999999999E-2</v>
      </c>
    </row>
    <row r="19" spans="1:2">
      <c r="A19" s="49">
        <v>0</v>
      </c>
      <c r="B19" s="49">
        <v>0</v>
      </c>
    </row>
    <row r="20" spans="1:2">
      <c r="A20" s="49">
        <v>0</v>
      </c>
      <c r="B20" s="49">
        <v>0</v>
      </c>
    </row>
    <row r="21" spans="1:2">
      <c r="A21" s="49">
        <v>6.0812199999999997E-2</v>
      </c>
      <c r="B21" s="49">
        <v>6.0812199999999997E-2</v>
      </c>
    </row>
    <row r="22" spans="1:2">
      <c r="A22" s="49">
        <v>0</v>
      </c>
      <c r="B22" s="49">
        <v>0</v>
      </c>
    </row>
    <row r="23" spans="1:2">
      <c r="A23" s="49">
        <v>0.41736000000000001</v>
      </c>
      <c r="B23" s="49">
        <v>0.41736000000000001</v>
      </c>
    </row>
    <row r="24" spans="1:2">
      <c r="A24" s="49">
        <v>0</v>
      </c>
      <c r="B24" s="49">
        <v>0</v>
      </c>
    </row>
    <row r="25" spans="1:2">
      <c r="A25" s="49">
        <v>0</v>
      </c>
      <c r="B25" s="49">
        <v>0</v>
      </c>
    </row>
    <row r="26" spans="1:2">
      <c r="A26" s="49">
        <v>0.222437</v>
      </c>
      <c r="B26" s="49">
        <v>0.222437</v>
      </c>
    </row>
    <row r="27" spans="1:2">
      <c r="A27" s="49">
        <v>0</v>
      </c>
      <c r="B27" s="49">
        <v>0</v>
      </c>
    </row>
    <row r="28" spans="1:2">
      <c r="A28" s="49">
        <v>8.0710699999999996E-2</v>
      </c>
      <c r="B28" s="49">
        <v>8.0710699999999996E-2</v>
      </c>
    </row>
    <row r="29" spans="1:2">
      <c r="A29" s="49">
        <v>0</v>
      </c>
      <c r="B29" s="49">
        <v>0</v>
      </c>
    </row>
    <row r="30" spans="1:2">
      <c r="A30" s="49">
        <v>0</v>
      </c>
      <c r="B30" s="49">
        <v>0</v>
      </c>
    </row>
    <row r="31" spans="1:2">
      <c r="A31" s="49">
        <v>3.2487299999999997E-2</v>
      </c>
      <c r="B31" s="49">
        <v>3.2487299999999997E-2</v>
      </c>
    </row>
    <row r="32" spans="1:2">
      <c r="A32" s="49">
        <v>0</v>
      </c>
      <c r="B32" s="49">
        <v>0</v>
      </c>
    </row>
    <row r="33" spans="1:2">
      <c r="A33" s="49">
        <v>4.5177700000000001E-2</v>
      </c>
      <c r="B33" s="49">
        <v>4.5177700000000001E-2</v>
      </c>
    </row>
    <row r="34" spans="1:2">
      <c r="A34" s="49">
        <v>0</v>
      </c>
      <c r="B34" s="49">
        <v>0</v>
      </c>
    </row>
    <row r="35" spans="1:2">
      <c r="A35" s="49">
        <v>0</v>
      </c>
      <c r="B35" s="49">
        <v>0</v>
      </c>
    </row>
    <row r="36" spans="1:2">
      <c r="A36" s="49">
        <v>7.1472099999999997E-2</v>
      </c>
      <c r="B36" s="49">
        <v>7.1472099999999997E-2</v>
      </c>
    </row>
    <row r="37" spans="1:2">
      <c r="A37" s="49">
        <v>0</v>
      </c>
      <c r="B37" s="49">
        <v>0</v>
      </c>
    </row>
    <row r="38" spans="1:2">
      <c r="A38" s="49">
        <v>0</v>
      </c>
      <c r="B38" s="49">
        <v>0</v>
      </c>
    </row>
    <row r="39" spans="1:2">
      <c r="A39" s="49">
        <v>0.16314699999999999</v>
      </c>
      <c r="B39" s="49">
        <v>0.16314699999999999</v>
      </c>
    </row>
    <row r="40" spans="1:2">
      <c r="A40" s="49">
        <v>0</v>
      </c>
      <c r="B40" s="49">
        <v>0</v>
      </c>
    </row>
    <row r="41" spans="1:2">
      <c r="A41" s="49">
        <v>0.16081200000000001</v>
      </c>
      <c r="B41" s="49">
        <v>0.16081200000000001</v>
      </c>
    </row>
    <row r="42" spans="1:2">
      <c r="A42" s="49">
        <v>0</v>
      </c>
      <c r="B42" s="49">
        <v>0</v>
      </c>
    </row>
    <row r="43" spans="1:2">
      <c r="A43" s="49">
        <v>0</v>
      </c>
      <c r="B43" s="49">
        <v>0</v>
      </c>
    </row>
    <row r="44" spans="1:2">
      <c r="A44" s="49">
        <v>0.19472100000000001</v>
      </c>
      <c r="B44" s="49">
        <v>0.19472100000000001</v>
      </c>
    </row>
    <row r="45" spans="1:2">
      <c r="A45" s="49">
        <v>0</v>
      </c>
      <c r="B45" s="49">
        <v>0</v>
      </c>
    </row>
    <row r="46" spans="1:2">
      <c r="A46" s="49">
        <v>0.29868</v>
      </c>
      <c r="B46" s="49">
        <v>0.29868</v>
      </c>
    </row>
    <row r="47" spans="1:2">
      <c r="A47" s="49">
        <v>0</v>
      </c>
      <c r="B47" s="49">
        <v>0</v>
      </c>
    </row>
    <row r="48" spans="1:2">
      <c r="A48" s="49">
        <v>0</v>
      </c>
      <c r="B48" s="49">
        <v>0</v>
      </c>
    </row>
    <row r="49" spans="1:2">
      <c r="A49" s="49">
        <v>0.34162399999999998</v>
      </c>
      <c r="B49" s="49">
        <v>0.34162399999999998</v>
      </c>
    </row>
    <row r="50" spans="1:2">
      <c r="A50" s="49">
        <v>0</v>
      </c>
      <c r="B50" s="49">
        <v>0</v>
      </c>
    </row>
    <row r="51" spans="1:2">
      <c r="A51" s="49">
        <v>1.0099499999999999</v>
      </c>
      <c r="B51" s="49">
        <v>1.0099499999999999</v>
      </c>
    </row>
    <row r="52" spans="1:2">
      <c r="A52" s="49">
        <v>0</v>
      </c>
      <c r="B52" s="49">
        <v>0</v>
      </c>
    </row>
    <row r="53" spans="1:2">
      <c r="A53" s="49">
        <v>0</v>
      </c>
      <c r="B53" s="49">
        <v>0</v>
      </c>
    </row>
    <row r="54" spans="1:2">
      <c r="A54" s="49">
        <v>1.5242599999999999</v>
      </c>
      <c r="B54" s="49">
        <v>1.5242599999999999</v>
      </c>
    </row>
    <row r="55" spans="1:2">
      <c r="A55" s="49">
        <v>0</v>
      </c>
      <c r="B55" s="49">
        <v>0</v>
      </c>
    </row>
    <row r="56" spans="1:2">
      <c r="A56" s="49">
        <v>0</v>
      </c>
      <c r="B56" s="49">
        <v>0</v>
      </c>
    </row>
    <row r="57" spans="1:2">
      <c r="A57" s="49">
        <v>1.6698500000000001</v>
      </c>
      <c r="B57" s="49">
        <v>1.6698500000000001</v>
      </c>
    </row>
    <row r="58" spans="1:2">
      <c r="A58" s="49">
        <v>0</v>
      </c>
      <c r="B58" s="49">
        <v>0</v>
      </c>
    </row>
    <row r="59" spans="1:2">
      <c r="A59" s="49">
        <v>1.7131000000000001</v>
      </c>
      <c r="B59" s="49">
        <v>1.7131000000000001</v>
      </c>
    </row>
    <row r="60" spans="1:2">
      <c r="A60" s="49">
        <v>0</v>
      </c>
      <c r="B60" s="49">
        <v>0</v>
      </c>
    </row>
    <row r="61" spans="1:2">
      <c r="A61" s="49">
        <v>0</v>
      </c>
      <c r="B61" s="49">
        <v>0</v>
      </c>
    </row>
    <row r="62" spans="1:2">
      <c r="A62" s="49">
        <v>2.45228</v>
      </c>
      <c r="B62" s="49">
        <v>2.45228</v>
      </c>
    </row>
    <row r="63" spans="1:2">
      <c r="A63" s="49">
        <v>0</v>
      </c>
      <c r="B63" s="49">
        <v>0</v>
      </c>
    </row>
    <row r="64" spans="1:2">
      <c r="A64" s="49">
        <v>2.8987799999999999</v>
      </c>
      <c r="B64" s="49">
        <v>2.8987799999999999</v>
      </c>
    </row>
    <row r="65" spans="1:2">
      <c r="A65" s="49">
        <v>0</v>
      </c>
      <c r="B65" s="49">
        <v>0</v>
      </c>
    </row>
    <row r="66" spans="1:2">
      <c r="A66" s="49">
        <v>0</v>
      </c>
      <c r="B66" s="49">
        <v>0</v>
      </c>
    </row>
    <row r="67" spans="1:2">
      <c r="A67" s="49">
        <v>3.3296399999999999</v>
      </c>
      <c r="B67" s="49">
        <v>3.3296399999999999</v>
      </c>
    </row>
    <row r="68" spans="1:2">
      <c r="A68" s="49">
        <v>0</v>
      </c>
      <c r="B68" s="49">
        <v>0</v>
      </c>
    </row>
    <row r="69" spans="1:2">
      <c r="A69" s="49">
        <v>4.0455800000000002</v>
      </c>
      <c r="B69" s="49">
        <v>4.0455800000000002</v>
      </c>
    </row>
    <row r="70" spans="1:2">
      <c r="A70" s="49">
        <v>0</v>
      </c>
      <c r="B70" s="49">
        <v>0</v>
      </c>
    </row>
    <row r="71" spans="1:2">
      <c r="A71" s="49">
        <v>0</v>
      </c>
      <c r="B71" s="49">
        <v>0</v>
      </c>
    </row>
    <row r="72" spans="1:2">
      <c r="A72" s="49">
        <v>4.7986800000000001</v>
      </c>
      <c r="B72" s="49">
        <v>4.7986800000000001</v>
      </c>
    </row>
    <row r="73" spans="1:2">
      <c r="A73" s="49">
        <v>0</v>
      </c>
      <c r="B73" s="49">
        <v>0</v>
      </c>
    </row>
    <row r="74" spans="1:2">
      <c r="A74" s="49">
        <v>0</v>
      </c>
      <c r="B74" s="49">
        <v>0</v>
      </c>
    </row>
    <row r="75" spans="1:2">
      <c r="A75" s="49">
        <v>5.2590899999999996</v>
      </c>
      <c r="B75" s="49">
        <v>5.2590899999999996</v>
      </c>
    </row>
    <row r="76" spans="1:2">
      <c r="A76" s="49">
        <v>0</v>
      </c>
      <c r="B76" s="49">
        <v>0</v>
      </c>
    </row>
    <row r="77" spans="1:2">
      <c r="A77" s="49">
        <v>5.4388800000000002</v>
      </c>
      <c r="B77" s="49">
        <v>5.4388800000000002</v>
      </c>
    </row>
    <row r="78" spans="1:2">
      <c r="A78" s="49">
        <v>0</v>
      </c>
      <c r="B78" s="49">
        <v>0</v>
      </c>
    </row>
    <row r="79" spans="1:2">
      <c r="A79" s="49">
        <v>0</v>
      </c>
      <c r="B79" s="49">
        <v>0</v>
      </c>
    </row>
    <row r="80" spans="1:2">
      <c r="A80" s="49">
        <v>6.2278200000000004</v>
      </c>
      <c r="B80" s="49">
        <v>6.2278200000000004</v>
      </c>
    </row>
    <row r="81" spans="1:2">
      <c r="A81" s="49">
        <v>0</v>
      </c>
      <c r="B81" s="49">
        <v>0</v>
      </c>
    </row>
    <row r="82" spans="1:2">
      <c r="A82" s="49">
        <v>6.4836499999999999</v>
      </c>
      <c r="B82" s="49">
        <v>6.4836499999999999</v>
      </c>
    </row>
    <row r="83" spans="1:2">
      <c r="A83" s="49">
        <v>0</v>
      </c>
      <c r="B83" s="49">
        <v>0</v>
      </c>
    </row>
    <row r="84" spans="1:2">
      <c r="A84" s="49">
        <v>0</v>
      </c>
      <c r="B84" s="49">
        <v>0</v>
      </c>
    </row>
    <row r="85" spans="1:2">
      <c r="A85" s="49">
        <v>7.0889300000000004</v>
      </c>
      <c r="B85" s="49">
        <v>7.0889300000000004</v>
      </c>
    </row>
    <row r="86" spans="1:2">
      <c r="A86" s="49">
        <v>0</v>
      </c>
      <c r="B86" s="49">
        <v>0</v>
      </c>
    </row>
    <row r="87" spans="1:2">
      <c r="A87" s="49">
        <v>0</v>
      </c>
      <c r="B87" s="49">
        <v>0</v>
      </c>
    </row>
    <row r="88" spans="1:2">
      <c r="A88" s="49">
        <v>7.4555300000000004</v>
      </c>
      <c r="B88" s="49">
        <v>7.4555300000000004</v>
      </c>
    </row>
    <row r="89" spans="1:2">
      <c r="A89" s="49">
        <v>0</v>
      </c>
      <c r="B89" s="49">
        <v>0</v>
      </c>
    </row>
    <row r="90" spans="1:2">
      <c r="A90" s="49">
        <v>7.7830500000000002</v>
      </c>
      <c r="B90" s="49">
        <v>7.7830500000000002</v>
      </c>
    </row>
    <row r="91" spans="1:2">
      <c r="A91" s="49">
        <v>0</v>
      </c>
      <c r="B91" s="49">
        <v>0</v>
      </c>
    </row>
    <row r="92" spans="1:2">
      <c r="A92" s="49">
        <v>0</v>
      </c>
      <c r="B92" s="49">
        <v>0</v>
      </c>
    </row>
    <row r="93" spans="1:2">
      <c r="A93" s="49">
        <v>7.8148200000000001</v>
      </c>
      <c r="B93" s="49">
        <v>7.8148200000000001</v>
      </c>
    </row>
    <row r="94" spans="1:2">
      <c r="A94" s="49">
        <v>0</v>
      </c>
      <c r="B94" s="49">
        <v>0</v>
      </c>
    </row>
    <row r="95" spans="1:2">
      <c r="A95" s="49">
        <v>8.0509599999999999</v>
      </c>
      <c r="B95" s="49">
        <v>8.0509599999999999</v>
      </c>
    </row>
    <row r="96" spans="1:2">
      <c r="A96" s="49">
        <v>0</v>
      </c>
      <c r="B96" s="49">
        <v>0</v>
      </c>
    </row>
    <row r="97" spans="1:2">
      <c r="A97" s="49">
        <v>0</v>
      </c>
      <c r="B97" s="49">
        <v>0</v>
      </c>
    </row>
    <row r="98" spans="1:2">
      <c r="A98" s="49">
        <v>8.5043600000000001</v>
      </c>
      <c r="B98" s="49">
        <v>8.5043600000000001</v>
      </c>
    </row>
    <row r="99" spans="1:2">
      <c r="A99" s="49">
        <v>0</v>
      </c>
      <c r="B99" s="49">
        <v>0</v>
      </c>
    </row>
    <row r="100" spans="1:2">
      <c r="A100" s="49">
        <v>7.6556300000000004</v>
      </c>
      <c r="B100" s="49">
        <v>7.6556300000000004</v>
      </c>
    </row>
    <row r="101" spans="1:2">
      <c r="A101" s="49">
        <v>0</v>
      </c>
      <c r="B101" s="49">
        <v>0</v>
      </c>
    </row>
    <row r="102" spans="1:2">
      <c r="A102" s="49">
        <v>0</v>
      </c>
      <c r="B102" s="49">
        <v>0</v>
      </c>
    </row>
    <row r="103" spans="1:2">
      <c r="A103" s="49">
        <v>8.1859900000000003</v>
      </c>
      <c r="B103" s="49">
        <v>8.1859900000000003</v>
      </c>
    </row>
    <row r="104" spans="1:2">
      <c r="A104" s="49">
        <v>0</v>
      </c>
      <c r="B104" s="49">
        <v>0</v>
      </c>
    </row>
    <row r="105" spans="1:2">
      <c r="A105" s="49">
        <v>0</v>
      </c>
      <c r="B105" s="49">
        <v>0</v>
      </c>
    </row>
    <row r="106" spans="1:2">
      <c r="A106" s="49">
        <v>9.4921799999999994</v>
      </c>
      <c r="B106" s="49">
        <v>9.4921799999999994</v>
      </c>
    </row>
    <row r="107" spans="1:2">
      <c r="A107" s="49">
        <v>0</v>
      </c>
      <c r="B107" s="49">
        <v>0</v>
      </c>
    </row>
    <row r="108" spans="1:2">
      <c r="A108" s="49">
        <v>10.8752</v>
      </c>
      <c r="B108" s="49">
        <v>10.8752</v>
      </c>
    </row>
    <row r="109" spans="1:2">
      <c r="A109" s="49">
        <v>0</v>
      </c>
      <c r="B109" s="49">
        <v>0</v>
      </c>
    </row>
    <row r="110" spans="1:2">
      <c r="A110" s="49">
        <v>0</v>
      </c>
      <c r="B110" s="49">
        <v>0</v>
      </c>
    </row>
    <row r="111" spans="1:2">
      <c r="A111" s="49">
        <v>11.611000000000001</v>
      </c>
      <c r="B111" s="49">
        <v>11.611000000000001</v>
      </c>
    </row>
    <row r="112" spans="1:2">
      <c r="A112" s="49">
        <v>0</v>
      </c>
      <c r="B112" s="49">
        <v>0</v>
      </c>
    </row>
    <row r="113" spans="1:2">
      <c r="A113" s="49">
        <v>12.8248</v>
      </c>
      <c r="B113" s="49">
        <v>12.8248</v>
      </c>
    </row>
    <row r="114" spans="1:2">
      <c r="A114" s="49">
        <v>0</v>
      </c>
      <c r="B114" s="49">
        <v>0</v>
      </c>
    </row>
    <row r="115" spans="1:2">
      <c r="A115" s="49">
        <v>0</v>
      </c>
      <c r="B115" s="49">
        <v>0</v>
      </c>
    </row>
    <row r="116" spans="1:2">
      <c r="A116" s="49">
        <v>16.026299999999999</v>
      </c>
      <c r="B116" s="49">
        <v>16.026299999999999</v>
      </c>
    </row>
    <row r="117" spans="1:2">
      <c r="A117" s="49">
        <v>0</v>
      </c>
      <c r="B117" s="49">
        <v>0</v>
      </c>
    </row>
    <row r="118" spans="1:2">
      <c r="A118" s="49">
        <v>17.0258</v>
      </c>
      <c r="B118" s="49">
        <v>17.0258</v>
      </c>
    </row>
    <row r="119" spans="1:2">
      <c r="A119" s="49">
        <v>0</v>
      </c>
      <c r="B119" s="49">
        <v>0</v>
      </c>
    </row>
    <row r="120" spans="1:2">
      <c r="A120" s="49">
        <v>0</v>
      </c>
      <c r="B120" s="49">
        <v>0</v>
      </c>
    </row>
    <row r="121" spans="1:2">
      <c r="A121" s="49">
        <v>17.703099999999999</v>
      </c>
      <c r="B121" s="49">
        <v>17.703099999999999</v>
      </c>
    </row>
    <row r="122" spans="1:2">
      <c r="A122" s="49">
        <v>0</v>
      </c>
      <c r="B122" s="49">
        <v>0</v>
      </c>
    </row>
    <row r="123" spans="1:2">
      <c r="A123" s="49">
        <v>0</v>
      </c>
      <c r="B123" s="49">
        <v>0</v>
      </c>
    </row>
    <row r="124" spans="1:2">
      <c r="A124" s="49">
        <v>16.899899999999999</v>
      </c>
      <c r="B124" s="49">
        <v>16.899899999999999</v>
      </c>
    </row>
    <row r="125" spans="1:2">
      <c r="A125" s="49">
        <v>0</v>
      </c>
      <c r="B125" s="49">
        <v>0</v>
      </c>
    </row>
    <row r="126" spans="1:2">
      <c r="A126" s="49">
        <v>17.332100000000001</v>
      </c>
      <c r="B126" s="49">
        <v>17.332100000000001</v>
      </c>
    </row>
    <row r="127" spans="1:2">
      <c r="A127" s="49">
        <v>0</v>
      </c>
      <c r="B127" s="49">
        <v>0</v>
      </c>
    </row>
    <row r="128" spans="1:2">
      <c r="A128" s="49">
        <v>0</v>
      </c>
      <c r="B128" s="49">
        <v>0</v>
      </c>
    </row>
    <row r="129" spans="1:2">
      <c r="A129" s="49">
        <v>16.2439</v>
      </c>
      <c r="B129" s="49">
        <v>16.2439</v>
      </c>
    </row>
    <row r="130" spans="1:2">
      <c r="A130" s="49">
        <v>0</v>
      </c>
      <c r="B130" s="49">
        <v>0</v>
      </c>
    </row>
    <row r="131" spans="1:2">
      <c r="A131" s="49">
        <v>14.245900000000001</v>
      </c>
      <c r="B131" s="49">
        <v>14.245900000000001</v>
      </c>
    </row>
    <row r="132" spans="1:2">
      <c r="A132" s="49">
        <v>0</v>
      </c>
      <c r="B132" s="49">
        <v>0</v>
      </c>
    </row>
    <row r="133" spans="1:2">
      <c r="A133" s="49">
        <v>0</v>
      </c>
      <c r="B133" s="49">
        <v>0</v>
      </c>
    </row>
    <row r="134" spans="1:2">
      <c r="A134" s="49">
        <v>13.4504</v>
      </c>
      <c r="B134" s="49">
        <v>13.4504</v>
      </c>
    </row>
    <row r="135" spans="1:2">
      <c r="A135" s="49">
        <v>0</v>
      </c>
      <c r="B135" s="49">
        <v>0</v>
      </c>
    </row>
    <row r="136" spans="1:2">
      <c r="A136" s="49">
        <v>13.7744</v>
      </c>
      <c r="B136" s="49">
        <v>13.7744</v>
      </c>
    </row>
    <row r="137" spans="1:2">
      <c r="A137" s="49">
        <v>0</v>
      </c>
      <c r="B137" s="49">
        <v>0</v>
      </c>
    </row>
    <row r="138" spans="1:2">
      <c r="A138" s="49">
        <v>0</v>
      </c>
      <c r="B138" s="49">
        <v>0</v>
      </c>
    </row>
    <row r="139" spans="1:2">
      <c r="A139" s="49">
        <v>12.888</v>
      </c>
      <c r="B139" s="49">
        <v>12.888</v>
      </c>
    </row>
    <row r="140" spans="1:2">
      <c r="A140" s="49">
        <v>0</v>
      </c>
      <c r="B140" s="49">
        <v>0</v>
      </c>
    </row>
    <row r="141" spans="1:2">
      <c r="A141" s="49">
        <v>0</v>
      </c>
      <c r="B141" s="49">
        <v>0</v>
      </c>
    </row>
    <row r="142" spans="1:2">
      <c r="A142" s="49">
        <v>13.3841</v>
      </c>
      <c r="B142" s="49">
        <v>13.3841</v>
      </c>
    </row>
    <row r="143" spans="1:2">
      <c r="A143" s="49">
        <v>0</v>
      </c>
      <c r="B143" s="49">
        <v>0</v>
      </c>
    </row>
    <row r="144" spans="1:2">
      <c r="A144" s="49">
        <v>12.9528</v>
      </c>
      <c r="B144" s="49">
        <v>12.9528</v>
      </c>
    </row>
    <row r="145" spans="1:2">
      <c r="A145" s="49">
        <v>0</v>
      </c>
      <c r="B145" s="49">
        <v>0</v>
      </c>
    </row>
    <row r="146" spans="1:2">
      <c r="A146" s="49">
        <v>0</v>
      </c>
      <c r="B146" s="49">
        <v>0</v>
      </c>
    </row>
    <row r="147" spans="1:2">
      <c r="A147" s="49">
        <v>11.4909</v>
      </c>
      <c r="B147" s="49">
        <v>11.4909</v>
      </c>
    </row>
    <row r="148" spans="1:2">
      <c r="A148" s="49">
        <v>0</v>
      </c>
      <c r="B148" s="49">
        <v>0</v>
      </c>
    </row>
    <row r="149" spans="1:2">
      <c r="A149" s="49">
        <v>9.8113700000000001</v>
      </c>
      <c r="B149" s="49">
        <v>9.8113700000000001</v>
      </c>
    </row>
    <row r="150" spans="1:2">
      <c r="A150" s="49">
        <v>0</v>
      </c>
      <c r="B150" s="49">
        <v>0</v>
      </c>
    </row>
    <row r="151" spans="1:2">
      <c r="A151" s="49">
        <v>0</v>
      </c>
      <c r="B151" s="49">
        <v>0</v>
      </c>
    </row>
    <row r="152" spans="1:2">
      <c r="A152" s="49">
        <v>9.5719799999999999</v>
      </c>
      <c r="B152" s="49">
        <v>9.5719799999999999</v>
      </c>
    </row>
    <row r="153" spans="1:2">
      <c r="A153" s="49">
        <v>0</v>
      </c>
      <c r="B153" s="49">
        <v>0</v>
      </c>
    </row>
    <row r="154" spans="1:2">
      <c r="A154" s="49">
        <v>8.6772600000000004</v>
      </c>
      <c r="B154" s="49">
        <v>8.6772600000000004</v>
      </c>
    </row>
    <row r="155" spans="1:2">
      <c r="A155" s="49">
        <v>0</v>
      </c>
      <c r="B155" s="49">
        <v>0</v>
      </c>
    </row>
    <row r="156" spans="1:2">
      <c r="A156" s="49">
        <v>0</v>
      </c>
      <c r="B156" s="49">
        <v>0</v>
      </c>
    </row>
    <row r="157" spans="1:2">
      <c r="A157" s="49">
        <v>8.0396900000000002</v>
      </c>
      <c r="B157" s="49">
        <v>8.0396900000000002</v>
      </c>
    </row>
    <row r="158" spans="1:2">
      <c r="A158" s="49">
        <v>0</v>
      </c>
      <c r="B158" s="49">
        <v>0</v>
      </c>
    </row>
    <row r="159" spans="1:2">
      <c r="A159" s="49">
        <v>0</v>
      </c>
      <c r="B159" s="49">
        <v>0</v>
      </c>
    </row>
    <row r="160" spans="1:2">
      <c r="A160" s="49">
        <v>7.3020300000000002</v>
      </c>
      <c r="B160" s="49">
        <v>7.3020300000000002</v>
      </c>
    </row>
    <row r="161" spans="1:2">
      <c r="A161" s="49">
        <v>0</v>
      </c>
      <c r="B161" s="49">
        <v>0</v>
      </c>
    </row>
    <row r="162" spans="1:2">
      <c r="A162" s="49">
        <v>7.6338100000000004</v>
      </c>
      <c r="B162" s="49">
        <v>7.6338100000000004</v>
      </c>
    </row>
    <row r="163" spans="1:2">
      <c r="A163" s="49">
        <v>0</v>
      </c>
      <c r="B163" s="49">
        <v>0</v>
      </c>
    </row>
    <row r="164" spans="1:2">
      <c r="A164" s="49">
        <v>0</v>
      </c>
      <c r="B164" s="49">
        <v>0</v>
      </c>
    </row>
    <row r="165" spans="1:2">
      <c r="A165" s="49">
        <v>7.1549199999999997</v>
      </c>
      <c r="B165" s="49">
        <v>7.1549199999999997</v>
      </c>
    </row>
    <row r="166" spans="1:2">
      <c r="A166" s="49">
        <v>0</v>
      </c>
      <c r="B166" s="49">
        <v>0</v>
      </c>
    </row>
    <row r="167" spans="1:2">
      <c r="A167" s="49">
        <v>6.4562400000000002</v>
      </c>
      <c r="B167" s="49">
        <v>6.4562400000000002</v>
      </c>
    </row>
    <row r="168" spans="1:2">
      <c r="A168" s="49">
        <v>0</v>
      </c>
      <c r="B168" s="49">
        <v>0</v>
      </c>
    </row>
    <row r="169" spans="1:2">
      <c r="A169" s="49">
        <v>0</v>
      </c>
      <c r="B169" s="49">
        <v>0</v>
      </c>
    </row>
    <row r="170" spans="1:2">
      <c r="A170" s="49">
        <v>5.4845699999999997</v>
      </c>
      <c r="B170" s="49">
        <v>5.4845699999999997</v>
      </c>
    </row>
    <row r="171" spans="1:2">
      <c r="A171" s="49">
        <v>0</v>
      </c>
      <c r="B171" s="49">
        <v>0</v>
      </c>
    </row>
    <row r="172" spans="1:2">
      <c r="A172" s="49">
        <v>0</v>
      </c>
      <c r="B172" s="49">
        <v>0</v>
      </c>
    </row>
    <row r="173" spans="1:2">
      <c r="A173" s="49">
        <v>4.5998000000000001</v>
      </c>
      <c r="B173" s="49">
        <v>4.5998000000000001</v>
      </c>
    </row>
    <row r="174" spans="1:2">
      <c r="A174" s="49">
        <v>0</v>
      </c>
      <c r="B174" s="49">
        <v>0</v>
      </c>
    </row>
    <row r="175" spans="1:2">
      <c r="A175" s="49">
        <v>4.1531000000000002</v>
      </c>
      <c r="B175" s="49">
        <v>4.1531000000000002</v>
      </c>
    </row>
    <row r="176" spans="1:2">
      <c r="A176" s="49">
        <v>0</v>
      </c>
      <c r="B176" s="49">
        <v>0</v>
      </c>
    </row>
    <row r="177" spans="1:2">
      <c r="A177" s="49">
        <v>0</v>
      </c>
      <c r="B177" s="49">
        <v>0</v>
      </c>
    </row>
    <row r="178" spans="1:2">
      <c r="A178" s="49">
        <v>2.5680200000000002</v>
      </c>
      <c r="B178" s="49">
        <v>2.5680200000000002</v>
      </c>
    </row>
    <row r="179" spans="1:2">
      <c r="A179" s="49">
        <v>0</v>
      </c>
      <c r="B179" s="49">
        <v>0</v>
      </c>
    </row>
    <row r="180" spans="1:2">
      <c r="A180" s="49">
        <v>1.83178</v>
      </c>
      <c r="B180" s="49">
        <v>1.83178</v>
      </c>
    </row>
    <row r="181" spans="1:2">
      <c r="A181" s="49">
        <v>0</v>
      </c>
      <c r="B181" s="49">
        <v>0</v>
      </c>
    </row>
    <row r="182" spans="1:2">
      <c r="A182" s="49">
        <v>0</v>
      </c>
      <c r="B182" s="49">
        <v>0</v>
      </c>
    </row>
    <row r="183" spans="1:2">
      <c r="A183" s="49">
        <v>2.0144199999999999</v>
      </c>
      <c r="B183" s="49">
        <v>2.0144199999999999</v>
      </c>
    </row>
    <row r="184" spans="1:2">
      <c r="A184" s="49">
        <v>0</v>
      </c>
      <c r="B184" s="49">
        <v>0</v>
      </c>
    </row>
    <row r="185" spans="1:2">
      <c r="A185" s="49">
        <v>1.6064000000000001</v>
      </c>
      <c r="B185" s="49">
        <v>1.6064000000000001</v>
      </c>
    </row>
    <row r="186" spans="1:2">
      <c r="A186" s="49">
        <v>0</v>
      </c>
      <c r="B186" s="49">
        <v>0</v>
      </c>
    </row>
    <row r="187" spans="1:2">
      <c r="A187" s="49">
        <v>0</v>
      </c>
      <c r="B187" s="49">
        <v>0</v>
      </c>
    </row>
    <row r="188" spans="1:2">
      <c r="A188" s="49">
        <v>1.2440599999999999</v>
      </c>
      <c r="B188" s="49">
        <v>1.2440599999999999</v>
      </c>
    </row>
    <row r="189" spans="1:2">
      <c r="A189" s="49">
        <v>0</v>
      </c>
      <c r="B189" s="49">
        <v>0</v>
      </c>
    </row>
    <row r="190" spans="1:2">
      <c r="A190" s="49">
        <v>0</v>
      </c>
      <c r="B190" s="49">
        <v>0</v>
      </c>
    </row>
    <row r="191" spans="1:2">
      <c r="A191" s="49">
        <v>0.65593900000000005</v>
      </c>
      <c r="B191" s="49">
        <v>0.65593900000000005</v>
      </c>
    </row>
    <row r="192" spans="1:2">
      <c r="A192" s="49">
        <v>0</v>
      </c>
      <c r="B192" s="49">
        <v>0</v>
      </c>
    </row>
    <row r="193" spans="1:2">
      <c r="A193" s="49">
        <v>0.39543099999999998</v>
      </c>
      <c r="B193" s="49">
        <v>0.39543099999999998</v>
      </c>
    </row>
    <row r="194" spans="1:2">
      <c r="A194" s="49">
        <v>0</v>
      </c>
      <c r="B194" s="49">
        <v>0</v>
      </c>
    </row>
    <row r="195" spans="1:2">
      <c r="A195" s="49">
        <v>0</v>
      </c>
      <c r="B195" s="49">
        <v>0</v>
      </c>
    </row>
    <row r="196" spans="1:2">
      <c r="A196" s="49">
        <v>0.305178</v>
      </c>
      <c r="B196" s="49">
        <v>0.305178</v>
      </c>
    </row>
    <row r="197" spans="1:2">
      <c r="A197" s="49">
        <v>0</v>
      </c>
      <c r="B197" s="49">
        <v>0</v>
      </c>
    </row>
    <row r="198" spans="1:2">
      <c r="A198" s="49">
        <v>0.20558399999999999</v>
      </c>
      <c r="B198" s="49">
        <v>0.20558399999999999</v>
      </c>
    </row>
    <row r="199" spans="1:2">
      <c r="A199" s="49">
        <v>0</v>
      </c>
      <c r="B199" s="49">
        <v>0</v>
      </c>
    </row>
    <row r="200" spans="1:2">
      <c r="A200" s="49">
        <v>0</v>
      </c>
      <c r="B200" s="49">
        <v>0</v>
      </c>
    </row>
    <row r="201" spans="1:2">
      <c r="A201" s="49">
        <v>1.3807099999999999E-2</v>
      </c>
      <c r="B201" s="49">
        <v>1.3807099999999999E-2</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0.52074500000000001</v>
      </c>
      <c r="B2" s="49">
        <v>0.53126600000000002</v>
      </c>
      <c r="C2">
        <v>0</v>
      </c>
      <c r="D2">
        <v>0</v>
      </c>
      <c r="E2" t="s">
        <v>1161</v>
      </c>
      <c r="F2" s="49">
        <f>IF(A2&lt;&gt;"",1,"")</f>
        <v>1</v>
      </c>
      <c r="G2">
        <f>IF($H8&gt;0,LOOKUP(COUNT(A2:A1000)*$H8,F2:F1000,A2:A1000),LOOKUP(1,F2:F1000,A2:A1000))</f>
        <v>0.51475099999999996</v>
      </c>
      <c r="H2">
        <f>IF($H8&gt;0,LOOKUP(COUNT(B2:B1000)*$H8,F2:F1000,B2:B1000),LOOKUP(1,F2:F1000,B2:B1000))</f>
        <v>0.50349299999999997</v>
      </c>
      <c r="J2" s="49">
        <f>IF(A2&lt;&gt;"",A2*10,"")</f>
        <v>5.2074499999999997</v>
      </c>
      <c r="K2" s="49">
        <f>IF(B2&lt;&gt;"",B2*100,"")</f>
        <v>53.126600000000003</v>
      </c>
      <c r="L2" s="49">
        <f>IF(F2&lt;&gt;"",IF(K2&lt;&gt;0,K2/J2,0),"")</f>
        <v>10.202037465554159</v>
      </c>
    </row>
    <row r="3" spans="1:12">
      <c r="A3" s="49">
        <v>0.52136199999999999</v>
      </c>
      <c r="B3" s="49">
        <v>0.52773400000000004</v>
      </c>
      <c r="C3">
        <v>0.36895</v>
      </c>
      <c r="D3">
        <v>0</v>
      </c>
      <c r="E3" t="s">
        <v>2560</v>
      </c>
      <c r="F3" s="49">
        <f>IF(A3&lt;&gt;"",F2+1,"")</f>
        <v>2</v>
      </c>
      <c r="G3">
        <f>IF($H9&gt;0,LOOKUP(COUNT(A2:A1000)*$H9,F2:F1000,A2:A1000),LOOKUP(1,F2:F1000,A2:A1000))</f>
        <v>0.44901600000000003</v>
      </c>
      <c r="H3">
        <f>IF($H9&gt;0,LOOKUP(COUNT(B2:B1000)*$H9,F2:F1000,B2:B1000),LOOKUP(1,F2:F1000,B2:B1000))</f>
        <v>0.45423599999999997</v>
      </c>
      <c r="J3" s="49">
        <f t="shared" ref="J3:J66" si="0">IF(A3&lt;&gt;"",A3*10,"")</f>
        <v>5.2136199999999997</v>
      </c>
      <c r="K3" s="49">
        <f t="shared" ref="K3:K66" si="1">IF(B3&lt;&gt;"",B3*100,"")</f>
        <v>52.773400000000002</v>
      </c>
      <c r="L3" s="49">
        <f t="shared" ref="L3:L66" si="2">IF(F3&lt;&gt;"",IF(K3&lt;&gt;0,K3/J3,0),"")</f>
        <v>10.122218343492623</v>
      </c>
    </row>
    <row r="4" spans="1:12">
      <c r="A4" s="49">
        <v>0.52153499999999997</v>
      </c>
      <c r="B4" s="49">
        <v>0.52386600000000005</v>
      </c>
      <c r="C4">
        <v>0.78326200000000001</v>
      </c>
      <c r="D4">
        <v>0</v>
      </c>
      <c r="E4" t="s">
        <v>2561</v>
      </c>
      <c r="F4" s="49">
        <f t="shared" ref="F4:F67" si="3">IF(A4&lt;&gt;"",F3+1,"")</f>
        <v>3</v>
      </c>
      <c r="G4" s="71" t="s">
        <v>209</v>
      </c>
      <c r="H4" s="23">
        <f>IF(ISERROR(G3-G2)=FALSE,(G3-G2)*10,0)</f>
        <v>-0.65734999999999932</v>
      </c>
      <c r="J4" s="49">
        <f t="shared" si="0"/>
        <v>5.2153499999999999</v>
      </c>
      <c r="K4" s="49">
        <f t="shared" si="1"/>
        <v>52.386600000000008</v>
      </c>
      <c r="L4" s="49">
        <f t="shared" si="2"/>
        <v>10.044694986913631</v>
      </c>
    </row>
    <row r="5" spans="1:12">
      <c r="A5" s="49">
        <v>0.52128300000000005</v>
      </c>
      <c r="B5" s="49">
        <v>0.51990800000000004</v>
      </c>
      <c r="C5">
        <v>1.1981999999999999</v>
      </c>
      <c r="D5">
        <v>0</v>
      </c>
      <c r="E5" t="s">
        <v>2562</v>
      </c>
      <c r="F5" s="49">
        <f t="shared" si="3"/>
        <v>4</v>
      </c>
      <c r="G5" s="71" t="s">
        <v>210</v>
      </c>
      <c r="H5" s="23">
        <f>IF(ISERROR(H3-H2)=FALSE,H3-H2,0)</f>
        <v>-4.9256999999999995E-2</v>
      </c>
      <c r="J5" s="49">
        <f t="shared" si="0"/>
        <v>5.2128300000000003</v>
      </c>
      <c r="K5" s="49">
        <f t="shared" si="1"/>
        <v>51.990800000000007</v>
      </c>
      <c r="L5" s="49">
        <f t="shared" si="2"/>
        <v>9.973622773042667</v>
      </c>
    </row>
    <row r="6" spans="1:12">
      <c r="A6" s="49">
        <v>0.52055099999999999</v>
      </c>
      <c r="B6" s="49">
        <v>0.51590100000000005</v>
      </c>
      <c r="C6">
        <v>1.59667</v>
      </c>
      <c r="D6">
        <v>0</v>
      </c>
      <c r="E6" t="s">
        <v>2563</v>
      </c>
      <c r="F6" s="49">
        <f t="shared" si="3"/>
        <v>5</v>
      </c>
      <c r="G6" s="71" t="s">
        <v>211</v>
      </c>
      <c r="H6" s="23">
        <f>IF(H4&lt;&gt;0,H5/H4,0)</f>
        <v>7.4932684262569479E-2</v>
      </c>
      <c r="J6" s="49">
        <f t="shared" si="0"/>
        <v>5.2055100000000003</v>
      </c>
      <c r="K6" s="49">
        <f t="shared" si="1"/>
        <v>51.590100000000007</v>
      </c>
      <c r="L6" s="49">
        <f t="shared" si="2"/>
        <v>9.9106715768483795</v>
      </c>
    </row>
    <row r="7" spans="1:12">
      <c r="A7" s="49">
        <v>0.51938099999999998</v>
      </c>
      <c r="B7" s="49">
        <v>0.51170700000000002</v>
      </c>
      <c r="C7">
        <v>2.0068899999999998</v>
      </c>
      <c r="D7">
        <v>0</v>
      </c>
      <c r="E7" t="s">
        <v>2564</v>
      </c>
      <c r="F7" s="49">
        <f t="shared" si="3"/>
        <v>6</v>
      </c>
      <c r="G7" s="71" t="s">
        <v>212</v>
      </c>
      <c r="H7" s="23">
        <f>DEGREES(ATAN(H6))</f>
        <v>4.2853179756731734</v>
      </c>
      <c r="J7" s="49">
        <f t="shared" si="0"/>
        <v>5.19381</v>
      </c>
      <c r="K7" s="49">
        <f t="shared" si="1"/>
        <v>51.170700000000004</v>
      </c>
      <c r="L7" s="49">
        <f t="shared" si="2"/>
        <v>9.8522471942562397</v>
      </c>
    </row>
    <row r="8" spans="1:12">
      <c r="A8" s="49">
        <v>0.51781500000000003</v>
      </c>
      <c r="B8" s="49">
        <v>0.50830299999999995</v>
      </c>
      <c r="C8">
        <v>2.41012</v>
      </c>
      <c r="D8">
        <v>0</v>
      </c>
      <c r="E8" t="s">
        <v>2565</v>
      </c>
      <c r="F8" s="49">
        <f t="shared" si="3"/>
        <v>7</v>
      </c>
      <c r="G8" s="71" t="s">
        <v>213</v>
      </c>
      <c r="H8" s="72">
        <v>0.1</v>
      </c>
      <c r="J8" s="49">
        <f t="shared" si="0"/>
        <v>5.1781500000000005</v>
      </c>
      <c r="K8" s="49">
        <f t="shared" si="1"/>
        <v>50.830299999999994</v>
      </c>
      <c r="L8" s="49">
        <f t="shared" si="2"/>
        <v>9.8163050510317369</v>
      </c>
    </row>
    <row r="9" spans="1:12">
      <c r="A9" s="49">
        <v>0.51606799999999997</v>
      </c>
      <c r="B9" s="49">
        <v>0.50589700000000004</v>
      </c>
      <c r="C9">
        <v>2.8305400000000001</v>
      </c>
      <c r="D9">
        <v>0</v>
      </c>
      <c r="E9" t="s">
        <v>2566</v>
      </c>
      <c r="F9" s="49">
        <f t="shared" si="3"/>
        <v>8</v>
      </c>
      <c r="G9" s="71" t="s">
        <v>214</v>
      </c>
      <c r="H9" s="72">
        <v>0.9</v>
      </c>
      <c r="J9" s="49">
        <f t="shared" si="0"/>
        <v>5.1606799999999993</v>
      </c>
      <c r="K9" s="49">
        <f t="shared" si="1"/>
        <v>50.589700000000008</v>
      </c>
      <c r="L9" s="49">
        <f t="shared" si="2"/>
        <v>9.8029135695296006</v>
      </c>
    </row>
    <row r="10" spans="1:12">
      <c r="A10" s="49">
        <v>0.51475099999999996</v>
      </c>
      <c r="B10" s="49">
        <v>0.50349299999999997</v>
      </c>
      <c r="C10">
        <v>3.2366999999999999</v>
      </c>
      <c r="D10">
        <v>0</v>
      </c>
      <c r="E10" t="s">
        <v>2567</v>
      </c>
      <c r="F10" s="49">
        <f t="shared" si="3"/>
        <v>9</v>
      </c>
      <c r="G10" t="s">
        <v>215</v>
      </c>
      <c r="J10" s="49">
        <f t="shared" si="0"/>
        <v>5.1475099999999996</v>
      </c>
      <c r="K10" s="49">
        <f t="shared" si="1"/>
        <v>50.349299999999999</v>
      </c>
      <c r="L10" s="49">
        <f t="shared" si="2"/>
        <v>9.7812923141480059</v>
      </c>
    </row>
    <row r="11" spans="1:12">
      <c r="A11" s="49">
        <v>0.51339199999999996</v>
      </c>
      <c r="B11" s="49">
        <v>0.50212699999999999</v>
      </c>
      <c r="C11">
        <v>3.6358100000000002</v>
      </c>
      <c r="D11">
        <v>0</v>
      </c>
      <c r="E11" t="s">
        <v>2568</v>
      </c>
      <c r="F11" s="49">
        <f t="shared" si="3"/>
        <v>10</v>
      </c>
      <c r="G11" s="71" t="s">
        <v>216</v>
      </c>
      <c r="H11" s="73">
        <f>MIN(B2:B1000)</f>
        <v>0.41620299999999999</v>
      </c>
      <c r="J11" s="49">
        <f t="shared" si="0"/>
        <v>5.1339199999999998</v>
      </c>
      <c r="K11" s="49">
        <f t="shared" si="1"/>
        <v>50.212699999999998</v>
      </c>
      <c r="L11" s="49">
        <f t="shared" si="2"/>
        <v>9.7805770249633817</v>
      </c>
    </row>
    <row r="12" spans="1:12">
      <c r="A12" s="49">
        <v>0.51221899999999998</v>
      </c>
      <c r="B12" s="49">
        <v>0.50075400000000003</v>
      </c>
      <c r="C12">
        <v>4.0431400000000002</v>
      </c>
      <c r="D12">
        <v>0</v>
      </c>
      <c r="E12" t="s">
        <v>2569</v>
      </c>
      <c r="F12" s="49">
        <f t="shared" si="3"/>
        <v>11</v>
      </c>
      <c r="G12" s="71" t="s">
        <v>218</v>
      </c>
      <c r="H12" s="73">
        <f>MAX(B2:B1000)</f>
        <v>0.53126600000000002</v>
      </c>
      <c r="J12" s="49">
        <f t="shared" si="0"/>
        <v>5.1221899999999998</v>
      </c>
      <c r="K12" s="49">
        <f t="shared" si="1"/>
        <v>50.075400000000002</v>
      </c>
      <c r="L12" s="49">
        <f t="shared" si="2"/>
        <v>9.7761699585528845</v>
      </c>
    </row>
    <row r="13" spans="1:12">
      <c r="A13" s="49">
        <v>0.51147200000000004</v>
      </c>
      <c r="B13" s="49">
        <v>0.498558</v>
      </c>
      <c r="C13">
        <v>4.42896</v>
      </c>
      <c r="D13">
        <v>0</v>
      </c>
      <c r="E13" t="s">
        <v>2570</v>
      </c>
      <c r="F13" s="49">
        <f t="shared" si="3"/>
        <v>12</v>
      </c>
      <c r="G13" s="71" t="s">
        <v>220</v>
      </c>
      <c r="H13">
        <f>MATCH($H$11,B2:B1000,0)</f>
        <v>45</v>
      </c>
      <c r="J13" s="49">
        <f t="shared" si="0"/>
        <v>5.1147200000000002</v>
      </c>
      <c r="K13" s="49">
        <f t="shared" si="1"/>
        <v>49.855800000000002</v>
      </c>
      <c r="L13" s="49">
        <f t="shared" si="2"/>
        <v>9.7475130603434792</v>
      </c>
    </row>
    <row r="14" spans="1:12">
      <c r="A14" s="49">
        <v>0.511216</v>
      </c>
      <c r="B14" s="49">
        <v>0.495778</v>
      </c>
      <c r="C14">
        <v>4.8856799999999998</v>
      </c>
      <c r="D14">
        <v>0</v>
      </c>
      <c r="E14" t="s">
        <v>2571</v>
      </c>
      <c r="F14" s="49">
        <f t="shared" si="3"/>
        <v>13</v>
      </c>
      <c r="G14" s="71" t="s">
        <v>221</v>
      </c>
      <c r="H14">
        <f>MATCH($H$12,B2:B1000,0)</f>
        <v>1</v>
      </c>
      <c r="J14" s="49">
        <f t="shared" si="0"/>
        <v>5.1121600000000003</v>
      </c>
      <c r="K14" s="49">
        <f t="shared" si="1"/>
        <v>49.577799999999996</v>
      </c>
      <c r="L14" s="49">
        <f t="shared" si="2"/>
        <v>9.6980141466620751</v>
      </c>
    </row>
    <row r="15" spans="1:12">
      <c r="A15" s="49">
        <v>0.51126799999999994</v>
      </c>
      <c r="B15" s="49">
        <v>0.49268800000000001</v>
      </c>
      <c r="C15">
        <v>5.2543899999999999</v>
      </c>
      <c r="D15">
        <v>0</v>
      </c>
      <c r="E15" t="s">
        <v>2572</v>
      </c>
      <c r="F15" s="49">
        <f t="shared" si="3"/>
        <v>14</v>
      </c>
      <c r="G15">
        <f>LOOKUP($H13,F2:F1000,A2:A1000)</f>
        <v>0.48005199999999998</v>
      </c>
      <c r="H15">
        <f>LOOKUP($H13,F2:F1000,B2:B1000)</f>
        <v>0.41620299999999999</v>
      </c>
      <c r="J15" s="49">
        <f t="shared" si="0"/>
        <v>5.1126799999999992</v>
      </c>
      <c r="K15" s="49">
        <f t="shared" si="1"/>
        <v>49.268799999999999</v>
      </c>
      <c r="L15" s="49">
        <f t="shared" si="2"/>
        <v>9.6365898119968403</v>
      </c>
    </row>
    <row r="16" spans="1:12">
      <c r="A16" s="49">
        <v>0.51141999999999999</v>
      </c>
      <c r="B16" s="49">
        <v>0.489537</v>
      </c>
      <c r="C16">
        <v>5.6560100000000002</v>
      </c>
      <c r="D16">
        <v>0</v>
      </c>
      <c r="E16" t="s">
        <v>2573</v>
      </c>
      <c r="F16" s="49">
        <f t="shared" si="3"/>
        <v>15</v>
      </c>
      <c r="G16">
        <f>LOOKUP($H14,F2:F1000,A2:A1000)</f>
        <v>0.52074500000000001</v>
      </c>
      <c r="H16">
        <f>LOOKUP($H14,F2:F1000,B2:B1000)</f>
        <v>0.53126600000000002</v>
      </c>
      <c r="J16" s="49">
        <f t="shared" si="0"/>
        <v>5.1142000000000003</v>
      </c>
      <c r="K16" s="49">
        <f t="shared" si="1"/>
        <v>48.953699999999998</v>
      </c>
      <c r="L16" s="49">
        <f t="shared" si="2"/>
        <v>9.5721129404403413</v>
      </c>
    </row>
    <row r="17" spans="1:12">
      <c r="A17" s="49">
        <v>0.51173299999999999</v>
      </c>
      <c r="B17" s="49">
        <v>0.48625499999999999</v>
      </c>
      <c r="C17">
        <v>6.0656800000000004</v>
      </c>
      <c r="D17">
        <v>0</v>
      </c>
      <c r="E17" t="s">
        <v>2574</v>
      </c>
      <c r="F17" s="49">
        <f t="shared" si="3"/>
        <v>16</v>
      </c>
      <c r="J17" s="49">
        <f t="shared" si="0"/>
        <v>5.1173299999999999</v>
      </c>
      <c r="K17" s="49">
        <f t="shared" si="1"/>
        <v>48.625500000000002</v>
      </c>
      <c r="L17" s="49">
        <f t="shared" si="2"/>
        <v>9.5021231775164008</v>
      </c>
    </row>
    <row r="18" spans="1:12">
      <c r="A18" s="49">
        <v>0.51204499999999997</v>
      </c>
      <c r="B18" s="49">
        <v>0.48308099999999998</v>
      </c>
      <c r="C18">
        <v>6.50535</v>
      </c>
      <c r="D18">
        <v>0</v>
      </c>
      <c r="E18" t="s">
        <v>2575</v>
      </c>
      <c r="F18" s="49">
        <f t="shared" si="3"/>
        <v>17</v>
      </c>
      <c r="J18" s="49">
        <f t="shared" si="0"/>
        <v>5.1204499999999999</v>
      </c>
      <c r="K18" s="49">
        <f t="shared" si="1"/>
        <v>48.308099999999996</v>
      </c>
      <c r="L18" s="49">
        <f t="shared" si="2"/>
        <v>9.4343465906316819</v>
      </c>
    </row>
    <row r="19" spans="1:12">
      <c r="A19" s="49">
        <v>0.51239800000000002</v>
      </c>
      <c r="B19" s="49">
        <v>0.48001100000000002</v>
      </c>
      <c r="C19">
        <v>6.8713100000000003</v>
      </c>
      <c r="D19">
        <v>0</v>
      </c>
      <c r="E19" t="s">
        <v>2576</v>
      </c>
      <c r="F19" s="49">
        <f t="shared" si="3"/>
        <v>18</v>
      </c>
      <c r="J19" s="49">
        <f t="shared" si="0"/>
        <v>5.1239800000000004</v>
      </c>
      <c r="K19" s="49">
        <f t="shared" si="1"/>
        <v>48.001100000000001</v>
      </c>
      <c r="L19" s="49">
        <f t="shared" si="2"/>
        <v>9.3679327397843082</v>
      </c>
    </row>
    <row r="20" spans="1:12">
      <c r="A20" s="49">
        <v>0.51258400000000004</v>
      </c>
      <c r="B20" s="49">
        <v>0.47719099999999998</v>
      </c>
      <c r="C20">
        <v>7.2733600000000003</v>
      </c>
      <c r="D20">
        <v>0</v>
      </c>
      <c r="E20" t="s">
        <v>2577</v>
      </c>
      <c r="F20" s="49">
        <f t="shared" si="3"/>
        <v>19</v>
      </c>
      <c r="J20" s="49">
        <f t="shared" si="0"/>
        <v>5.1258400000000002</v>
      </c>
      <c r="K20" s="49">
        <f t="shared" si="1"/>
        <v>47.719099999999997</v>
      </c>
      <c r="L20" s="49">
        <f t="shared" si="2"/>
        <v>9.3095180497245327</v>
      </c>
    </row>
    <row r="21" spans="1:12">
      <c r="A21" s="49">
        <v>0.51238300000000003</v>
      </c>
      <c r="B21" s="49">
        <v>0.47466799999999998</v>
      </c>
      <c r="C21">
        <v>7.7025800000000002</v>
      </c>
      <c r="D21">
        <v>0</v>
      </c>
      <c r="E21" t="s">
        <v>2578</v>
      </c>
      <c r="F21" s="49">
        <f t="shared" si="3"/>
        <v>20</v>
      </c>
      <c r="J21" s="49">
        <f t="shared" si="0"/>
        <v>5.1238299999999999</v>
      </c>
      <c r="K21" s="49">
        <f t="shared" si="1"/>
        <v>47.466799999999999</v>
      </c>
      <c r="L21" s="49">
        <f t="shared" si="2"/>
        <v>9.263929521471244</v>
      </c>
    </row>
    <row r="22" spans="1:12">
      <c r="A22" s="49">
        <v>0.51189300000000004</v>
      </c>
      <c r="B22" s="49">
        <v>0.472381</v>
      </c>
      <c r="C22">
        <v>8.0938300000000005</v>
      </c>
      <c r="D22">
        <v>0</v>
      </c>
      <c r="E22" t="s">
        <v>2579</v>
      </c>
      <c r="F22" s="49">
        <f t="shared" si="3"/>
        <v>21</v>
      </c>
      <c r="J22" s="49">
        <f t="shared" si="0"/>
        <v>5.1189300000000006</v>
      </c>
      <c r="K22" s="49">
        <f t="shared" si="1"/>
        <v>47.238100000000003</v>
      </c>
      <c r="L22" s="49">
        <f t="shared" si="2"/>
        <v>9.2281199391279038</v>
      </c>
    </row>
    <row r="23" spans="1:12">
      <c r="A23" s="49">
        <v>0.51148099999999996</v>
      </c>
      <c r="B23" s="49">
        <v>0.47053400000000001</v>
      </c>
      <c r="C23">
        <v>8.4981899999999992</v>
      </c>
      <c r="D23">
        <v>0</v>
      </c>
      <c r="E23" t="s">
        <v>2580</v>
      </c>
      <c r="F23" s="49">
        <f t="shared" si="3"/>
        <v>22</v>
      </c>
      <c r="J23" s="49">
        <f t="shared" si="0"/>
        <v>5.1148099999999994</v>
      </c>
      <c r="K23" s="49">
        <f t="shared" si="1"/>
        <v>47.053400000000003</v>
      </c>
      <c r="L23" s="49">
        <f t="shared" si="2"/>
        <v>9.1994424035301421</v>
      </c>
    </row>
    <row r="24" spans="1:12">
      <c r="A24" s="49">
        <v>0.511042</v>
      </c>
      <c r="B24" s="49">
        <v>0.46874399999999999</v>
      </c>
      <c r="C24">
        <v>8.9107900000000004</v>
      </c>
      <c r="D24">
        <v>0</v>
      </c>
      <c r="E24" t="s">
        <v>2581</v>
      </c>
      <c r="F24" s="49">
        <f t="shared" si="3"/>
        <v>23</v>
      </c>
      <c r="G24" t="s">
        <v>245</v>
      </c>
      <c r="H24">
        <f>COUNT(A2:A2000)</f>
        <v>99</v>
      </c>
      <c r="J24" s="49">
        <f t="shared" si="0"/>
        <v>5.1104199999999995</v>
      </c>
      <c r="K24" s="49">
        <f t="shared" si="1"/>
        <v>46.874400000000001</v>
      </c>
      <c r="L24" s="49">
        <f t="shared" si="2"/>
        <v>9.1723185178517621</v>
      </c>
    </row>
    <row r="25" spans="1:12">
      <c r="A25" s="49">
        <v>0.51028200000000001</v>
      </c>
      <c r="B25" s="49">
        <v>0.46711399999999997</v>
      </c>
      <c r="C25">
        <v>9.3017099999999999</v>
      </c>
      <c r="D25">
        <v>0</v>
      </c>
      <c r="E25" t="s">
        <v>2582</v>
      </c>
      <c r="F25" s="49">
        <f t="shared" si="3"/>
        <v>24</v>
      </c>
      <c r="J25" s="49">
        <f t="shared" si="0"/>
        <v>5.1028200000000004</v>
      </c>
      <c r="K25" s="49">
        <f t="shared" si="1"/>
        <v>46.711399999999998</v>
      </c>
      <c r="L25" s="49">
        <f t="shared" si="2"/>
        <v>9.1540363955616684</v>
      </c>
    </row>
    <row r="26" spans="1:12">
      <c r="A26" s="49">
        <v>0.50925100000000001</v>
      </c>
      <c r="B26" s="49">
        <v>0.46535700000000002</v>
      </c>
      <c r="C26">
        <v>9.7327999999999992</v>
      </c>
      <c r="D26">
        <v>0</v>
      </c>
      <c r="E26" t="s">
        <v>2583</v>
      </c>
      <c r="F26" s="49">
        <f t="shared" si="3"/>
        <v>25</v>
      </c>
      <c r="J26" s="49">
        <f t="shared" si="0"/>
        <v>5.0925099999999999</v>
      </c>
      <c r="K26" s="49">
        <f t="shared" si="1"/>
        <v>46.535700000000006</v>
      </c>
      <c r="L26" s="49">
        <f t="shared" si="2"/>
        <v>9.138067475567059</v>
      </c>
    </row>
    <row r="27" spans="1:12">
      <c r="A27" s="49">
        <v>0.50811799999999996</v>
      </c>
      <c r="B27" s="49">
        <v>0.46321899999999999</v>
      </c>
      <c r="C27">
        <v>10.124499999999999</v>
      </c>
      <c r="D27">
        <v>0</v>
      </c>
      <c r="E27" t="s">
        <v>2584</v>
      </c>
      <c r="F27" s="49">
        <f t="shared" si="3"/>
        <v>26</v>
      </c>
      <c r="J27" s="49">
        <f t="shared" si="0"/>
        <v>5.0811799999999998</v>
      </c>
      <c r="K27" s="49">
        <f t="shared" si="1"/>
        <v>46.321899999999999</v>
      </c>
      <c r="L27" s="49">
        <f t="shared" si="2"/>
        <v>9.1163666707339637</v>
      </c>
    </row>
    <row r="28" spans="1:12">
      <c r="A28" s="49">
        <v>0.50704899999999997</v>
      </c>
      <c r="B28" s="49">
        <v>0.46079700000000001</v>
      </c>
      <c r="C28">
        <v>10.5321</v>
      </c>
      <c r="D28">
        <v>0</v>
      </c>
      <c r="E28" t="s">
        <v>2585</v>
      </c>
      <c r="F28" s="49">
        <f t="shared" si="3"/>
        <v>27</v>
      </c>
      <c r="J28" s="49">
        <f t="shared" si="0"/>
        <v>5.0704899999999995</v>
      </c>
      <c r="K28" s="49">
        <f t="shared" si="1"/>
        <v>46.079700000000003</v>
      </c>
      <c r="L28" s="49">
        <f t="shared" si="2"/>
        <v>9.0878199148405798</v>
      </c>
    </row>
    <row r="29" spans="1:12">
      <c r="A29" s="49">
        <v>0.50604899999999997</v>
      </c>
      <c r="B29" s="49">
        <v>0.457708</v>
      </c>
      <c r="C29">
        <v>10.971299999999999</v>
      </c>
      <c r="D29">
        <v>0</v>
      </c>
      <c r="E29" t="s">
        <v>2586</v>
      </c>
      <c r="F29" s="49">
        <f t="shared" si="3"/>
        <v>28</v>
      </c>
      <c r="J29" s="49">
        <f t="shared" si="0"/>
        <v>5.0604899999999997</v>
      </c>
      <c r="K29" s="49">
        <f t="shared" si="1"/>
        <v>45.770800000000001</v>
      </c>
      <c r="L29" s="49">
        <f t="shared" si="2"/>
        <v>9.0447367745020752</v>
      </c>
    </row>
    <row r="30" spans="1:12">
      <c r="A30" s="49">
        <v>0.50514000000000003</v>
      </c>
      <c r="B30" s="49">
        <v>0.45407799999999998</v>
      </c>
      <c r="C30">
        <v>11.383599999999999</v>
      </c>
      <c r="D30">
        <v>0</v>
      </c>
      <c r="E30" t="s">
        <v>2587</v>
      </c>
      <c r="F30" s="49">
        <f t="shared" si="3"/>
        <v>29</v>
      </c>
      <c r="J30" s="49">
        <f t="shared" si="0"/>
        <v>5.0514000000000001</v>
      </c>
      <c r="K30" s="49">
        <f t="shared" si="1"/>
        <v>45.407799999999995</v>
      </c>
      <c r="L30" s="49">
        <f t="shared" si="2"/>
        <v>8.9891515223502374</v>
      </c>
    </row>
    <row r="31" spans="1:12">
      <c r="A31" s="49">
        <v>0.50439000000000001</v>
      </c>
      <c r="B31" s="49">
        <v>0.45049499999999998</v>
      </c>
      <c r="C31">
        <v>11.7403</v>
      </c>
      <c r="D31">
        <v>0</v>
      </c>
      <c r="E31" t="s">
        <v>2588</v>
      </c>
      <c r="F31" s="49">
        <f t="shared" si="3"/>
        <v>30</v>
      </c>
      <c r="J31" s="49">
        <f t="shared" si="0"/>
        <v>5.0438999999999998</v>
      </c>
      <c r="K31" s="49">
        <f t="shared" si="1"/>
        <v>45.049499999999995</v>
      </c>
      <c r="L31" s="49">
        <f t="shared" si="2"/>
        <v>8.931481591625527</v>
      </c>
    </row>
    <row r="32" spans="1:12">
      <c r="A32" s="49">
        <v>0.50366299999999997</v>
      </c>
      <c r="B32" s="49">
        <v>0.44727899999999998</v>
      </c>
      <c r="C32">
        <v>12.152200000000001</v>
      </c>
      <c r="D32">
        <v>0</v>
      </c>
      <c r="E32" t="s">
        <v>2589</v>
      </c>
      <c r="F32" s="49">
        <f t="shared" si="3"/>
        <v>31</v>
      </c>
      <c r="J32" s="49">
        <f t="shared" si="0"/>
        <v>5.0366299999999997</v>
      </c>
      <c r="K32" s="49">
        <f t="shared" si="1"/>
        <v>44.727899999999998</v>
      </c>
      <c r="L32" s="49">
        <f t="shared" si="2"/>
        <v>8.8805213009492459</v>
      </c>
    </row>
    <row r="33" spans="1:12">
      <c r="A33" s="49">
        <v>0.50260700000000003</v>
      </c>
      <c r="B33" s="49">
        <v>0.44373600000000002</v>
      </c>
      <c r="C33">
        <v>12.5802</v>
      </c>
      <c r="D33">
        <v>0</v>
      </c>
      <c r="E33" t="s">
        <v>2590</v>
      </c>
      <c r="F33" s="49">
        <f t="shared" si="3"/>
        <v>32</v>
      </c>
      <c r="J33" s="49">
        <f t="shared" si="0"/>
        <v>5.0260700000000007</v>
      </c>
      <c r="K33" s="49">
        <f t="shared" si="1"/>
        <v>44.373600000000003</v>
      </c>
      <c r="L33" s="49">
        <f t="shared" si="2"/>
        <v>8.8286872248098405</v>
      </c>
    </row>
    <row r="34" spans="1:12">
      <c r="A34" s="49">
        <v>0.50127600000000005</v>
      </c>
      <c r="B34" s="49">
        <v>0.43963600000000003</v>
      </c>
      <c r="C34">
        <v>12.968500000000001</v>
      </c>
      <c r="D34">
        <v>0</v>
      </c>
      <c r="E34" t="s">
        <v>2591</v>
      </c>
      <c r="F34" s="49">
        <f t="shared" si="3"/>
        <v>33</v>
      </c>
      <c r="J34" s="49">
        <f t="shared" si="0"/>
        <v>5.0127600000000001</v>
      </c>
      <c r="K34" s="49">
        <f t="shared" si="1"/>
        <v>43.9636</v>
      </c>
      <c r="L34" s="49">
        <f t="shared" si="2"/>
        <v>8.7703380971760065</v>
      </c>
    </row>
    <row r="35" spans="1:12">
      <c r="A35" s="49">
        <v>0.49962899999999999</v>
      </c>
      <c r="B35" s="49">
        <v>0.43545600000000001</v>
      </c>
      <c r="C35">
        <v>13.375299999999999</v>
      </c>
      <c r="D35">
        <v>0</v>
      </c>
      <c r="E35" t="s">
        <v>2592</v>
      </c>
      <c r="F35" s="49">
        <f t="shared" si="3"/>
        <v>34</v>
      </c>
      <c r="J35" s="49">
        <f t="shared" si="0"/>
        <v>4.9962900000000001</v>
      </c>
      <c r="K35" s="49">
        <f t="shared" si="1"/>
        <v>43.5456</v>
      </c>
      <c r="L35" s="49">
        <f t="shared" si="2"/>
        <v>8.7155869655284217</v>
      </c>
    </row>
    <row r="36" spans="1:12">
      <c r="A36" s="49">
        <v>0.49765999999999999</v>
      </c>
      <c r="B36" s="49">
        <v>0.43147200000000002</v>
      </c>
      <c r="C36">
        <v>13.787000000000001</v>
      </c>
      <c r="D36">
        <v>0</v>
      </c>
      <c r="E36" t="s">
        <v>2593</v>
      </c>
      <c r="F36" s="49">
        <f t="shared" si="3"/>
        <v>35</v>
      </c>
      <c r="J36" s="49">
        <f t="shared" si="0"/>
        <v>4.9765999999999995</v>
      </c>
      <c r="K36" s="49">
        <f t="shared" si="1"/>
        <v>43.147200000000005</v>
      </c>
      <c r="L36" s="49">
        <f t="shared" si="2"/>
        <v>8.6700156733512852</v>
      </c>
    </row>
    <row r="37" spans="1:12">
      <c r="A37" s="49">
        <v>0.496145</v>
      </c>
      <c r="B37" s="49">
        <v>0.429178</v>
      </c>
      <c r="C37">
        <v>14.200799999999999</v>
      </c>
      <c r="D37">
        <v>0</v>
      </c>
      <c r="E37" t="s">
        <v>2594</v>
      </c>
      <c r="F37" s="49">
        <f t="shared" si="3"/>
        <v>36</v>
      </c>
      <c r="J37" s="49">
        <f t="shared" si="0"/>
        <v>4.9614500000000001</v>
      </c>
      <c r="K37" s="49">
        <f t="shared" si="1"/>
        <v>42.9178</v>
      </c>
      <c r="L37" s="49">
        <f t="shared" si="2"/>
        <v>8.6502534541313523</v>
      </c>
    </row>
    <row r="38" spans="1:12">
      <c r="A38" s="49">
        <v>0.49340699999999998</v>
      </c>
      <c r="B38" s="49">
        <v>0.426124</v>
      </c>
      <c r="C38">
        <v>14.594200000000001</v>
      </c>
      <c r="D38">
        <v>0</v>
      </c>
      <c r="E38" t="s">
        <v>2595</v>
      </c>
      <c r="F38" s="49">
        <f t="shared" si="3"/>
        <v>37</v>
      </c>
      <c r="J38" s="49">
        <f t="shared" si="0"/>
        <v>4.9340700000000002</v>
      </c>
      <c r="K38" s="49">
        <f t="shared" si="1"/>
        <v>42.612400000000001</v>
      </c>
      <c r="L38" s="49">
        <f t="shared" si="2"/>
        <v>8.636359030171846</v>
      </c>
    </row>
    <row r="39" spans="1:12">
      <c r="A39" s="49">
        <v>0.49138100000000001</v>
      </c>
      <c r="B39" s="49">
        <v>0.42377399999999998</v>
      </c>
      <c r="C39">
        <v>14.993499999999999</v>
      </c>
      <c r="D39">
        <v>0</v>
      </c>
      <c r="E39" t="s">
        <v>2596</v>
      </c>
      <c r="F39" s="49">
        <f t="shared" si="3"/>
        <v>38</v>
      </c>
      <c r="J39" s="49">
        <f t="shared" si="0"/>
        <v>4.9138099999999998</v>
      </c>
      <c r="K39" s="49">
        <f t="shared" si="1"/>
        <v>42.377400000000002</v>
      </c>
      <c r="L39" s="49">
        <f t="shared" si="2"/>
        <v>8.6241429766311679</v>
      </c>
    </row>
    <row r="40" spans="1:12">
      <c r="A40" s="49">
        <v>0.48949799999999999</v>
      </c>
      <c r="B40" s="49">
        <v>0.421732</v>
      </c>
      <c r="C40">
        <v>15.405900000000001</v>
      </c>
      <c r="D40">
        <v>0</v>
      </c>
      <c r="E40" t="s">
        <v>2597</v>
      </c>
      <c r="F40" s="49">
        <f t="shared" si="3"/>
        <v>39</v>
      </c>
      <c r="J40" s="49">
        <f t="shared" si="0"/>
        <v>4.8949800000000003</v>
      </c>
      <c r="K40" s="49">
        <f t="shared" si="1"/>
        <v>42.173200000000001</v>
      </c>
      <c r="L40" s="49">
        <f t="shared" si="2"/>
        <v>8.6156021066480353</v>
      </c>
    </row>
    <row r="41" spans="1:12">
      <c r="A41" s="49">
        <v>0.48765599999999998</v>
      </c>
      <c r="B41" s="49">
        <v>0.42017100000000002</v>
      </c>
      <c r="C41">
        <v>15.808299999999999</v>
      </c>
      <c r="D41">
        <v>0</v>
      </c>
      <c r="E41" t="s">
        <v>2598</v>
      </c>
      <c r="F41" s="49">
        <f t="shared" si="3"/>
        <v>40</v>
      </c>
      <c r="J41" s="49">
        <f t="shared" si="0"/>
        <v>4.8765599999999996</v>
      </c>
      <c r="K41" s="49">
        <f t="shared" si="1"/>
        <v>42.017099999999999</v>
      </c>
      <c r="L41" s="49">
        <f t="shared" si="2"/>
        <v>8.6161351444460852</v>
      </c>
    </row>
    <row r="42" spans="1:12">
      <c r="A42" s="49">
        <v>0.485794</v>
      </c>
      <c r="B42" s="49">
        <v>0.41914000000000001</v>
      </c>
      <c r="C42">
        <v>16.216000000000001</v>
      </c>
      <c r="D42">
        <v>0</v>
      </c>
      <c r="E42" t="s">
        <v>2599</v>
      </c>
      <c r="F42" s="49">
        <f t="shared" si="3"/>
        <v>41</v>
      </c>
      <c r="J42" s="49">
        <f t="shared" si="0"/>
        <v>4.8579400000000001</v>
      </c>
      <c r="K42" s="49">
        <f t="shared" si="1"/>
        <v>41.914000000000001</v>
      </c>
      <c r="L42" s="49">
        <f t="shared" si="2"/>
        <v>8.6279369444661729</v>
      </c>
    </row>
    <row r="43" spans="1:12">
      <c r="A43" s="49">
        <v>0.48401</v>
      </c>
      <c r="B43" s="49">
        <v>0.418462</v>
      </c>
      <c r="C43">
        <v>16.6327</v>
      </c>
      <c r="D43">
        <v>0</v>
      </c>
      <c r="E43" t="s">
        <v>2600</v>
      </c>
      <c r="F43" s="49">
        <f t="shared" si="3"/>
        <v>42</v>
      </c>
      <c r="J43" s="49">
        <f t="shared" si="0"/>
        <v>4.8400999999999996</v>
      </c>
      <c r="K43" s="49">
        <f t="shared" si="1"/>
        <v>41.846200000000003</v>
      </c>
      <c r="L43" s="49">
        <f t="shared" si="2"/>
        <v>8.6457304601144624</v>
      </c>
    </row>
    <row r="44" spans="1:12">
      <c r="A44" s="49">
        <v>0.48260799999999998</v>
      </c>
      <c r="B44" s="49">
        <v>0.41730200000000001</v>
      </c>
      <c r="C44">
        <v>17.061199999999999</v>
      </c>
      <c r="D44">
        <v>0</v>
      </c>
      <c r="E44" t="s">
        <v>2601</v>
      </c>
      <c r="F44" s="49">
        <f t="shared" si="3"/>
        <v>43</v>
      </c>
      <c r="J44" s="49">
        <f t="shared" si="0"/>
        <v>4.8260800000000001</v>
      </c>
      <c r="K44" s="49">
        <f t="shared" si="1"/>
        <v>41.730200000000004</v>
      </c>
      <c r="L44" s="49">
        <f t="shared" si="2"/>
        <v>8.6468106620694236</v>
      </c>
    </row>
    <row r="45" spans="1:12">
      <c r="A45" s="49">
        <v>0.48133599999999999</v>
      </c>
      <c r="B45" s="49">
        <v>0.416406</v>
      </c>
      <c r="C45">
        <v>17.445799999999998</v>
      </c>
      <c r="D45">
        <v>0</v>
      </c>
      <c r="E45" t="s">
        <v>2602</v>
      </c>
      <c r="F45" s="49">
        <f t="shared" si="3"/>
        <v>44</v>
      </c>
      <c r="J45" s="49">
        <f t="shared" si="0"/>
        <v>4.8133599999999994</v>
      </c>
      <c r="K45" s="49">
        <f t="shared" si="1"/>
        <v>41.640599999999999</v>
      </c>
      <c r="L45" s="49">
        <f t="shared" si="2"/>
        <v>8.6510462545913889</v>
      </c>
    </row>
    <row r="46" spans="1:12">
      <c r="A46" s="49">
        <v>0.48005199999999998</v>
      </c>
      <c r="B46" s="49">
        <v>0.41620299999999999</v>
      </c>
      <c r="C46">
        <v>17.839200000000002</v>
      </c>
      <c r="D46">
        <v>0</v>
      </c>
      <c r="E46" t="s">
        <v>2603</v>
      </c>
      <c r="F46" s="49">
        <f t="shared" si="3"/>
        <v>45</v>
      </c>
      <c r="J46" s="49">
        <f t="shared" si="0"/>
        <v>4.8005199999999997</v>
      </c>
      <c r="K46" s="49">
        <f t="shared" si="1"/>
        <v>41.6203</v>
      </c>
      <c r="L46" s="49">
        <f t="shared" si="2"/>
        <v>8.6699565880362961</v>
      </c>
    </row>
    <row r="47" spans="1:12">
      <c r="A47" s="49">
        <v>0.47871799999999998</v>
      </c>
      <c r="B47" s="49">
        <v>0.41640100000000002</v>
      </c>
      <c r="C47">
        <v>18.273800000000001</v>
      </c>
      <c r="D47">
        <v>0</v>
      </c>
      <c r="E47" t="s">
        <v>2604</v>
      </c>
      <c r="F47" s="49">
        <f t="shared" si="3"/>
        <v>46</v>
      </c>
      <c r="J47" s="49">
        <f t="shared" si="0"/>
        <v>4.7871799999999993</v>
      </c>
      <c r="K47" s="49">
        <f t="shared" si="1"/>
        <v>41.640100000000004</v>
      </c>
      <c r="L47" s="49">
        <f t="shared" si="2"/>
        <v>8.6982524158272749</v>
      </c>
    </row>
    <row r="48" spans="1:12">
      <c r="A48" s="49">
        <v>0.47734100000000002</v>
      </c>
      <c r="B48" s="49">
        <v>0.416404</v>
      </c>
      <c r="C48">
        <v>18.655100000000001</v>
      </c>
      <c r="D48">
        <v>0</v>
      </c>
      <c r="E48" t="s">
        <v>2605</v>
      </c>
      <c r="F48" s="49">
        <f t="shared" si="3"/>
        <v>47</v>
      </c>
      <c r="J48" s="49">
        <f t="shared" si="0"/>
        <v>4.7734100000000002</v>
      </c>
      <c r="K48" s="49">
        <f t="shared" si="1"/>
        <v>41.6404</v>
      </c>
      <c r="L48" s="49">
        <f t="shared" si="2"/>
        <v>8.723407375440198</v>
      </c>
    </row>
    <row r="49" spans="1:12">
      <c r="A49" s="49">
        <v>0.47604000000000002</v>
      </c>
      <c r="B49" s="49">
        <v>0.41647600000000001</v>
      </c>
      <c r="C49">
        <v>19.071100000000001</v>
      </c>
      <c r="D49">
        <v>0</v>
      </c>
      <c r="E49" t="s">
        <v>2606</v>
      </c>
      <c r="F49" s="49">
        <f t="shared" si="3"/>
        <v>48</v>
      </c>
      <c r="J49" s="49">
        <f t="shared" si="0"/>
        <v>4.7604000000000006</v>
      </c>
      <c r="K49" s="49">
        <f t="shared" si="1"/>
        <v>41.647600000000004</v>
      </c>
      <c r="L49" s="49">
        <f t="shared" si="2"/>
        <v>8.7487606083522387</v>
      </c>
    </row>
    <row r="50" spans="1:12">
      <c r="A50" s="49">
        <v>0.47504600000000002</v>
      </c>
      <c r="B50" s="49">
        <v>0.41660599999999998</v>
      </c>
      <c r="C50">
        <v>19.466799999999999</v>
      </c>
      <c r="D50">
        <v>0</v>
      </c>
      <c r="E50" t="s">
        <v>2607</v>
      </c>
      <c r="F50" s="49">
        <f t="shared" si="3"/>
        <v>49</v>
      </c>
      <c r="J50" s="49">
        <f t="shared" si="0"/>
        <v>4.7504600000000003</v>
      </c>
      <c r="K50" s="49">
        <f t="shared" si="1"/>
        <v>41.660599999999995</v>
      </c>
      <c r="L50" s="49">
        <f t="shared" si="2"/>
        <v>8.7698033453602378</v>
      </c>
    </row>
    <row r="51" spans="1:12">
      <c r="A51" s="49">
        <v>0.474273</v>
      </c>
      <c r="B51" s="49">
        <v>0.41711799999999999</v>
      </c>
      <c r="C51">
        <v>19.880199999999999</v>
      </c>
      <c r="D51">
        <v>0</v>
      </c>
      <c r="E51" t="s">
        <v>2608</v>
      </c>
      <c r="F51" s="49">
        <f t="shared" si="3"/>
        <v>50</v>
      </c>
      <c r="J51" s="49">
        <f t="shared" si="0"/>
        <v>4.7427299999999999</v>
      </c>
      <c r="K51" s="49">
        <f t="shared" si="1"/>
        <v>41.711799999999997</v>
      </c>
      <c r="L51" s="49">
        <f t="shared" si="2"/>
        <v>8.7948923931996958</v>
      </c>
    </row>
    <row r="52" spans="1:12">
      <c r="A52" s="49">
        <v>0.47355000000000003</v>
      </c>
      <c r="B52" s="49">
        <v>0.41769699999999998</v>
      </c>
      <c r="C52">
        <v>20.2776</v>
      </c>
      <c r="D52">
        <v>0</v>
      </c>
      <c r="E52" t="s">
        <v>2609</v>
      </c>
      <c r="F52" s="49">
        <f t="shared" si="3"/>
        <v>51</v>
      </c>
      <c r="J52" s="49">
        <f t="shared" si="0"/>
        <v>4.7355</v>
      </c>
      <c r="K52" s="49">
        <f t="shared" si="1"/>
        <v>41.7697</v>
      </c>
      <c r="L52" s="49">
        <f t="shared" si="2"/>
        <v>8.8205469327420545</v>
      </c>
    </row>
    <row r="53" spans="1:12">
      <c r="A53" s="49">
        <v>0.47275499999999998</v>
      </c>
      <c r="B53" s="49">
        <v>0.41845599999999999</v>
      </c>
      <c r="C53">
        <v>20.7011</v>
      </c>
      <c r="D53">
        <v>0</v>
      </c>
      <c r="E53" t="s">
        <v>2610</v>
      </c>
      <c r="F53" s="49">
        <f t="shared" si="3"/>
        <v>52</v>
      </c>
      <c r="J53" s="49">
        <f t="shared" si="0"/>
        <v>4.7275499999999999</v>
      </c>
      <c r="K53" s="49">
        <f t="shared" si="1"/>
        <v>41.845599999999997</v>
      </c>
      <c r="L53" s="49">
        <f t="shared" si="2"/>
        <v>8.8514346754661499</v>
      </c>
    </row>
    <row r="54" spans="1:12">
      <c r="A54" s="49">
        <v>0.472078</v>
      </c>
      <c r="B54" s="49">
        <v>0.41986000000000001</v>
      </c>
      <c r="C54">
        <v>21.097999999999999</v>
      </c>
      <c r="D54">
        <v>0</v>
      </c>
      <c r="E54" t="s">
        <v>2611</v>
      </c>
      <c r="F54" s="49">
        <f t="shared" si="3"/>
        <v>53</v>
      </c>
      <c r="J54" s="49">
        <f t="shared" si="0"/>
        <v>4.7207799999999995</v>
      </c>
      <c r="K54" s="49">
        <f t="shared" si="1"/>
        <v>41.986000000000004</v>
      </c>
      <c r="L54" s="49">
        <f t="shared" si="2"/>
        <v>8.8938692334741312</v>
      </c>
    </row>
    <row r="55" spans="1:12">
      <c r="A55" s="49">
        <v>0.471528</v>
      </c>
      <c r="B55" s="49">
        <v>0.42152600000000001</v>
      </c>
      <c r="C55">
        <v>21.503399999999999</v>
      </c>
      <c r="D55">
        <v>0</v>
      </c>
      <c r="E55" t="s">
        <v>2612</v>
      </c>
      <c r="F55" s="49">
        <f t="shared" si="3"/>
        <v>54</v>
      </c>
      <c r="J55" s="49">
        <f t="shared" si="0"/>
        <v>4.7152799999999999</v>
      </c>
      <c r="K55" s="49">
        <f t="shared" si="1"/>
        <v>42.1526</v>
      </c>
      <c r="L55" s="49">
        <f t="shared" si="2"/>
        <v>8.9395751683887283</v>
      </c>
    </row>
    <row r="56" spans="1:12">
      <c r="A56" s="49">
        <v>0.47101399999999999</v>
      </c>
      <c r="B56" s="49">
        <v>0.42333900000000002</v>
      </c>
      <c r="C56">
        <v>21.936599999999999</v>
      </c>
      <c r="D56">
        <v>0</v>
      </c>
      <c r="E56" t="s">
        <v>2613</v>
      </c>
      <c r="F56" s="49">
        <f t="shared" si="3"/>
        <v>55</v>
      </c>
      <c r="J56" s="49">
        <f t="shared" si="0"/>
        <v>4.71014</v>
      </c>
      <c r="K56" s="49">
        <f t="shared" si="1"/>
        <v>42.3339</v>
      </c>
      <c r="L56" s="49">
        <f t="shared" si="2"/>
        <v>8.9878220180291883</v>
      </c>
    </row>
    <row r="57" spans="1:12">
      <c r="A57" s="49">
        <v>0.47036899999999998</v>
      </c>
      <c r="B57" s="49">
        <v>0.42547099999999999</v>
      </c>
      <c r="C57">
        <v>22.3352</v>
      </c>
      <c r="D57">
        <v>0</v>
      </c>
      <c r="E57" t="s">
        <v>2614</v>
      </c>
      <c r="F57" s="49">
        <f t="shared" si="3"/>
        <v>56</v>
      </c>
      <c r="J57" s="49">
        <f t="shared" si="0"/>
        <v>4.7036899999999999</v>
      </c>
      <c r="K57" s="49">
        <f t="shared" si="1"/>
        <v>42.5471</v>
      </c>
      <c r="L57" s="49">
        <f t="shared" si="2"/>
        <v>9.0454728096451937</v>
      </c>
    </row>
    <row r="58" spans="1:12">
      <c r="A58" s="49">
        <v>0.46987699999999999</v>
      </c>
      <c r="B58" s="49">
        <v>0.42794500000000002</v>
      </c>
      <c r="C58">
        <v>22.715199999999999</v>
      </c>
      <c r="D58">
        <v>0</v>
      </c>
      <c r="E58" t="s">
        <v>2615</v>
      </c>
      <c r="F58" s="49">
        <f t="shared" si="3"/>
        <v>57</v>
      </c>
      <c r="J58" s="49">
        <f t="shared" si="0"/>
        <v>4.6987699999999997</v>
      </c>
      <c r="K58" s="49">
        <f t="shared" si="1"/>
        <v>42.794499999999999</v>
      </c>
      <c r="L58" s="49">
        <f t="shared" si="2"/>
        <v>9.1075962432721767</v>
      </c>
    </row>
    <row r="59" spans="1:12">
      <c r="A59" s="49">
        <v>0.46955000000000002</v>
      </c>
      <c r="B59" s="49">
        <v>0.43034800000000001</v>
      </c>
      <c r="C59">
        <v>23.139700000000001</v>
      </c>
      <c r="D59">
        <v>0</v>
      </c>
      <c r="E59" t="s">
        <v>2616</v>
      </c>
      <c r="F59" s="49">
        <f t="shared" si="3"/>
        <v>58</v>
      </c>
      <c r="J59" s="49">
        <f t="shared" si="0"/>
        <v>4.6955</v>
      </c>
      <c r="K59" s="49">
        <f t="shared" si="1"/>
        <v>43.034800000000004</v>
      </c>
      <c r="L59" s="49">
        <f t="shared" si="2"/>
        <v>9.1651155361516352</v>
      </c>
    </row>
    <row r="60" spans="1:12">
      <c r="A60" s="49">
        <v>0.46928399999999998</v>
      </c>
      <c r="B60" s="49">
        <v>0.43296099999999998</v>
      </c>
      <c r="C60">
        <v>23.535599999999999</v>
      </c>
      <c r="D60">
        <v>0</v>
      </c>
      <c r="E60" t="s">
        <v>2617</v>
      </c>
      <c r="F60" s="49">
        <f t="shared" si="3"/>
        <v>59</v>
      </c>
      <c r="J60" s="49">
        <f t="shared" si="0"/>
        <v>4.6928399999999995</v>
      </c>
      <c r="K60" s="49">
        <f t="shared" si="1"/>
        <v>43.296099999999996</v>
      </c>
      <c r="L60" s="49">
        <f t="shared" si="2"/>
        <v>9.2259910842901096</v>
      </c>
    </row>
    <row r="61" spans="1:12">
      <c r="A61" s="49">
        <v>0.469109</v>
      </c>
      <c r="B61" s="49">
        <v>0.43562299999999998</v>
      </c>
      <c r="C61">
        <v>23.980399999999999</v>
      </c>
      <c r="D61">
        <v>0</v>
      </c>
      <c r="E61" t="s">
        <v>2618</v>
      </c>
      <c r="F61" s="49">
        <f t="shared" si="3"/>
        <v>60</v>
      </c>
      <c r="J61" s="49">
        <f t="shared" si="0"/>
        <v>4.69109</v>
      </c>
      <c r="K61" s="49">
        <f t="shared" si="1"/>
        <v>43.5623</v>
      </c>
      <c r="L61" s="49">
        <f t="shared" si="2"/>
        <v>9.2861786919457945</v>
      </c>
    </row>
    <row r="62" spans="1:12">
      <c r="A62" s="49">
        <v>0.468885</v>
      </c>
      <c r="B62" s="49">
        <v>0.43790299999999999</v>
      </c>
      <c r="C62">
        <v>24.3385</v>
      </c>
      <c r="D62">
        <v>0</v>
      </c>
      <c r="E62" t="s">
        <v>2619</v>
      </c>
      <c r="F62" s="49">
        <f t="shared" si="3"/>
        <v>61</v>
      </c>
      <c r="J62" s="49">
        <f t="shared" si="0"/>
        <v>4.6888500000000004</v>
      </c>
      <c r="K62" s="49">
        <f t="shared" si="1"/>
        <v>43.790300000000002</v>
      </c>
      <c r="L62" s="49">
        <f t="shared" si="2"/>
        <v>9.3392409652686688</v>
      </c>
    </row>
    <row r="63" spans="1:12">
      <c r="A63" s="49">
        <v>0.468642</v>
      </c>
      <c r="B63" s="49">
        <v>0.43983699999999998</v>
      </c>
      <c r="C63">
        <v>24.811399999999999</v>
      </c>
      <c r="D63">
        <v>0</v>
      </c>
      <c r="E63" t="s">
        <v>2620</v>
      </c>
      <c r="F63" s="49">
        <f t="shared" si="3"/>
        <v>62</v>
      </c>
      <c r="J63" s="49">
        <f t="shared" si="0"/>
        <v>4.68642</v>
      </c>
      <c r="K63" s="49">
        <f t="shared" si="1"/>
        <v>43.983699999999999</v>
      </c>
      <c r="L63" s="49">
        <f t="shared" si="2"/>
        <v>9.385351718369245</v>
      </c>
    </row>
    <row r="64" spans="1:12">
      <c r="A64" s="49">
        <v>0.46842499999999998</v>
      </c>
      <c r="B64" s="49">
        <v>0.441494</v>
      </c>
      <c r="C64">
        <v>25.1463</v>
      </c>
      <c r="D64">
        <v>0</v>
      </c>
      <c r="E64" t="s">
        <v>2621</v>
      </c>
      <c r="F64" s="49">
        <f t="shared" si="3"/>
        <v>63</v>
      </c>
      <c r="J64" s="49">
        <f t="shared" si="0"/>
        <v>4.6842499999999996</v>
      </c>
      <c r="K64" s="49">
        <f t="shared" si="1"/>
        <v>44.1494</v>
      </c>
      <c r="L64" s="49">
        <f t="shared" si="2"/>
        <v>9.4250733842130554</v>
      </c>
    </row>
    <row r="65" spans="1:12">
      <c r="A65" s="49">
        <v>0.46811799999999998</v>
      </c>
      <c r="B65" s="49">
        <v>0.44304700000000002</v>
      </c>
      <c r="C65">
        <v>25.566700000000001</v>
      </c>
      <c r="D65">
        <v>0</v>
      </c>
      <c r="E65" t="s">
        <v>2622</v>
      </c>
      <c r="F65" s="49">
        <f t="shared" si="3"/>
        <v>64</v>
      </c>
      <c r="J65" s="49">
        <f t="shared" si="0"/>
        <v>4.6811799999999995</v>
      </c>
      <c r="K65" s="49">
        <f t="shared" si="1"/>
        <v>44.304700000000004</v>
      </c>
      <c r="L65" s="49">
        <f t="shared" si="2"/>
        <v>9.4644299086982357</v>
      </c>
    </row>
    <row r="66" spans="1:12">
      <c r="A66" s="49">
        <v>0.467561</v>
      </c>
      <c r="B66" s="49">
        <v>0.44442599999999999</v>
      </c>
      <c r="C66">
        <v>25.9633</v>
      </c>
      <c r="D66">
        <v>0</v>
      </c>
      <c r="E66" t="s">
        <v>2623</v>
      </c>
      <c r="F66" s="49">
        <f t="shared" si="3"/>
        <v>65</v>
      </c>
      <c r="J66" s="49">
        <f t="shared" si="0"/>
        <v>4.6756099999999998</v>
      </c>
      <c r="K66" s="49">
        <f t="shared" si="1"/>
        <v>44.442599999999999</v>
      </c>
      <c r="L66" s="49">
        <f t="shared" si="2"/>
        <v>9.5051982522066645</v>
      </c>
    </row>
    <row r="67" spans="1:12">
      <c r="A67" s="49">
        <v>0.46666200000000002</v>
      </c>
      <c r="B67" s="49">
        <v>0.44592500000000002</v>
      </c>
      <c r="C67">
        <v>26.368600000000001</v>
      </c>
      <c r="D67">
        <v>0</v>
      </c>
      <c r="E67" t="s">
        <v>2624</v>
      </c>
      <c r="F67" s="49">
        <f t="shared" si="3"/>
        <v>66</v>
      </c>
      <c r="J67" s="49">
        <f t="shared" ref="J67:J130" si="4">IF(A67&lt;&gt;"",A67*10,"")</f>
        <v>4.66662</v>
      </c>
      <c r="K67" s="49">
        <f t="shared" ref="K67:K130" si="5">IF(B67&lt;&gt;"",B67*100,"")</f>
        <v>44.592500000000001</v>
      </c>
      <c r="L67" s="49">
        <f t="shared" ref="L67:L130" si="6">IF(F67&lt;&gt;"",IF(K67&lt;&gt;0,K67/J67,0),"")</f>
        <v>9.5556312705984201</v>
      </c>
    </row>
    <row r="68" spans="1:12">
      <c r="A68" s="49">
        <v>0.46555299999999999</v>
      </c>
      <c r="B68" s="49">
        <v>0.44722400000000001</v>
      </c>
      <c r="C68">
        <v>26.790099999999999</v>
      </c>
      <c r="D68">
        <v>0</v>
      </c>
      <c r="E68" t="s">
        <v>2625</v>
      </c>
      <c r="F68" s="49">
        <f t="shared" ref="F68:F131" si="7">IF(A68&lt;&gt;"",F67+1,"")</f>
        <v>67</v>
      </c>
      <c r="J68" s="49">
        <f t="shared" si="4"/>
        <v>4.6555299999999997</v>
      </c>
      <c r="K68" s="49">
        <f t="shared" si="5"/>
        <v>44.7224</v>
      </c>
      <c r="L68" s="49">
        <f t="shared" si="6"/>
        <v>9.6062961682128574</v>
      </c>
    </row>
    <row r="69" spans="1:12">
      <c r="A69" s="49">
        <v>0.464231</v>
      </c>
      <c r="B69" s="49">
        <v>0.448575</v>
      </c>
      <c r="C69">
        <v>27.1938</v>
      </c>
      <c r="D69">
        <v>0</v>
      </c>
      <c r="E69" t="s">
        <v>2626</v>
      </c>
      <c r="F69" s="49">
        <f t="shared" si="7"/>
        <v>68</v>
      </c>
      <c r="J69" s="49">
        <f t="shared" si="4"/>
        <v>4.6423100000000002</v>
      </c>
      <c r="K69" s="49">
        <f t="shared" si="5"/>
        <v>44.857500000000002</v>
      </c>
      <c r="L69" s="49">
        <f t="shared" si="6"/>
        <v>9.662754103021987</v>
      </c>
    </row>
    <row r="70" spans="1:12">
      <c r="A70" s="49">
        <v>0.46287400000000001</v>
      </c>
      <c r="B70" s="49">
        <v>0.44965899999999998</v>
      </c>
      <c r="C70">
        <v>27.585100000000001</v>
      </c>
      <c r="D70">
        <v>0</v>
      </c>
      <c r="E70" t="s">
        <v>2627</v>
      </c>
      <c r="F70" s="49">
        <f t="shared" si="7"/>
        <v>69</v>
      </c>
      <c r="J70" s="49">
        <f t="shared" si="4"/>
        <v>4.6287400000000005</v>
      </c>
      <c r="K70" s="49">
        <f t="shared" si="5"/>
        <v>44.965899999999998</v>
      </c>
      <c r="L70" s="49">
        <f t="shared" si="6"/>
        <v>9.7145011385387807</v>
      </c>
    </row>
    <row r="71" spans="1:12">
      <c r="A71" s="49">
        <v>0.46202900000000002</v>
      </c>
      <c r="B71" s="49">
        <v>0.45080900000000002</v>
      </c>
      <c r="C71">
        <v>28.009899999999998</v>
      </c>
      <c r="D71">
        <v>0</v>
      </c>
      <c r="E71" t="s">
        <v>2628</v>
      </c>
      <c r="F71" s="49">
        <f t="shared" si="7"/>
        <v>70</v>
      </c>
      <c r="J71" s="49">
        <f t="shared" si="4"/>
        <v>4.6202900000000007</v>
      </c>
      <c r="K71" s="49">
        <f t="shared" si="5"/>
        <v>45.0809</v>
      </c>
      <c r="L71" s="49">
        <f t="shared" si="6"/>
        <v>9.7571581004655545</v>
      </c>
    </row>
    <row r="72" spans="1:12">
      <c r="A72" s="49">
        <v>0.46080599999999999</v>
      </c>
      <c r="B72" s="49">
        <v>0.45166099999999998</v>
      </c>
      <c r="C72">
        <v>28.413699999999999</v>
      </c>
      <c r="D72">
        <v>0</v>
      </c>
      <c r="E72" t="s">
        <v>2629</v>
      </c>
      <c r="F72" s="49">
        <f t="shared" si="7"/>
        <v>71</v>
      </c>
      <c r="J72" s="49">
        <f t="shared" si="4"/>
        <v>4.60806</v>
      </c>
      <c r="K72" s="49">
        <f t="shared" si="5"/>
        <v>45.1661</v>
      </c>
      <c r="L72" s="49">
        <f t="shared" si="6"/>
        <v>9.8015433826816487</v>
      </c>
    </row>
    <row r="73" spans="1:12">
      <c r="A73" s="49">
        <v>0.45991300000000002</v>
      </c>
      <c r="B73" s="49">
        <v>0.45324900000000001</v>
      </c>
      <c r="C73">
        <v>28.858899999999998</v>
      </c>
      <c r="D73">
        <v>0</v>
      </c>
      <c r="E73" t="s">
        <v>2630</v>
      </c>
      <c r="F73" s="49">
        <f t="shared" si="7"/>
        <v>72</v>
      </c>
      <c r="J73" s="49">
        <f t="shared" si="4"/>
        <v>4.5991300000000006</v>
      </c>
      <c r="K73" s="49">
        <f t="shared" si="5"/>
        <v>45.3249</v>
      </c>
      <c r="L73" s="49">
        <f t="shared" si="6"/>
        <v>9.855103030355739</v>
      </c>
    </row>
    <row r="74" spans="1:12">
      <c r="A74" s="49">
        <v>0.45918100000000001</v>
      </c>
      <c r="B74" s="49">
        <v>0.454592</v>
      </c>
      <c r="C74">
        <v>29.239000000000001</v>
      </c>
      <c r="D74">
        <v>0</v>
      </c>
      <c r="E74" t="s">
        <v>2631</v>
      </c>
      <c r="F74" s="49">
        <f t="shared" si="7"/>
        <v>73</v>
      </c>
      <c r="J74" s="49">
        <f t="shared" si="4"/>
        <v>4.5918099999999997</v>
      </c>
      <c r="K74" s="49">
        <f t="shared" si="5"/>
        <v>45.459200000000003</v>
      </c>
      <c r="L74" s="49">
        <f t="shared" si="6"/>
        <v>9.900061195911853</v>
      </c>
    </row>
    <row r="75" spans="1:12">
      <c r="A75" s="49">
        <v>0.45832200000000001</v>
      </c>
      <c r="B75" s="49">
        <v>0.45568900000000001</v>
      </c>
      <c r="C75">
        <v>29.634899999999998</v>
      </c>
      <c r="D75">
        <v>0</v>
      </c>
      <c r="E75" t="s">
        <v>2632</v>
      </c>
      <c r="F75" s="49">
        <f t="shared" si="7"/>
        <v>74</v>
      </c>
      <c r="J75" s="49">
        <f t="shared" si="4"/>
        <v>4.5832199999999998</v>
      </c>
      <c r="K75" s="49">
        <f t="shared" si="5"/>
        <v>45.568899999999999</v>
      </c>
      <c r="L75" s="49">
        <f t="shared" si="6"/>
        <v>9.942551306723221</v>
      </c>
    </row>
    <row r="76" spans="1:12">
      <c r="A76" s="49">
        <v>0.45766899999999999</v>
      </c>
      <c r="B76" s="49">
        <v>0.45632099999999998</v>
      </c>
      <c r="C76">
        <v>30.0413</v>
      </c>
      <c r="D76">
        <v>0</v>
      </c>
      <c r="E76" t="s">
        <v>2633</v>
      </c>
      <c r="F76" s="49">
        <f t="shared" si="7"/>
        <v>75</v>
      </c>
      <c r="J76" s="49">
        <f t="shared" si="4"/>
        <v>4.5766900000000001</v>
      </c>
      <c r="K76" s="49">
        <f t="shared" si="5"/>
        <v>45.632099999999994</v>
      </c>
      <c r="L76" s="49">
        <f t="shared" si="6"/>
        <v>9.9705463992536068</v>
      </c>
    </row>
    <row r="77" spans="1:12">
      <c r="A77" s="49">
        <v>0.457233</v>
      </c>
      <c r="B77" s="49">
        <v>0.45686500000000002</v>
      </c>
      <c r="C77">
        <v>30.506499999999999</v>
      </c>
      <c r="D77">
        <v>0</v>
      </c>
      <c r="E77" t="s">
        <v>2634</v>
      </c>
      <c r="F77" s="49">
        <f t="shared" si="7"/>
        <v>76</v>
      </c>
      <c r="J77" s="49">
        <f t="shared" si="4"/>
        <v>4.57233</v>
      </c>
      <c r="K77" s="49">
        <f t="shared" si="5"/>
        <v>45.686500000000002</v>
      </c>
      <c r="L77" s="49">
        <f t="shared" si="6"/>
        <v>9.9919515870464295</v>
      </c>
    </row>
    <row r="78" spans="1:12">
      <c r="A78" s="49">
        <v>0.45689800000000003</v>
      </c>
      <c r="B78" s="49">
        <v>0.457175</v>
      </c>
      <c r="C78">
        <v>30.853100000000001</v>
      </c>
      <c r="D78">
        <v>0</v>
      </c>
      <c r="E78" t="s">
        <v>2635</v>
      </c>
      <c r="F78" s="49">
        <f t="shared" si="7"/>
        <v>77</v>
      </c>
      <c r="J78" s="49">
        <f t="shared" si="4"/>
        <v>4.5689799999999998</v>
      </c>
      <c r="K78" s="49">
        <f t="shared" si="5"/>
        <v>45.717500000000001</v>
      </c>
      <c r="L78" s="49">
        <f t="shared" si="6"/>
        <v>10.006062622292065</v>
      </c>
    </row>
    <row r="79" spans="1:12">
      <c r="A79" s="49">
        <v>0.456399</v>
      </c>
      <c r="B79" s="49">
        <v>0.45749600000000001</v>
      </c>
      <c r="C79">
        <v>31.2517</v>
      </c>
      <c r="D79">
        <v>0</v>
      </c>
      <c r="E79" t="s">
        <v>2636</v>
      </c>
      <c r="F79" s="49">
        <f t="shared" si="7"/>
        <v>78</v>
      </c>
      <c r="J79" s="49">
        <f t="shared" si="4"/>
        <v>4.5639900000000004</v>
      </c>
      <c r="K79" s="49">
        <f t="shared" si="5"/>
        <v>45.749600000000001</v>
      </c>
      <c r="L79" s="49">
        <f t="shared" si="6"/>
        <v>10.024035986056059</v>
      </c>
    </row>
    <row r="80" spans="1:12">
      <c r="A80" s="49">
        <v>0.45576699999999998</v>
      </c>
      <c r="B80" s="49">
        <v>0.45768599999999998</v>
      </c>
      <c r="C80">
        <v>31.664100000000001</v>
      </c>
      <c r="D80">
        <v>0</v>
      </c>
      <c r="E80" t="s">
        <v>2637</v>
      </c>
      <c r="F80" s="49">
        <f t="shared" si="7"/>
        <v>79</v>
      </c>
      <c r="J80" s="49">
        <f t="shared" si="4"/>
        <v>4.5576699999999999</v>
      </c>
      <c r="K80" s="49">
        <f t="shared" si="5"/>
        <v>45.768599999999999</v>
      </c>
      <c r="L80" s="49">
        <f t="shared" si="6"/>
        <v>10.042104847433009</v>
      </c>
    </row>
    <row r="81" spans="1:12">
      <c r="A81" s="49">
        <v>0.45516000000000001</v>
      </c>
      <c r="B81" s="49">
        <v>0.45756599999999997</v>
      </c>
      <c r="C81">
        <v>32.0685</v>
      </c>
      <c r="D81">
        <v>0</v>
      </c>
      <c r="E81" t="s">
        <v>2638</v>
      </c>
      <c r="F81" s="49">
        <f t="shared" si="7"/>
        <v>80</v>
      </c>
      <c r="J81" s="49">
        <f t="shared" si="4"/>
        <v>4.5516000000000005</v>
      </c>
      <c r="K81" s="49">
        <f t="shared" si="5"/>
        <v>45.756599999999999</v>
      </c>
      <c r="L81" s="49">
        <f t="shared" si="6"/>
        <v>10.052860532559977</v>
      </c>
    </row>
    <row r="82" spans="1:12">
      <c r="A82" s="49">
        <v>0.454762</v>
      </c>
      <c r="B82" s="49">
        <v>0.45683099999999999</v>
      </c>
      <c r="C82">
        <v>32.467199999999998</v>
      </c>
      <c r="D82">
        <v>0</v>
      </c>
      <c r="E82" t="s">
        <v>2639</v>
      </c>
      <c r="F82" s="49">
        <f t="shared" si="7"/>
        <v>81</v>
      </c>
      <c r="J82" s="49">
        <f t="shared" si="4"/>
        <v>4.5476200000000002</v>
      </c>
      <c r="K82" s="49">
        <f t="shared" si="5"/>
        <v>45.683099999999996</v>
      </c>
      <c r="L82" s="49">
        <f t="shared" si="6"/>
        <v>10.045496325550506</v>
      </c>
    </row>
    <row r="83" spans="1:12">
      <c r="A83" s="49">
        <v>0.45432299999999998</v>
      </c>
      <c r="B83" s="49">
        <v>0.455847</v>
      </c>
      <c r="C83">
        <v>32.8703</v>
      </c>
      <c r="D83">
        <v>0</v>
      </c>
      <c r="E83" t="s">
        <v>2640</v>
      </c>
      <c r="F83" s="49">
        <f t="shared" si="7"/>
        <v>82</v>
      </c>
      <c r="J83" s="49">
        <f t="shared" si="4"/>
        <v>4.5432299999999994</v>
      </c>
      <c r="K83" s="49">
        <f t="shared" si="5"/>
        <v>45.584699999999998</v>
      </c>
      <c r="L83" s="49">
        <f t="shared" si="6"/>
        <v>10.033544416637504</v>
      </c>
    </row>
    <row r="84" spans="1:12">
      <c r="A84" s="49">
        <v>0.45382</v>
      </c>
      <c r="B84" s="49">
        <v>0.45511499999999999</v>
      </c>
      <c r="C84">
        <v>33.270200000000003</v>
      </c>
      <c r="D84">
        <v>0</v>
      </c>
      <c r="E84" t="s">
        <v>2641</v>
      </c>
      <c r="F84" s="49">
        <f t="shared" si="7"/>
        <v>83</v>
      </c>
      <c r="J84" s="49">
        <f t="shared" si="4"/>
        <v>4.5381999999999998</v>
      </c>
      <c r="K84" s="49">
        <f t="shared" si="5"/>
        <v>45.511499999999998</v>
      </c>
      <c r="L84" s="49">
        <f t="shared" si="6"/>
        <v>10.028535542726191</v>
      </c>
    </row>
    <row r="85" spans="1:12">
      <c r="A85" s="49">
        <v>0.45329700000000001</v>
      </c>
      <c r="B85" s="49">
        <v>0.45427299999999998</v>
      </c>
      <c r="C85">
        <v>33.688600000000001</v>
      </c>
      <c r="D85">
        <v>0</v>
      </c>
      <c r="E85" t="s">
        <v>2642</v>
      </c>
      <c r="F85" s="49">
        <f t="shared" si="7"/>
        <v>84</v>
      </c>
      <c r="J85" s="49">
        <f t="shared" si="4"/>
        <v>4.5329699999999997</v>
      </c>
      <c r="K85" s="49">
        <f t="shared" si="5"/>
        <v>45.427299999999995</v>
      </c>
      <c r="L85" s="49">
        <f t="shared" si="6"/>
        <v>10.021531137422043</v>
      </c>
    </row>
    <row r="86" spans="1:12">
      <c r="A86" s="49">
        <v>0.452735</v>
      </c>
      <c r="B86" s="49">
        <v>0.453293</v>
      </c>
      <c r="C86">
        <v>34.084299999999999</v>
      </c>
      <c r="D86">
        <v>0</v>
      </c>
      <c r="E86" t="s">
        <v>2643</v>
      </c>
      <c r="F86" s="49">
        <f t="shared" si="7"/>
        <v>85</v>
      </c>
      <c r="J86" s="49">
        <f t="shared" si="4"/>
        <v>4.5273500000000002</v>
      </c>
      <c r="K86" s="49">
        <f t="shared" si="5"/>
        <v>45.329300000000003</v>
      </c>
      <c r="L86" s="49">
        <f t="shared" si="6"/>
        <v>10.012325090836804</v>
      </c>
    </row>
    <row r="87" spans="1:12">
      <c r="A87" s="49">
        <v>0.45208500000000001</v>
      </c>
      <c r="B87" s="49">
        <v>0.452681</v>
      </c>
      <c r="C87">
        <v>34.499899999999997</v>
      </c>
      <c r="D87">
        <v>0</v>
      </c>
      <c r="E87" t="s">
        <v>2644</v>
      </c>
      <c r="F87" s="49">
        <f t="shared" si="7"/>
        <v>86</v>
      </c>
      <c r="J87" s="49">
        <f t="shared" si="4"/>
        <v>4.5208500000000003</v>
      </c>
      <c r="K87" s="49">
        <f t="shared" si="5"/>
        <v>45.268099999999997</v>
      </c>
      <c r="L87" s="49">
        <f t="shared" si="6"/>
        <v>10.013183361535994</v>
      </c>
    </row>
    <row r="88" spans="1:12">
      <c r="A88" s="49">
        <v>0.45144200000000001</v>
      </c>
      <c r="B88" s="49">
        <v>0.452042</v>
      </c>
      <c r="C88">
        <v>34.906999999999996</v>
      </c>
      <c r="D88">
        <v>0</v>
      </c>
      <c r="E88" t="s">
        <v>2645</v>
      </c>
      <c r="F88" s="49">
        <f t="shared" si="7"/>
        <v>87</v>
      </c>
      <c r="J88" s="49">
        <f t="shared" si="4"/>
        <v>4.5144200000000003</v>
      </c>
      <c r="K88" s="49">
        <f t="shared" si="5"/>
        <v>45.2042</v>
      </c>
      <c r="L88" s="49">
        <f t="shared" si="6"/>
        <v>10.013290743882935</v>
      </c>
    </row>
    <row r="89" spans="1:12">
      <c r="A89" s="49">
        <v>0.450345</v>
      </c>
      <c r="B89" s="49">
        <v>0.45295800000000003</v>
      </c>
      <c r="C89">
        <v>35.335799999999999</v>
      </c>
      <c r="D89">
        <v>0</v>
      </c>
      <c r="E89" t="s">
        <v>2646</v>
      </c>
      <c r="F89" s="49">
        <f t="shared" si="7"/>
        <v>88</v>
      </c>
      <c r="J89" s="49">
        <f t="shared" si="4"/>
        <v>4.50345</v>
      </c>
      <c r="K89" s="49">
        <f t="shared" si="5"/>
        <v>45.2958</v>
      </c>
      <c r="L89" s="49">
        <f t="shared" si="6"/>
        <v>10.058022182993039</v>
      </c>
    </row>
    <row r="90" spans="1:12">
      <c r="A90" s="49">
        <v>0.44901600000000003</v>
      </c>
      <c r="B90" s="49">
        <v>0.45423599999999997</v>
      </c>
      <c r="C90">
        <v>35.724499999999999</v>
      </c>
      <c r="D90">
        <v>0</v>
      </c>
      <c r="E90" t="s">
        <v>2647</v>
      </c>
      <c r="F90" s="49">
        <f t="shared" si="7"/>
        <v>89</v>
      </c>
      <c r="J90" s="49">
        <f t="shared" si="4"/>
        <v>4.4901600000000004</v>
      </c>
      <c r="K90" s="49">
        <f t="shared" si="5"/>
        <v>45.4236</v>
      </c>
      <c r="L90" s="49">
        <f t="shared" si="6"/>
        <v>10.116254209204126</v>
      </c>
    </row>
    <row r="91" spans="1:12">
      <c r="A91" s="49">
        <v>0.44781500000000002</v>
      </c>
      <c r="B91" s="49">
        <v>0.45643299999999998</v>
      </c>
      <c r="C91">
        <v>36.1419</v>
      </c>
      <c r="D91">
        <v>0</v>
      </c>
      <c r="E91" t="s">
        <v>2648</v>
      </c>
      <c r="F91" s="49">
        <f t="shared" si="7"/>
        <v>90</v>
      </c>
      <c r="J91" s="49">
        <f t="shared" si="4"/>
        <v>4.4781500000000003</v>
      </c>
      <c r="K91" s="49">
        <f t="shared" si="5"/>
        <v>45.643299999999996</v>
      </c>
      <c r="L91" s="49">
        <f t="shared" si="6"/>
        <v>10.192445541127473</v>
      </c>
    </row>
    <row r="92" spans="1:12">
      <c r="A92" s="49">
        <v>0.44709199999999999</v>
      </c>
      <c r="B92" s="49">
        <v>0.45840500000000001</v>
      </c>
      <c r="C92">
        <v>36.525599999999997</v>
      </c>
      <c r="D92">
        <v>0</v>
      </c>
      <c r="E92" t="s">
        <v>2649</v>
      </c>
      <c r="F92" s="49">
        <f t="shared" si="7"/>
        <v>91</v>
      </c>
      <c r="J92" s="49">
        <f t="shared" si="4"/>
        <v>4.4709199999999996</v>
      </c>
      <c r="K92" s="49">
        <f t="shared" si="5"/>
        <v>45.840499999999999</v>
      </c>
      <c r="L92" s="49">
        <f t="shared" si="6"/>
        <v>10.253035169495318</v>
      </c>
    </row>
    <row r="93" spans="1:12">
      <c r="A93" s="49">
        <v>0.44699</v>
      </c>
      <c r="B93" s="49">
        <v>0.459955</v>
      </c>
      <c r="C93">
        <v>36.9345</v>
      </c>
      <c r="D93">
        <v>0</v>
      </c>
      <c r="E93" t="s">
        <v>2650</v>
      </c>
      <c r="F93" s="49">
        <f t="shared" si="7"/>
        <v>92</v>
      </c>
      <c r="J93" s="49">
        <f t="shared" si="4"/>
        <v>4.4699</v>
      </c>
      <c r="K93" s="49">
        <f t="shared" si="5"/>
        <v>45.9955</v>
      </c>
      <c r="L93" s="49">
        <f t="shared" si="6"/>
        <v>10.290051231571177</v>
      </c>
    </row>
    <row r="94" spans="1:12">
      <c r="A94" s="49">
        <v>0.44701299999999999</v>
      </c>
      <c r="B94" s="49">
        <v>0.46332200000000001</v>
      </c>
      <c r="C94">
        <v>37.356499999999997</v>
      </c>
      <c r="D94">
        <v>0</v>
      </c>
      <c r="E94" t="s">
        <v>2651</v>
      </c>
      <c r="F94" s="49">
        <f t="shared" si="7"/>
        <v>93</v>
      </c>
      <c r="J94" s="49">
        <f t="shared" si="4"/>
        <v>4.4701300000000002</v>
      </c>
      <c r="K94" s="49">
        <f t="shared" si="5"/>
        <v>46.3322</v>
      </c>
      <c r="L94" s="49">
        <f t="shared" si="6"/>
        <v>10.364843975454852</v>
      </c>
    </row>
    <row r="95" spans="1:12">
      <c r="A95" s="49">
        <v>0.44716899999999998</v>
      </c>
      <c r="B95" s="49">
        <v>0.46808</v>
      </c>
      <c r="C95">
        <v>37.743899999999996</v>
      </c>
      <c r="D95">
        <v>0</v>
      </c>
      <c r="E95" t="s">
        <v>2652</v>
      </c>
      <c r="F95" s="49">
        <f t="shared" si="7"/>
        <v>94</v>
      </c>
      <c r="J95" s="49">
        <f t="shared" si="4"/>
        <v>4.4716899999999997</v>
      </c>
      <c r="K95" s="49">
        <f t="shared" si="5"/>
        <v>46.808</v>
      </c>
      <c r="L95" s="49">
        <f t="shared" si="6"/>
        <v>10.467630806249987</v>
      </c>
    </row>
    <row r="96" spans="1:12">
      <c r="A96" s="49">
        <v>0.44663399999999998</v>
      </c>
      <c r="B96" s="49">
        <v>0.472692</v>
      </c>
      <c r="C96">
        <v>38.1571</v>
      </c>
      <c r="D96">
        <v>0</v>
      </c>
      <c r="E96" t="s">
        <v>2653</v>
      </c>
      <c r="F96" s="49">
        <f t="shared" si="7"/>
        <v>95</v>
      </c>
      <c r="J96" s="49">
        <f t="shared" si="4"/>
        <v>4.4663399999999998</v>
      </c>
      <c r="K96" s="49">
        <f t="shared" si="5"/>
        <v>47.269199999999998</v>
      </c>
      <c r="L96" s="49">
        <f t="shared" si="6"/>
        <v>10.583430728515966</v>
      </c>
    </row>
    <row r="97" spans="1:12">
      <c r="A97" s="49">
        <v>0.44625399999999998</v>
      </c>
      <c r="B97" s="49">
        <v>0.47698400000000002</v>
      </c>
      <c r="C97">
        <v>38.579099999999997</v>
      </c>
      <c r="D97">
        <v>0</v>
      </c>
      <c r="E97" t="s">
        <v>2654</v>
      </c>
      <c r="F97" s="49">
        <f t="shared" si="7"/>
        <v>96</v>
      </c>
      <c r="J97" s="49">
        <f t="shared" si="4"/>
        <v>4.4625399999999997</v>
      </c>
      <c r="K97" s="49">
        <f t="shared" si="5"/>
        <v>47.698399999999999</v>
      </c>
      <c r="L97" s="49">
        <f t="shared" si="6"/>
        <v>10.688621278464732</v>
      </c>
    </row>
    <row r="98" spans="1:12">
      <c r="A98" s="49">
        <v>0.44628499999999999</v>
      </c>
      <c r="B98" s="49">
        <v>0.47667399999999999</v>
      </c>
      <c r="C98">
        <v>38.966200000000001</v>
      </c>
      <c r="D98">
        <v>0</v>
      </c>
      <c r="E98" t="s">
        <v>2655</v>
      </c>
      <c r="F98" s="49">
        <f t="shared" si="7"/>
        <v>97</v>
      </c>
      <c r="J98" s="49">
        <f t="shared" si="4"/>
        <v>4.4628499999999995</v>
      </c>
      <c r="K98" s="49">
        <f t="shared" si="5"/>
        <v>47.667400000000001</v>
      </c>
      <c r="L98" s="49">
        <f t="shared" si="6"/>
        <v>10.680932587920276</v>
      </c>
    </row>
    <row r="99" spans="1:12">
      <c r="A99" s="49">
        <v>0.44586700000000001</v>
      </c>
      <c r="B99" s="49">
        <v>0.47470000000000001</v>
      </c>
      <c r="C99">
        <v>39.374499999999998</v>
      </c>
      <c r="D99">
        <v>0</v>
      </c>
      <c r="E99" t="s">
        <v>2656</v>
      </c>
      <c r="F99" s="49">
        <f t="shared" si="7"/>
        <v>98</v>
      </c>
      <c r="J99" s="49">
        <f t="shared" si="4"/>
        <v>4.4586699999999997</v>
      </c>
      <c r="K99" s="49">
        <f t="shared" si="5"/>
        <v>47.47</v>
      </c>
      <c r="L99" s="49">
        <f t="shared" si="6"/>
        <v>10.646672662475583</v>
      </c>
    </row>
    <row r="100" spans="1:12">
      <c r="A100" s="49">
        <v>0.44595899999999999</v>
      </c>
      <c r="B100" s="49">
        <v>0.47384799999999999</v>
      </c>
      <c r="C100">
        <v>39.783799999999999</v>
      </c>
      <c r="D100">
        <v>0</v>
      </c>
      <c r="E100" t="s">
        <v>2657</v>
      </c>
      <c r="F100" s="49">
        <f t="shared" si="7"/>
        <v>99</v>
      </c>
      <c r="J100" s="49">
        <f t="shared" si="4"/>
        <v>4.4595900000000004</v>
      </c>
      <c r="K100" s="49">
        <f t="shared" si="5"/>
        <v>47.384799999999998</v>
      </c>
      <c r="L100" s="49">
        <f t="shared" si="6"/>
        <v>10.625371390643533</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45854.602986111109</v>
      </c>
      <c r="B2" t="s">
        <v>2658</v>
      </c>
      <c r="C2" s="49"/>
      <c r="D2" s="49"/>
      <c r="E2" s="49">
        <v>5.1428599999999998</v>
      </c>
      <c r="F2" s="49">
        <v>2.43912</v>
      </c>
      <c r="G2" s="49">
        <v>0.59953599999999996</v>
      </c>
      <c r="H2" s="49">
        <v>0</v>
      </c>
      <c r="I2" s="49">
        <v>17.703099999999999</v>
      </c>
      <c r="J2" s="49">
        <v>119</v>
      </c>
      <c r="K2" s="49">
        <v>119</v>
      </c>
      <c r="L2" s="49">
        <v>100</v>
      </c>
      <c r="M2" s="521" t="s">
        <v>1549</v>
      </c>
      <c r="O2" s="565" t="str">
        <f>IF(FH_info!B2="","",TRIM(MID(SUBSTITUTE(FH_info!B2,"^",REPT(" ",LEN(FH_info!B2))),LEN(FH_info!B2)*2-LEN(FH_info!B2)+1,LEN(FH_info!B2))))</f>
        <v>4kvF</v>
      </c>
      <c r="P2" s="565" t="str">
        <f>IF(FH_info!O2="","",TRIM(MID(SUBSTITUTE(FH_info!O2," ",REPT(" ",LEN(FH_info!O2))),LEN(FH_info!O2)*1-LEN(FH_info!O2)+1,LEN(FH_info!O2))))</f>
        <v>4kvF</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17.703147999999999</v>
      </c>
      <c r="D2">
        <f>MAX(B2:B257)</f>
        <v>164.78933699999999</v>
      </c>
      <c r="G2" t="s">
        <v>1590</v>
      </c>
      <c r="H2">
        <v>5.1428570000000002</v>
      </c>
      <c r="I2">
        <v>17.703147999999999</v>
      </c>
      <c r="J2">
        <v>0</v>
      </c>
      <c r="K2">
        <v>119</v>
      </c>
      <c r="L2">
        <v>119</v>
      </c>
      <c r="M2">
        <v>2.43912</v>
      </c>
      <c r="N2">
        <v>0.59953599999999996</v>
      </c>
      <c r="O2">
        <v>0.35944399999999999</v>
      </c>
    </row>
    <row r="3" spans="1:15">
      <c r="A3">
        <v>0</v>
      </c>
      <c r="B3">
        <v>0</v>
      </c>
      <c r="G3" t="s">
        <v>1591</v>
      </c>
      <c r="H3">
        <v>5.1428570000000002</v>
      </c>
      <c r="I3">
        <v>164.78933699999999</v>
      </c>
      <c r="J3">
        <v>0</v>
      </c>
      <c r="K3">
        <v>6</v>
      </c>
      <c r="L3">
        <v>6</v>
      </c>
      <c r="M3">
        <v>0.87093500000000001</v>
      </c>
      <c r="N3">
        <v>0.65069399999999999</v>
      </c>
      <c r="O3">
        <v>0.423402</v>
      </c>
    </row>
    <row r="4" spans="1:15">
      <c r="A4">
        <v>0</v>
      </c>
      <c r="B4">
        <v>0</v>
      </c>
    </row>
    <row r="5" spans="1:15">
      <c r="A5">
        <v>3.3500000000000001E-3</v>
      </c>
      <c r="B5">
        <v>146.899384</v>
      </c>
    </row>
    <row r="6" spans="1:15">
      <c r="A6">
        <v>0</v>
      </c>
      <c r="B6">
        <v>0</v>
      </c>
    </row>
    <row r="7" spans="1:15">
      <c r="A7">
        <v>0</v>
      </c>
      <c r="B7">
        <v>0</v>
      </c>
    </row>
    <row r="8" spans="1:15">
      <c r="A8">
        <v>9.4420000000000007E-3</v>
      </c>
      <c r="B8">
        <v>164.78933699999999</v>
      </c>
    </row>
    <row r="9" spans="1:15">
      <c r="A9">
        <v>0</v>
      </c>
      <c r="B9">
        <v>0</v>
      </c>
    </row>
    <row r="10" spans="1:15">
      <c r="A10">
        <v>1.8477E-2</v>
      </c>
      <c r="B10">
        <v>154.95794699999999</v>
      </c>
    </row>
    <row r="11" spans="1:15">
      <c r="A11">
        <v>0</v>
      </c>
      <c r="B11">
        <v>0</v>
      </c>
    </row>
    <row r="12" spans="1:15">
      <c r="A12">
        <v>0</v>
      </c>
      <c r="B12">
        <v>0</v>
      </c>
    </row>
    <row r="13" spans="1:15">
      <c r="A13">
        <v>3.4821999999999999E-2</v>
      </c>
      <c r="B13">
        <v>156.843536</v>
      </c>
    </row>
    <row r="14" spans="1:15">
      <c r="A14">
        <v>0</v>
      </c>
      <c r="B14">
        <v>0</v>
      </c>
    </row>
    <row r="15" spans="1:15">
      <c r="A15">
        <v>5.4720999999999999E-2</v>
      </c>
      <c r="B15">
        <v>153.09681699999999</v>
      </c>
    </row>
    <row r="16" spans="1:15">
      <c r="A16">
        <v>0</v>
      </c>
      <c r="B16">
        <v>0</v>
      </c>
    </row>
    <row r="17" spans="1:2">
      <c r="A17">
        <v>0</v>
      </c>
      <c r="B17">
        <v>0</v>
      </c>
    </row>
    <row r="18" spans="1:2">
      <c r="A18">
        <v>8.1929000000000002E-2</v>
      </c>
      <c r="B18">
        <v>150.77302599999999</v>
      </c>
    </row>
    <row r="19" spans="1:2">
      <c r="A19">
        <v>0</v>
      </c>
      <c r="B19">
        <v>0</v>
      </c>
    </row>
    <row r="20" spans="1:2">
      <c r="A20">
        <v>0</v>
      </c>
      <c r="B20">
        <v>0</v>
      </c>
    </row>
    <row r="21" spans="1:2">
      <c r="A21">
        <v>6.0811999999999998E-2</v>
      </c>
      <c r="B21">
        <v>145.16297900000001</v>
      </c>
    </row>
    <row r="22" spans="1:2">
      <c r="A22">
        <v>0</v>
      </c>
      <c r="B22">
        <v>0</v>
      </c>
    </row>
    <row r="23" spans="1:2">
      <c r="A23">
        <v>0.41736000000000001</v>
      </c>
      <c r="B23">
        <v>132.64793399999999</v>
      </c>
    </row>
    <row r="24" spans="1:2">
      <c r="A24">
        <v>0</v>
      </c>
      <c r="B24">
        <v>0</v>
      </c>
    </row>
    <row r="25" spans="1:2">
      <c r="A25">
        <v>0</v>
      </c>
      <c r="B25">
        <v>0</v>
      </c>
    </row>
    <row r="26" spans="1:2">
      <c r="A26">
        <v>0.222437</v>
      </c>
      <c r="B26">
        <v>119.383972</v>
      </c>
    </row>
    <row r="27" spans="1:2">
      <c r="A27">
        <v>0</v>
      </c>
      <c r="B27">
        <v>0</v>
      </c>
    </row>
    <row r="28" spans="1:2">
      <c r="A28">
        <v>8.0711000000000005E-2</v>
      </c>
      <c r="B28">
        <v>109.292969</v>
      </c>
    </row>
    <row r="29" spans="1:2">
      <c r="A29">
        <v>0</v>
      </c>
      <c r="B29">
        <v>0</v>
      </c>
    </row>
    <row r="30" spans="1:2">
      <c r="A30">
        <v>0</v>
      </c>
      <c r="B30">
        <v>0</v>
      </c>
    </row>
    <row r="31" spans="1:2">
      <c r="A31">
        <v>3.2487000000000002E-2</v>
      </c>
      <c r="B31">
        <v>102.29006200000001</v>
      </c>
    </row>
    <row r="32" spans="1:2">
      <c r="A32">
        <v>0</v>
      </c>
      <c r="B32">
        <v>0</v>
      </c>
    </row>
    <row r="33" spans="1:2">
      <c r="A33">
        <v>4.5178000000000003E-2</v>
      </c>
      <c r="B33">
        <v>97.164069999999995</v>
      </c>
    </row>
    <row r="34" spans="1:2">
      <c r="A34">
        <v>0</v>
      </c>
      <c r="B34">
        <v>0</v>
      </c>
    </row>
    <row r="35" spans="1:2">
      <c r="A35">
        <v>0</v>
      </c>
      <c r="B35">
        <v>0</v>
      </c>
    </row>
    <row r="36" spans="1:2">
      <c r="A36">
        <v>7.1471999999999994E-2</v>
      </c>
      <c r="B36">
        <v>92.820518000000007</v>
      </c>
    </row>
    <row r="37" spans="1:2">
      <c r="A37">
        <v>0</v>
      </c>
      <c r="B37">
        <v>0</v>
      </c>
    </row>
    <row r="38" spans="1:2">
      <c r="A38">
        <v>0</v>
      </c>
      <c r="B38">
        <v>0</v>
      </c>
    </row>
    <row r="39" spans="1:2">
      <c r="A39">
        <v>0.16314699999999999</v>
      </c>
      <c r="B39">
        <v>89.709755000000001</v>
      </c>
    </row>
    <row r="40" spans="1:2">
      <c r="A40">
        <v>0</v>
      </c>
      <c r="B40">
        <v>0</v>
      </c>
    </row>
    <row r="41" spans="1:2">
      <c r="A41">
        <v>0.16081200000000001</v>
      </c>
      <c r="B41">
        <v>85.188911000000004</v>
      </c>
    </row>
    <row r="42" spans="1:2">
      <c r="A42">
        <v>0</v>
      </c>
      <c r="B42">
        <v>0</v>
      </c>
    </row>
    <row r="43" spans="1:2">
      <c r="A43">
        <v>0</v>
      </c>
      <c r="B43">
        <v>0</v>
      </c>
    </row>
    <row r="44" spans="1:2">
      <c r="A44">
        <v>0.19472100000000001</v>
      </c>
      <c r="B44">
        <v>80.442169000000007</v>
      </c>
    </row>
    <row r="45" spans="1:2">
      <c r="A45">
        <v>0</v>
      </c>
      <c r="B45">
        <v>0</v>
      </c>
    </row>
    <row r="46" spans="1:2">
      <c r="A46">
        <v>0.29868</v>
      </c>
      <c r="B46">
        <v>76.536620999999997</v>
      </c>
    </row>
    <row r="47" spans="1:2">
      <c r="A47">
        <v>0</v>
      </c>
      <c r="B47">
        <v>0</v>
      </c>
    </row>
    <row r="48" spans="1:2">
      <c r="A48">
        <v>0</v>
      </c>
      <c r="B48">
        <v>0</v>
      </c>
    </row>
    <row r="49" spans="1:2">
      <c r="A49">
        <v>0.34162399999999998</v>
      </c>
      <c r="B49">
        <v>73.009972000000005</v>
      </c>
    </row>
    <row r="50" spans="1:2">
      <c r="A50">
        <v>0</v>
      </c>
      <c r="B50">
        <v>0</v>
      </c>
    </row>
    <row r="51" spans="1:2">
      <c r="A51">
        <v>1.009949</v>
      </c>
      <c r="B51">
        <v>69.802031999999997</v>
      </c>
    </row>
    <row r="52" spans="1:2">
      <c r="A52">
        <v>0</v>
      </c>
      <c r="B52">
        <v>0</v>
      </c>
    </row>
    <row r="53" spans="1:2">
      <c r="A53">
        <v>0</v>
      </c>
      <c r="B53">
        <v>0</v>
      </c>
    </row>
    <row r="54" spans="1:2">
      <c r="A54">
        <v>1.5242640000000001</v>
      </c>
      <c r="B54">
        <v>67.591735999999997</v>
      </c>
    </row>
    <row r="55" spans="1:2">
      <c r="A55">
        <v>0</v>
      </c>
      <c r="B55">
        <v>0</v>
      </c>
    </row>
    <row r="56" spans="1:2">
      <c r="A56">
        <v>0</v>
      </c>
      <c r="B56">
        <v>0</v>
      </c>
    </row>
    <row r="57" spans="1:2">
      <c r="A57">
        <v>1.669848</v>
      </c>
      <c r="B57">
        <v>65.864577999999995</v>
      </c>
    </row>
    <row r="58" spans="1:2">
      <c r="A58">
        <v>0</v>
      </c>
      <c r="B58">
        <v>0</v>
      </c>
    </row>
    <row r="59" spans="1:2">
      <c r="A59">
        <v>1.713096</v>
      </c>
      <c r="B59">
        <v>65.006530999999995</v>
      </c>
    </row>
    <row r="60" spans="1:2">
      <c r="A60">
        <v>0</v>
      </c>
      <c r="B60">
        <v>0</v>
      </c>
    </row>
    <row r="61" spans="1:2">
      <c r="A61">
        <v>0</v>
      </c>
      <c r="B61">
        <v>0</v>
      </c>
    </row>
    <row r="62" spans="1:2">
      <c r="A62">
        <v>2.4522840000000001</v>
      </c>
      <c r="B62">
        <v>64.364395000000002</v>
      </c>
    </row>
    <row r="63" spans="1:2">
      <c r="A63">
        <v>0</v>
      </c>
      <c r="B63">
        <v>0</v>
      </c>
    </row>
    <row r="64" spans="1:2">
      <c r="A64">
        <v>2.8987820000000002</v>
      </c>
      <c r="B64">
        <v>63.432926000000002</v>
      </c>
    </row>
    <row r="65" spans="1:2">
      <c r="A65">
        <v>0</v>
      </c>
      <c r="B65">
        <v>0</v>
      </c>
    </row>
    <row r="66" spans="1:2">
      <c r="A66">
        <v>0</v>
      </c>
      <c r="B66">
        <v>0</v>
      </c>
    </row>
    <row r="67" spans="1:2">
      <c r="A67">
        <v>3.3296450000000002</v>
      </c>
      <c r="B67">
        <v>62.813994999999998</v>
      </c>
    </row>
    <row r="68" spans="1:2">
      <c r="A68">
        <v>0</v>
      </c>
      <c r="B68">
        <v>0</v>
      </c>
    </row>
    <row r="69" spans="1:2">
      <c r="A69">
        <v>4.0455839999999998</v>
      </c>
      <c r="B69">
        <v>61.54768</v>
      </c>
    </row>
    <row r="70" spans="1:2">
      <c r="A70">
        <v>0</v>
      </c>
      <c r="B70">
        <v>0</v>
      </c>
    </row>
    <row r="71" spans="1:2">
      <c r="A71">
        <v>0</v>
      </c>
      <c r="B71">
        <v>0</v>
      </c>
    </row>
    <row r="72" spans="1:2">
      <c r="A72">
        <v>4.7986800000000001</v>
      </c>
      <c r="B72">
        <v>60.480781999999998</v>
      </c>
    </row>
    <row r="73" spans="1:2">
      <c r="A73">
        <v>0</v>
      </c>
      <c r="B73">
        <v>0</v>
      </c>
    </row>
    <row r="74" spans="1:2">
      <c r="A74">
        <v>0</v>
      </c>
      <c r="B74">
        <v>0</v>
      </c>
    </row>
    <row r="75" spans="1:2">
      <c r="A75">
        <v>5.2590870000000001</v>
      </c>
      <c r="B75">
        <v>59.489303999999997</v>
      </c>
    </row>
    <row r="76" spans="1:2">
      <c r="A76">
        <v>0</v>
      </c>
      <c r="B76">
        <v>0</v>
      </c>
    </row>
    <row r="77" spans="1:2">
      <c r="A77">
        <v>5.4388829999999997</v>
      </c>
      <c r="B77">
        <v>57.683464000000001</v>
      </c>
    </row>
    <row r="78" spans="1:2">
      <c r="A78">
        <v>0</v>
      </c>
      <c r="B78">
        <v>0</v>
      </c>
    </row>
    <row r="79" spans="1:2">
      <c r="A79">
        <v>0</v>
      </c>
      <c r="B79">
        <v>0</v>
      </c>
    </row>
    <row r="80" spans="1:2">
      <c r="A80">
        <v>6.2278169999999999</v>
      </c>
      <c r="B80">
        <v>55.478973000000003</v>
      </c>
    </row>
    <row r="81" spans="1:2">
      <c r="A81">
        <v>0</v>
      </c>
      <c r="B81">
        <v>0</v>
      </c>
    </row>
    <row r="82" spans="1:2">
      <c r="A82">
        <v>6.4836549999999997</v>
      </c>
      <c r="B82">
        <v>53.125270999999998</v>
      </c>
    </row>
    <row r="83" spans="1:2">
      <c r="A83">
        <v>0</v>
      </c>
      <c r="B83">
        <v>0</v>
      </c>
    </row>
    <row r="84" spans="1:2">
      <c r="A84">
        <v>0</v>
      </c>
      <c r="B84">
        <v>0</v>
      </c>
    </row>
    <row r="85" spans="1:2">
      <c r="A85">
        <v>7.0889340000000001</v>
      </c>
      <c r="B85">
        <v>50.898837999999998</v>
      </c>
    </row>
    <row r="86" spans="1:2">
      <c r="A86">
        <v>0</v>
      </c>
      <c r="B86">
        <v>0</v>
      </c>
    </row>
    <row r="87" spans="1:2">
      <c r="A87">
        <v>0</v>
      </c>
      <c r="B87">
        <v>0</v>
      </c>
    </row>
    <row r="88" spans="1:2">
      <c r="A88">
        <v>7.455533</v>
      </c>
      <c r="B88">
        <v>47.950507999999999</v>
      </c>
    </row>
    <row r="89" spans="1:2">
      <c r="A89">
        <v>0</v>
      </c>
      <c r="B89">
        <v>0</v>
      </c>
    </row>
    <row r="90" spans="1:2">
      <c r="A90">
        <v>7.7830459999999997</v>
      </c>
      <c r="B90">
        <v>44.992386000000003</v>
      </c>
    </row>
    <row r="91" spans="1:2">
      <c r="A91">
        <v>0</v>
      </c>
      <c r="B91">
        <v>0</v>
      </c>
    </row>
    <row r="92" spans="1:2">
      <c r="A92">
        <v>0</v>
      </c>
      <c r="B92">
        <v>0</v>
      </c>
    </row>
    <row r="93" spans="1:2">
      <c r="A93">
        <v>7.8148220000000004</v>
      </c>
      <c r="B93">
        <v>41.81073</v>
      </c>
    </row>
    <row r="94" spans="1:2">
      <c r="A94">
        <v>0</v>
      </c>
      <c r="B94">
        <v>0</v>
      </c>
    </row>
    <row r="95" spans="1:2">
      <c r="A95">
        <v>8.0509640000000005</v>
      </c>
      <c r="B95">
        <v>38.468456000000003</v>
      </c>
    </row>
    <row r="96" spans="1:2">
      <c r="A96">
        <v>0</v>
      </c>
      <c r="B96">
        <v>0</v>
      </c>
    </row>
    <row r="97" spans="1:2">
      <c r="A97">
        <v>0</v>
      </c>
      <c r="B97">
        <v>0</v>
      </c>
    </row>
    <row r="98" spans="1:2">
      <c r="A98">
        <v>8.504365</v>
      </c>
      <c r="B98">
        <v>35.091189999999997</v>
      </c>
    </row>
    <row r="99" spans="1:2">
      <c r="A99">
        <v>0</v>
      </c>
      <c r="B99">
        <v>0</v>
      </c>
    </row>
    <row r="100" spans="1:2">
      <c r="A100">
        <v>7.6556350000000002</v>
      </c>
      <c r="B100">
        <v>31.853698999999999</v>
      </c>
    </row>
    <row r="101" spans="1:2">
      <c r="A101">
        <v>0</v>
      </c>
      <c r="B101">
        <v>0</v>
      </c>
    </row>
    <row r="102" spans="1:2">
      <c r="A102">
        <v>0</v>
      </c>
      <c r="B102">
        <v>0</v>
      </c>
    </row>
    <row r="103" spans="1:2">
      <c r="A103">
        <v>8.1859900000000003</v>
      </c>
      <c r="B103">
        <v>28.426577000000002</v>
      </c>
    </row>
    <row r="104" spans="1:2">
      <c r="A104">
        <v>0</v>
      </c>
      <c r="B104">
        <v>0</v>
      </c>
    </row>
    <row r="105" spans="1:2">
      <c r="A105">
        <v>0</v>
      </c>
      <c r="B105">
        <v>0</v>
      </c>
    </row>
    <row r="106" spans="1:2">
      <c r="A106">
        <v>9.4921830000000007</v>
      </c>
      <c r="B106">
        <v>25.209028</v>
      </c>
    </row>
    <row r="107" spans="1:2">
      <c r="A107">
        <v>0</v>
      </c>
      <c r="B107">
        <v>0</v>
      </c>
    </row>
    <row r="108" spans="1:2">
      <c r="A108">
        <v>10.875228</v>
      </c>
      <c r="B108">
        <v>22.207395999999999</v>
      </c>
    </row>
    <row r="109" spans="1:2">
      <c r="A109">
        <v>0</v>
      </c>
      <c r="B109">
        <v>0</v>
      </c>
    </row>
    <row r="110" spans="1:2">
      <c r="A110">
        <v>0</v>
      </c>
      <c r="B110">
        <v>0</v>
      </c>
    </row>
    <row r="111" spans="1:2">
      <c r="A111">
        <v>11.610965</v>
      </c>
      <c r="B111">
        <v>19.394852</v>
      </c>
    </row>
    <row r="112" spans="1:2">
      <c r="A112">
        <v>0</v>
      </c>
      <c r="B112">
        <v>0</v>
      </c>
    </row>
    <row r="113" spans="1:2">
      <c r="A113">
        <v>12.824771999999999</v>
      </c>
      <c r="B113">
        <v>17.001633000000002</v>
      </c>
    </row>
    <row r="114" spans="1:2">
      <c r="A114">
        <v>0</v>
      </c>
      <c r="B114">
        <v>0</v>
      </c>
    </row>
    <row r="115" spans="1:2">
      <c r="A115">
        <v>0</v>
      </c>
      <c r="B115">
        <v>0</v>
      </c>
    </row>
    <row r="116" spans="1:2">
      <c r="A116">
        <v>16.026295000000001</v>
      </c>
      <c r="B116">
        <v>14.900471</v>
      </c>
    </row>
    <row r="117" spans="1:2">
      <c r="A117">
        <v>0</v>
      </c>
      <c r="B117">
        <v>0</v>
      </c>
    </row>
    <row r="118" spans="1:2">
      <c r="A118">
        <v>17.025787000000001</v>
      </c>
      <c r="B118">
        <v>12.924764</v>
      </c>
    </row>
    <row r="119" spans="1:2">
      <c r="A119">
        <v>0</v>
      </c>
      <c r="B119">
        <v>0</v>
      </c>
    </row>
    <row r="120" spans="1:2">
      <c r="A120">
        <v>0</v>
      </c>
      <c r="B120">
        <v>0</v>
      </c>
    </row>
    <row r="121" spans="1:2">
      <c r="A121">
        <v>17.703147999999999</v>
      </c>
      <c r="B121">
        <v>11.122733</v>
      </c>
    </row>
    <row r="122" spans="1:2">
      <c r="A122">
        <v>0</v>
      </c>
      <c r="B122">
        <v>0</v>
      </c>
    </row>
    <row r="123" spans="1:2">
      <c r="A123">
        <v>0</v>
      </c>
      <c r="B123">
        <v>0</v>
      </c>
    </row>
    <row r="124" spans="1:2">
      <c r="A124">
        <v>16.899899000000001</v>
      </c>
      <c r="B124">
        <v>9.5959020000000006</v>
      </c>
    </row>
    <row r="125" spans="1:2">
      <c r="A125">
        <v>0</v>
      </c>
      <c r="B125">
        <v>0</v>
      </c>
    </row>
    <row r="126" spans="1:2">
      <c r="A126">
        <v>17.332080999999999</v>
      </c>
      <c r="B126">
        <v>8.2224439999999994</v>
      </c>
    </row>
    <row r="127" spans="1:2">
      <c r="A127">
        <v>0</v>
      </c>
      <c r="B127">
        <v>0</v>
      </c>
    </row>
    <row r="128" spans="1:2">
      <c r="A128">
        <v>0</v>
      </c>
      <c r="B128">
        <v>0</v>
      </c>
    </row>
    <row r="129" spans="1:2">
      <c r="A129">
        <v>16.243857999999999</v>
      </c>
      <c r="B129">
        <v>7.0275559999999997</v>
      </c>
    </row>
    <row r="130" spans="1:2">
      <c r="A130">
        <v>0</v>
      </c>
      <c r="B130">
        <v>0</v>
      </c>
    </row>
    <row r="131" spans="1:2">
      <c r="A131">
        <v>14.245888000000001</v>
      </c>
      <c r="B131">
        <v>5.9550400000000003</v>
      </c>
    </row>
    <row r="132" spans="1:2">
      <c r="A132">
        <v>0</v>
      </c>
      <c r="B132">
        <v>0</v>
      </c>
    </row>
    <row r="133" spans="1:2">
      <c r="A133">
        <v>0</v>
      </c>
      <c r="B133">
        <v>0</v>
      </c>
    </row>
    <row r="134" spans="1:2">
      <c r="A134">
        <v>13.450355999999999</v>
      </c>
      <c r="B134">
        <v>5.199783</v>
      </c>
    </row>
    <row r="135" spans="1:2">
      <c r="A135">
        <v>0</v>
      </c>
      <c r="B135">
        <v>0</v>
      </c>
    </row>
    <row r="136" spans="1:2">
      <c r="A136">
        <v>13.774417</v>
      </c>
      <c r="B136">
        <v>4.5311820000000003</v>
      </c>
    </row>
    <row r="137" spans="1:2">
      <c r="A137">
        <v>0</v>
      </c>
      <c r="B137">
        <v>0</v>
      </c>
    </row>
    <row r="138" spans="1:2">
      <c r="A138">
        <v>0</v>
      </c>
      <c r="B138">
        <v>0</v>
      </c>
    </row>
    <row r="139" spans="1:2">
      <c r="A139">
        <v>12.888019999999999</v>
      </c>
      <c r="B139">
        <v>3.8926759999999998</v>
      </c>
    </row>
    <row r="140" spans="1:2">
      <c r="A140">
        <v>0</v>
      </c>
      <c r="B140">
        <v>0</v>
      </c>
    </row>
    <row r="141" spans="1:2">
      <c r="A141">
        <v>0</v>
      </c>
      <c r="B141">
        <v>0</v>
      </c>
    </row>
    <row r="142" spans="1:2">
      <c r="A142">
        <v>13.384061000000001</v>
      </c>
      <c r="B142">
        <v>3.435279</v>
      </c>
    </row>
    <row r="143" spans="1:2">
      <c r="A143">
        <v>0</v>
      </c>
      <c r="B143">
        <v>0</v>
      </c>
    </row>
    <row r="144" spans="1:2">
      <c r="A144">
        <v>12.952790999999999</v>
      </c>
      <c r="B144">
        <v>2.9728059999999998</v>
      </c>
    </row>
    <row r="145" spans="1:2">
      <c r="A145">
        <v>0</v>
      </c>
      <c r="B145">
        <v>0</v>
      </c>
    </row>
    <row r="146" spans="1:2">
      <c r="A146">
        <v>0</v>
      </c>
      <c r="B146">
        <v>0</v>
      </c>
    </row>
    <row r="147" spans="1:2">
      <c r="A147">
        <v>11.490862999999999</v>
      </c>
      <c r="B147">
        <v>2.4927480000000002</v>
      </c>
    </row>
    <row r="148" spans="1:2">
      <c r="A148">
        <v>0</v>
      </c>
      <c r="B148">
        <v>0</v>
      </c>
    </row>
    <row r="149" spans="1:2">
      <c r="A149">
        <v>9.8113709999999994</v>
      </c>
      <c r="B149">
        <v>2.1134879999999998</v>
      </c>
    </row>
    <row r="150" spans="1:2">
      <c r="A150">
        <v>0</v>
      </c>
      <c r="B150">
        <v>0</v>
      </c>
    </row>
    <row r="151" spans="1:2">
      <c r="A151">
        <v>0</v>
      </c>
      <c r="B151">
        <v>0</v>
      </c>
    </row>
    <row r="152" spans="1:2">
      <c r="A152">
        <v>9.5719799999999999</v>
      </c>
      <c r="B152">
        <v>1.7806379999999999</v>
      </c>
    </row>
    <row r="153" spans="1:2">
      <c r="A153">
        <v>0</v>
      </c>
      <c r="B153">
        <v>0</v>
      </c>
    </row>
    <row r="154" spans="1:2">
      <c r="A154">
        <v>8.6772589999999994</v>
      </c>
      <c r="B154">
        <v>1.455946</v>
      </c>
    </row>
    <row r="155" spans="1:2">
      <c r="A155">
        <v>0</v>
      </c>
      <c r="B155">
        <v>0</v>
      </c>
    </row>
    <row r="156" spans="1:2">
      <c r="A156">
        <v>0</v>
      </c>
      <c r="B156">
        <v>0</v>
      </c>
    </row>
    <row r="157" spans="1:2">
      <c r="A157">
        <v>8.039695</v>
      </c>
      <c r="B157">
        <v>1.0993470000000001</v>
      </c>
    </row>
    <row r="158" spans="1:2">
      <c r="A158">
        <v>0</v>
      </c>
      <c r="B158">
        <v>0</v>
      </c>
    </row>
    <row r="159" spans="1:2">
      <c r="A159">
        <v>0</v>
      </c>
      <c r="B159">
        <v>0</v>
      </c>
    </row>
    <row r="160" spans="1:2">
      <c r="A160">
        <v>7.3020310000000004</v>
      </c>
      <c r="B160">
        <v>0.84699100000000005</v>
      </c>
    </row>
    <row r="161" spans="1:2">
      <c r="A161">
        <v>0</v>
      </c>
      <c r="B161">
        <v>0</v>
      </c>
    </row>
    <row r="162" spans="1:2">
      <c r="A162">
        <v>7.633807</v>
      </c>
      <c r="B162">
        <v>0.62146500000000005</v>
      </c>
    </row>
    <row r="163" spans="1:2">
      <c r="A163">
        <v>0</v>
      </c>
      <c r="B163">
        <v>0</v>
      </c>
    </row>
    <row r="164" spans="1:2">
      <c r="A164">
        <v>0</v>
      </c>
      <c r="B164">
        <v>0</v>
      </c>
    </row>
    <row r="165" spans="1:2">
      <c r="A165">
        <v>7.1549240000000003</v>
      </c>
      <c r="B165">
        <v>0.45213900000000001</v>
      </c>
    </row>
    <row r="166" spans="1:2">
      <c r="A166">
        <v>0</v>
      </c>
      <c r="B166">
        <v>0</v>
      </c>
    </row>
    <row r="167" spans="1:2">
      <c r="A167">
        <v>6.4562439999999999</v>
      </c>
      <c r="B167">
        <v>0.30511199999999999</v>
      </c>
    </row>
    <row r="168" spans="1:2">
      <c r="A168">
        <v>0</v>
      </c>
      <c r="B168">
        <v>0</v>
      </c>
    </row>
    <row r="169" spans="1:2">
      <c r="A169">
        <v>0</v>
      </c>
      <c r="B169">
        <v>0</v>
      </c>
    </row>
    <row r="170" spans="1:2">
      <c r="A170">
        <v>5.4845680000000003</v>
      </c>
      <c r="B170">
        <v>0.20757800000000001</v>
      </c>
    </row>
    <row r="171" spans="1:2">
      <c r="A171">
        <v>0</v>
      </c>
      <c r="B171">
        <v>0</v>
      </c>
    </row>
    <row r="172" spans="1:2">
      <c r="A172">
        <v>0</v>
      </c>
      <c r="B172">
        <v>0.123278</v>
      </c>
    </row>
    <row r="173" spans="1:2">
      <c r="A173">
        <v>4.5997969999999997</v>
      </c>
      <c r="B173">
        <v>0</v>
      </c>
    </row>
    <row r="174" spans="1:2">
      <c r="A174">
        <v>0</v>
      </c>
      <c r="B174">
        <v>0</v>
      </c>
    </row>
    <row r="175" spans="1:2">
      <c r="A175">
        <v>4.1530959999999997</v>
      </c>
      <c r="B175">
        <v>9.9529000000000006E-2</v>
      </c>
    </row>
    <row r="176" spans="1:2">
      <c r="A176">
        <v>0</v>
      </c>
      <c r="B176">
        <v>0</v>
      </c>
    </row>
    <row r="177" spans="1:2">
      <c r="A177">
        <v>0</v>
      </c>
      <c r="B177">
        <v>0</v>
      </c>
    </row>
    <row r="178" spans="1:2">
      <c r="A178">
        <v>2.5680200000000002</v>
      </c>
      <c r="B178">
        <v>6.5627000000000005E-2</v>
      </c>
    </row>
    <row r="179" spans="1:2">
      <c r="A179">
        <v>0</v>
      </c>
      <c r="B179">
        <v>0</v>
      </c>
    </row>
    <row r="180" spans="1:2">
      <c r="A180">
        <v>1.831777</v>
      </c>
      <c r="B180">
        <v>3.4626999999999998E-2</v>
      </c>
    </row>
    <row r="181" spans="1:2">
      <c r="A181">
        <v>0</v>
      </c>
      <c r="B181">
        <v>0</v>
      </c>
    </row>
    <row r="182" spans="1:2">
      <c r="A182">
        <v>0</v>
      </c>
      <c r="B182">
        <v>0</v>
      </c>
    </row>
    <row r="183" spans="1:2">
      <c r="A183">
        <v>2.0144160000000002</v>
      </c>
      <c r="B183">
        <v>2.2298999999999999E-2</v>
      </c>
    </row>
    <row r="184" spans="1:2">
      <c r="A184">
        <v>0</v>
      </c>
      <c r="B184">
        <v>0</v>
      </c>
    </row>
    <row r="185" spans="1:2">
      <c r="A185">
        <v>1.6063959999999999</v>
      </c>
      <c r="B185">
        <v>4.3509999999999998E-3</v>
      </c>
    </row>
    <row r="186" spans="1:2">
      <c r="A186">
        <v>0</v>
      </c>
      <c r="B186">
        <v>0</v>
      </c>
    </row>
    <row r="187" spans="1:2">
      <c r="A187">
        <v>0</v>
      </c>
      <c r="B187">
        <v>0</v>
      </c>
    </row>
    <row r="188" spans="1:2">
      <c r="A188">
        <v>1.2440610000000001</v>
      </c>
      <c r="B188">
        <v>1.088E-3</v>
      </c>
    </row>
    <row r="189" spans="1:2">
      <c r="A189">
        <v>0</v>
      </c>
      <c r="B189">
        <v>0</v>
      </c>
    </row>
    <row r="190" spans="1:2">
      <c r="A190">
        <v>0</v>
      </c>
      <c r="B190">
        <v>0</v>
      </c>
    </row>
    <row r="191" spans="1:2">
      <c r="A191">
        <v>0.65593900000000005</v>
      </c>
      <c r="B191">
        <v>3.6299999999999999E-4</v>
      </c>
    </row>
    <row r="192" spans="1:2">
      <c r="A192">
        <v>0</v>
      </c>
      <c r="B192">
        <v>0</v>
      </c>
    </row>
    <row r="193" spans="1:2">
      <c r="A193">
        <v>0.39543099999999998</v>
      </c>
      <c r="B193">
        <v>0</v>
      </c>
    </row>
    <row r="194" spans="1:2">
      <c r="A194">
        <v>0</v>
      </c>
      <c r="B194">
        <v>0</v>
      </c>
    </row>
    <row r="195" spans="1:2">
      <c r="A195">
        <v>0</v>
      </c>
      <c r="B195">
        <v>0</v>
      </c>
    </row>
    <row r="196" spans="1:2">
      <c r="A196">
        <v>0.305178</v>
      </c>
      <c r="B196">
        <v>0</v>
      </c>
    </row>
    <row r="197" spans="1:2">
      <c r="A197">
        <v>0</v>
      </c>
      <c r="B197">
        <v>0</v>
      </c>
    </row>
    <row r="198" spans="1:2">
      <c r="A198">
        <v>0.20558399999999999</v>
      </c>
      <c r="B198">
        <v>0</v>
      </c>
    </row>
    <row r="199" spans="1:2">
      <c r="A199">
        <v>0</v>
      </c>
      <c r="B199">
        <v>0</v>
      </c>
    </row>
    <row r="200" spans="1:2">
      <c r="A200">
        <v>0</v>
      </c>
      <c r="B200">
        <v>0</v>
      </c>
    </row>
    <row r="201" spans="1:2">
      <c r="A201">
        <v>1.3807E-2</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2.37388666914619
2.37</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2.3738866691461906</v>
      </c>
      <c r="I4" s="322">
        <f>IF(Measurement!AQ7&lt;&gt;"",NORMSDIST((H6-$B$2)/$B$3)*100,"")</f>
        <v>93.456617053169026</v>
      </c>
      <c r="J4" t="str">
        <f>Measurement!AR7</f>
        <v>건강</v>
      </c>
    </row>
    <row r="5" spans="1:11">
      <c r="B5" s="171">
        <v>-10</v>
      </c>
      <c r="C5" s="171">
        <f>NORMSDIST(($B5-$B$2)/$B$3)*100</f>
        <v>7.1097265868555281E-5</v>
      </c>
      <c r="G5" t="s">
        <v>1539</v>
      </c>
      <c r="H5" s="320">
        <f>IF(Measurement!AQ7&lt;-7,-7,Measurement!AQ7)</f>
        <v>2.3738866691461906</v>
      </c>
      <c r="I5" s="321">
        <f>IF(Measurement!AQ7&lt;&gt;"",0,"")</f>
        <v>0</v>
      </c>
    </row>
    <row r="6" spans="1:11">
      <c r="B6" s="171">
        <f>B5+0.1</f>
        <v>-9.9</v>
      </c>
      <c r="C6" s="171">
        <f t="shared" ref="C6:C57" si="0">NORMSDIST(($B6-$B$2)/$B$3)*100</f>
        <v>9.1781224195367343E-5</v>
      </c>
      <c r="H6" s="320">
        <f>IF(Measurement!AQ7&lt;-7,-7,Measurement!AQ7)</f>
        <v>2.3738866691461906</v>
      </c>
      <c r="I6" s="321">
        <f>IF(Measurement!AQ7&lt;&gt;"",NORMSDIST((H6-$B$2)/$B$3)*100,"")</f>
        <v>93.456617053169026</v>
      </c>
    </row>
    <row r="7" spans="1:11">
      <c r="B7" s="171">
        <f t="shared" ref="B7:B70" si="1">B6+0.1</f>
        <v>-9.8000000000000007</v>
      </c>
      <c r="C7" s="171">
        <f t="shared" si="0"/>
        <v>1.1818368021892541E-4</v>
      </c>
      <c r="D7" s="171"/>
      <c r="H7" s="320">
        <f>IF(Measurement!AQ7&lt;&gt;"",-7,"")</f>
        <v>-7</v>
      </c>
      <c r="I7" s="321">
        <f>IF(Measurement!AQ7&lt;&gt;"",NORMSDIST((H6-$B$2)/$B$3)*100,"")</f>
        <v>93.456617053169026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42.06</v>
      </c>
      <c r="V4" t="s">
        <v>1218</v>
      </c>
    </row>
    <row r="5" spans="1:29">
      <c r="B5" s="171">
        <v>0</v>
      </c>
      <c r="C5" s="171">
        <f>NORMSDIST(($B5-$B$2)/$B$3)*100</f>
        <v>1.2153167836658598</v>
      </c>
      <c r="H5">
        <f>info!W36</f>
        <v>42.064960000000006</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42.064960000000006</v>
      </c>
      <c r="I6" s="171">
        <f>NORMSDIST((H6-$B$2)/$B$3)*100</f>
        <v>36.038337596783833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36.038337596783833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2.43912</v>
      </c>
    </row>
    <row r="3" spans="1:11" ht="18">
      <c r="A3" s="71" t="s">
        <v>1065</v>
      </c>
      <c r="B3" s="557">
        <v>0.71290976993199895</v>
      </c>
      <c r="C3" s="523"/>
      <c r="H3" s="561" t="s">
        <v>2223</v>
      </c>
      <c r="I3" s="562">
        <f>IF(I2=0,0,NORMSDIST((I2-$B$2)/$B$3)*100)</f>
        <v>77.524276669790822</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2.44</v>
      </c>
    </row>
    <row r="6" spans="1:11">
      <c r="B6" s="23">
        <v>0</v>
      </c>
      <c r="C6" s="23">
        <f>NORMSDIST(($B6-$B$2)/$B$3)*100</f>
        <v>0.38478836223957635</v>
      </c>
      <c r="H6" s="205">
        <f>IF(info!V36&gt;I1,I1,info!V36)</f>
        <v>2.43912</v>
      </c>
      <c r="I6" s="560">
        <v>0</v>
      </c>
    </row>
    <row r="7" spans="1:11">
      <c r="B7" s="23">
        <f>B5+0.05</f>
        <v>0</v>
      </c>
      <c r="C7" s="23">
        <f t="shared" ref="C7:E58" si="0">NORMSDIST(($B7-$B$2)/$B$3)*100</f>
        <v>0.38478836223957635</v>
      </c>
      <c r="H7" s="205">
        <f>IF(info!V36&gt;I1,I1,info!V36)</f>
        <v>2.43912</v>
      </c>
      <c r="I7" s="560">
        <f>NORMSDIST((H7-$B$2)/$B$3)*100</f>
        <v>77.524276669790822</v>
      </c>
    </row>
    <row r="8" spans="1:11">
      <c r="B8" s="23">
        <f t="shared" ref="B8:B71" si="1">B7+0.05</f>
        <v>0.05</v>
      </c>
      <c r="C8" s="23">
        <f t="shared" si="0"/>
        <v>0.47295624138584591</v>
      </c>
      <c r="D8" s="171"/>
      <c r="H8" s="205">
        <v>0</v>
      </c>
      <c r="I8" s="560">
        <f>NORMSDIST((H7-$B$2)/$B$3)*100</f>
        <v>77.524276669790822</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감정변이도2.44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2.43912</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2.43912</v>
      </c>
      <c r="I6" s="171">
        <f>NORMSDIST((H6-$B$2)/$B$3)*100</f>
        <v>9.2856872245275862E-2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9.2856872245275862E-2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45854.602986111109</v>
      </c>
      <c r="I7" s="876"/>
      <c r="J7" s="877"/>
      <c r="K7" s="166" t="str">
        <f>lang!B160</f>
        <v>나이</v>
      </c>
      <c r="L7" s="879" t="str">
        <f>IF(FH_info!B2="","", FH_info!T2)</f>
        <v>6</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4kvF</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45854.602986111109</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4kvF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45854.602986111109</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4kvF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45854.602986111109</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4kvF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45854.602986111109</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4kvF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45854.602986111109</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4kvF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45854.602986111109</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4kvF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45854.602986111109</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4kvF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45854.602986111109</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4kvF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45854.602986111109</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4kvF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45854.602986111109</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4kvF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45854.602986111109</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4kvF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45854.602986111109</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4kvF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45854.602986111109</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4kvF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2025-07-16T05:28:30Z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